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Forms\2019 Annual Explo\Excel\"/>
    </mc:Choice>
  </mc:AlternateContent>
  <workbookProtection workbookAlgorithmName="SHA-512" workbookHashValue="/hyZb1W03VzchfkwsHfbosCfRkvF2nrfk9Z3hS4Z9ic1WTNa9TFUseYVj67orQT4aDQ/HScc7mIPckFhE2rH6g==" workbookSaltValue="xvOnn7hv5SylW+Z+up74CA==" workbookSpinCount="100000" lockStructure="1"/>
  <bookViews>
    <workbookView xWindow="-315" yWindow="105" windowWidth="19455" windowHeight="7470" activeTab="1"/>
  </bookViews>
  <sheets>
    <sheet name="PGE1" sheetId="1" r:id="rId1"/>
    <sheet name="PGE2" sheetId="5" r:id="rId2"/>
    <sheet name="PGE3" sheetId="6" r:id="rId3"/>
    <sheet name="PGE4-1" sheetId="4" r:id="rId4"/>
    <sheet name="PGE4-2" sheetId="13" r:id="rId5"/>
    <sheet name="PGE4-3" sheetId="14" r:id="rId6"/>
    <sheet name="PGE4-4" sheetId="15" r:id="rId7"/>
    <sheet name="PGE4-5" sheetId="16" r:id="rId8"/>
    <sheet name="PGE4-6" sheetId="17" r:id="rId9"/>
    <sheet name="Param" sheetId="19" state="hidden" r:id="rId10"/>
    <sheet name="Data" sheetId="18" state="hidden" r:id="rId11"/>
  </sheets>
  <definedNames>
    <definedName name="_xlnm._FilterDatabase" localSheetId="10" hidden="1">Data!$A$1:$E$3597</definedName>
    <definedName name="AJVPIDC01">'PGE4-1'!$H$5</definedName>
    <definedName name="AJVPIDC02">'PGE4-1'!$H$13</definedName>
    <definedName name="AJVPIDC03">'PGE4-1'!$H$21</definedName>
    <definedName name="AJVPIDC04">'PGE4-1'!$H$29</definedName>
    <definedName name="AJVPIDC05">'PGE4-1'!$H$37</definedName>
    <definedName name="AJVPIDC06">'PGE4-2'!$H$5</definedName>
    <definedName name="AJVPIDC07">'PGE4-2'!$H$13</definedName>
    <definedName name="AJVPIDC08">'PGE4-2'!$H$21</definedName>
    <definedName name="AJVPIDC09">'PGE4-2'!$H$29</definedName>
    <definedName name="AJVPIDC10">'PGE4-2'!$H$37</definedName>
    <definedName name="AJVPIDC11">'PGE4-3'!$H$5</definedName>
    <definedName name="AJVPIDC12">'PGE4-3'!$H$13</definedName>
    <definedName name="AJVPIDC13">'PGE4-3'!$H$21</definedName>
    <definedName name="AJVPIDC14">'PGE4-3'!$H$29</definedName>
    <definedName name="AJVPIDC15">'PGE4-3'!$H$37</definedName>
    <definedName name="AJVPIDC16">'PGE4-4'!$H$5</definedName>
    <definedName name="AJVPIDC17">'PGE4-4'!$H$13</definedName>
    <definedName name="AJVPIDC18">'PGE4-4'!$H$21</definedName>
    <definedName name="AJVPIDC19">'PGE4-4'!$H$29</definedName>
    <definedName name="AJVPIDC20">'PGE4-4'!$H$37</definedName>
    <definedName name="AJVPIDC21">'PGE4-5'!$H$5</definedName>
    <definedName name="AJVPIDC22">'PGE4-5'!$H$13</definedName>
    <definedName name="AJVPIDC23">'PGE4-5'!$H$21</definedName>
    <definedName name="AJVPIDC24">'PGE4-5'!$H$29</definedName>
    <definedName name="AJVPIDC25">'PGE4-5'!$H$37</definedName>
    <definedName name="AJVPIDC26">'PGE4-6'!$H$5</definedName>
    <definedName name="AJVPIDC27">'PGE4-6'!$H$13</definedName>
    <definedName name="AJVPIDC28">'PGE4-6'!$H$21</definedName>
    <definedName name="AJVPIDC29">'PGE4-6'!$H$29</definedName>
    <definedName name="AJVPIDC30">'PGE4-6'!$H$37</definedName>
    <definedName name="AJVPIDPG01">'PGE4-1'!$H$5,'PGE4-1'!$H$13,'PGE4-1'!$H$21,'PGE4-1'!$H$29,'PGE4-1'!$H$37</definedName>
    <definedName name="AJVPIDPG02">'PGE4-2'!$H$5,'PGE4-2'!$H$13,'PGE4-2'!$H$21,'PGE4-2'!$H$29,'PGE4-2'!$H$37</definedName>
    <definedName name="AJVPIDPG03">'PGE4-3'!$H$5,'PGE4-3'!$H$13,'PGE4-3'!$H$21,'PGE4-3'!$H$29,'PGE4-3'!$H$37</definedName>
    <definedName name="AJVPIDPG04">'PGE4-4'!$H$5,'PGE4-4'!$H$13,'PGE4-4'!$H$21,'PGE4-4'!$H$29,'PGE4-4'!$H$37</definedName>
    <definedName name="AJVPIDPG05">'PGE4-5'!$H$5,'PGE4-5'!$H$13,'PGE4-5'!$H$21,'PGE4-5'!$H$29,'PGE4-5'!$H$37</definedName>
    <definedName name="AJVPIDPG06">'PGE4-6'!$H$5,'PGE4-6'!$H$13,'PGE4-6'!$H$21,'PGE4-6'!$H$29,'PGE4-6'!$H$37</definedName>
    <definedName name="APID">'PGE2'!$I$2:$JC$2</definedName>
    <definedName name="APIDC01">'PGE2'!$I$2</definedName>
    <definedName name="APIDC02">'PGE2'!$N$2</definedName>
    <definedName name="APIDC03">'PGE2'!$S$2</definedName>
    <definedName name="APIDC04">'PGE2'!$X$2</definedName>
    <definedName name="APIDC05">'PGE2'!$AC$2</definedName>
    <definedName name="APIDC06">'PGE2'!$AH$2</definedName>
    <definedName name="APIDC07">'PGE2'!$AM$2</definedName>
    <definedName name="APIDC08">'PGE2'!$AR$2</definedName>
    <definedName name="APIDC09">'PGE2'!$AW$2</definedName>
    <definedName name="APIDC10">'PGE2'!$BB$2</definedName>
    <definedName name="APIDC11">'PGE2'!$BG$2</definedName>
    <definedName name="APIDC12">'PGE2'!$BL$2</definedName>
    <definedName name="APIDC13">'PGE2'!$BQ$2</definedName>
    <definedName name="APIDC14">'PGE2'!$BV$2</definedName>
    <definedName name="APIDC15">'PGE2'!$CA$2</definedName>
    <definedName name="APIDC16">'PGE2'!$CF$2</definedName>
    <definedName name="APIDC17">'PGE2'!$CK$2</definedName>
    <definedName name="APIDC18">'PGE2'!$CP$2</definedName>
    <definedName name="APIDC19">'PGE2'!$CU$2</definedName>
    <definedName name="APIDC20">'PGE2'!$CZ$2</definedName>
    <definedName name="APIDC21">'PGE2'!$DE$2</definedName>
    <definedName name="APIDC22">'PGE2'!$DJ$2</definedName>
    <definedName name="APIDC23">'PGE2'!$DO$2</definedName>
    <definedName name="APIDC24">'PGE2'!$DT$2</definedName>
    <definedName name="APIDC25">'PGE2'!$DY$2</definedName>
    <definedName name="APIDC26">'PGE2'!$ED$2</definedName>
    <definedName name="APIDC27">'PGE2'!$EI$2</definedName>
    <definedName name="APIDC28">'PGE2'!$EN$2</definedName>
    <definedName name="APIDC29">'PGE2'!$ES$2</definedName>
    <definedName name="APIDC30">'PGE2'!$EX$2</definedName>
    <definedName name="APIDC31">'PGE2'!$FC$2</definedName>
    <definedName name="APIDC32">'PGE2'!$FH$2</definedName>
    <definedName name="APIDC33">'PGE2'!$FM$2</definedName>
    <definedName name="APIDC34">'PGE2'!$FR$2</definedName>
    <definedName name="APIDC35">'PGE2'!$FW$2</definedName>
    <definedName name="APIDC36">'PGE2'!$GB$2</definedName>
    <definedName name="APIDC37">'PGE2'!$GG$2</definedName>
    <definedName name="APIDC38">'PGE2'!$GL$2</definedName>
    <definedName name="APIDC39">'PGE2'!$GQ$2</definedName>
    <definedName name="APIDC40">'PGE2'!$GV$2</definedName>
    <definedName name="APIDC41">'PGE2'!$HA$2</definedName>
    <definedName name="APIDC42">'PGE2'!$HF$2</definedName>
    <definedName name="APIDC43">'PGE2'!$HK$2</definedName>
    <definedName name="APIDC44">'PGE2'!$HP$2</definedName>
    <definedName name="APIDC45">'PGE2'!$HU$2</definedName>
    <definedName name="APIDC46">'PGE2'!$HZ$2</definedName>
    <definedName name="APIDC47">'PGE2'!$IE$2</definedName>
    <definedName name="APIDC48">'PGE2'!$IJ$2</definedName>
    <definedName name="APIDC49">'PGE2'!$IO$2</definedName>
    <definedName name="APIDC50">'PGE2'!$IT$2</definedName>
    <definedName name="APIDC51">'PGE2'!$IY$2</definedName>
    <definedName name="FormNumber">'PGE1'!$AA$27</definedName>
    <definedName name="JVL11.1.1C01">'PGE4-1'!$E$5</definedName>
    <definedName name="JVL11.1.2C01">'PGE4-1'!$D$6</definedName>
    <definedName name="JVL11.1.2C02">'PGE4-1'!$H$6</definedName>
    <definedName name="JVL11.1.2C03">'PGE4-1'!$I$6</definedName>
    <definedName name="JVL11.1.2C04">'PGE4-1'!$J$6</definedName>
    <definedName name="JVL11.1.2C05">'PGE4-1'!$K$6</definedName>
    <definedName name="JVL11.1.3C01">'PGE4-1'!$C$7</definedName>
    <definedName name="JVL11.1.3C02">'PGE4-1'!$H$7</definedName>
    <definedName name="JVL11.1.3C03">'PGE4-1'!$I$7</definedName>
    <definedName name="JVL11.1.3C05">'PGE4-1'!$K$7</definedName>
    <definedName name="JVL11.1.4C01">'PGE4-1'!$C$8</definedName>
    <definedName name="JVL11.1.4C02">'PGE4-1'!$H$8</definedName>
    <definedName name="JVL11.1.4C03">'PGE4-1'!$I$8</definedName>
    <definedName name="JVL11.1.4C05">'PGE4-1'!$K$8</definedName>
    <definedName name="JVL11.1.5C01">'PGE4-1'!$C$9</definedName>
    <definedName name="JVL11.1.5C02">'PGE4-1'!$H$9</definedName>
    <definedName name="JVL11.1.5C03">'PGE4-1'!$I$9</definedName>
    <definedName name="JVL11.1.5C05">'PGE4-1'!$K$9</definedName>
    <definedName name="JVL11.1.6C01">'PGE4-1'!$C$10</definedName>
    <definedName name="JVL11.1.6C02">'PGE4-1'!$H$10</definedName>
    <definedName name="JVL11.1.6C03">'PGE4-1'!$I$10</definedName>
    <definedName name="JVL11.1.6C05">'PGE4-1'!$K$10</definedName>
    <definedName name="JVL11.1.7C01">'PGE4-1'!$C$11</definedName>
    <definedName name="JVL11.1.7C02">'PGE4-1'!$H$11</definedName>
    <definedName name="JVL11.1.7C03">'PGE4-1'!$I$11</definedName>
    <definedName name="JVL11.1.7C05">'PGE4-1'!$K$11</definedName>
    <definedName name="JVL11.10.1C01">'PGE4-2'!$E$37</definedName>
    <definedName name="JVL11.10.2C01">'PGE4-2'!$D$38</definedName>
    <definedName name="JVL11.10.2C02">'PGE4-2'!$H$38</definedName>
    <definedName name="JVL11.10.2C03">'PGE4-2'!$I$38</definedName>
    <definedName name="JVL11.10.2C04">'PGE4-2'!$J$38</definedName>
    <definedName name="JVL11.10.2C05">'PGE4-2'!$K$38</definedName>
    <definedName name="JVL11.10.3C01">'PGE4-2'!$C$39</definedName>
    <definedName name="JVL11.10.3C02">'PGE4-2'!$H$39</definedName>
    <definedName name="JVL11.10.3C03">'PGE4-2'!$I$39</definedName>
    <definedName name="JVL11.10.3C05">'PGE4-2'!$K$39</definedName>
    <definedName name="JVL11.10.4C01">'PGE4-2'!$C$40</definedName>
    <definedName name="JVL11.10.4C02">'PGE4-2'!$H$40</definedName>
    <definedName name="JVL11.10.4C03">'PGE4-2'!$I$40</definedName>
    <definedName name="JVL11.10.4C05">'PGE4-2'!$K$40</definedName>
    <definedName name="JVL11.10.5C01">'PGE4-2'!$C$41</definedName>
    <definedName name="JVL11.10.5C02">'PGE4-2'!$H$41</definedName>
    <definedName name="JVL11.10.5C03">'PGE4-2'!$I$41</definedName>
    <definedName name="JVL11.10.5C05">'PGE4-2'!$K$41</definedName>
    <definedName name="JVL11.10.6C01">'PGE4-2'!$C$42</definedName>
    <definedName name="JVL11.10.6C02">'PGE4-2'!$H$42</definedName>
    <definedName name="JVL11.10.6C03">'PGE4-2'!$I$42</definedName>
    <definedName name="JVL11.10.6C05">'PGE4-2'!$K$42</definedName>
    <definedName name="JVL11.10.7C01">'PGE4-2'!$C$43</definedName>
    <definedName name="JVL11.10.7C02">'PGE4-2'!$H$43</definedName>
    <definedName name="JVL11.10.7C03">'PGE4-2'!$I$43</definedName>
    <definedName name="JVL11.10.7C05">'PGE4-2'!$K$43</definedName>
    <definedName name="JVL11.11.1C01">'PGE4-3'!$E$5</definedName>
    <definedName name="JVL11.11.2C01">'PGE4-3'!$D$6</definedName>
    <definedName name="JVL11.11.2C02">'PGE4-3'!$H$6</definedName>
    <definedName name="JVL11.11.2C03">'PGE4-3'!$I$6</definedName>
    <definedName name="JVL11.11.2C04">'PGE4-3'!$J$6</definedName>
    <definedName name="JVL11.11.2C05">'PGE4-3'!$K$6</definedName>
    <definedName name="JVL11.11.3C01">'PGE4-3'!$C$7</definedName>
    <definedName name="JVL11.11.3C02">'PGE4-3'!$H$7</definedName>
    <definedName name="JVL11.11.3C03">'PGE4-3'!$I$7</definedName>
    <definedName name="JVL11.11.3C05">'PGE4-3'!$K$7</definedName>
    <definedName name="JVL11.11.4C01">'PGE4-3'!$C$8</definedName>
    <definedName name="JVL11.11.4C02">'PGE4-3'!$H$8</definedName>
    <definedName name="JVL11.11.4C03">'PGE4-3'!$I$8</definedName>
    <definedName name="JVL11.11.4C05">'PGE4-3'!$K$8</definedName>
    <definedName name="JVL11.11.5C01">'PGE4-3'!$C$9</definedName>
    <definedName name="JVL11.11.5C02">'PGE4-3'!$H$9</definedName>
    <definedName name="JVL11.11.5C03">'PGE4-3'!$I$9</definedName>
    <definedName name="JVL11.11.5C05">'PGE4-3'!$K$9</definedName>
    <definedName name="JVL11.11.6C01">'PGE4-3'!$C$10</definedName>
    <definedName name="JVL11.11.6C02">'PGE4-3'!$H$10</definedName>
    <definedName name="JVL11.11.6C03">'PGE4-3'!$I$10</definedName>
    <definedName name="JVL11.11.6C05">'PGE4-3'!$K$10</definedName>
    <definedName name="JVL11.11.7C01">'PGE4-3'!$C$11</definedName>
    <definedName name="JVL11.11.7C02">'PGE4-3'!$H$11</definedName>
    <definedName name="JVL11.11.7C03">'PGE4-3'!$I$11</definedName>
    <definedName name="JVL11.11.7C05">'PGE4-3'!$K$11</definedName>
    <definedName name="JVL11.12.1C01">'PGE4-3'!$E$13</definedName>
    <definedName name="JVL11.12.2C01">'PGE4-3'!$D$14</definedName>
    <definedName name="JVL11.12.2C02">'PGE4-3'!$H$14</definedName>
    <definedName name="JVL11.12.2C03">'PGE4-3'!$I$14</definedName>
    <definedName name="JVL11.12.2C04">'PGE4-3'!$J$14</definedName>
    <definedName name="JVL11.12.2C05">'PGE4-3'!$K$14</definedName>
    <definedName name="JVL11.12.3C01">'PGE4-3'!$C$15</definedName>
    <definedName name="JVL11.12.3C02">'PGE4-3'!$H$15</definedName>
    <definedName name="JVL11.12.3C03">'PGE4-3'!$I$15</definedName>
    <definedName name="JVL11.12.3C05">'PGE4-3'!$K$15</definedName>
    <definedName name="JVL11.12.4C01">'PGE4-3'!$C$16</definedName>
    <definedName name="JVL11.12.4C02">'PGE4-3'!$H$16</definedName>
    <definedName name="JVL11.12.4C03">'PGE4-3'!$I$16</definedName>
    <definedName name="JVL11.12.4C05">'PGE4-3'!$K$16</definedName>
    <definedName name="JVL11.12.5C01">'PGE4-3'!$C$17</definedName>
    <definedName name="JVL11.12.5C02">'PGE4-3'!$H$17</definedName>
    <definedName name="JVL11.12.5C03">'PGE4-3'!$I$17</definedName>
    <definedName name="JVL11.12.5C05">'PGE4-3'!$K$17</definedName>
    <definedName name="JVL11.12.6C01">'PGE4-3'!$C$18</definedName>
    <definedName name="JVL11.12.6C02">'PGE4-3'!$H$18</definedName>
    <definedName name="JVL11.12.6C03">'PGE4-3'!$I$18</definedName>
    <definedName name="JVL11.12.6C05">'PGE4-3'!$K$18</definedName>
    <definedName name="JVL11.12.7C01">'PGE4-3'!$C$19</definedName>
    <definedName name="JVL11.12.7C02">'PGE4-3'!$H$19</definedName>
    <definedName name="JVL11.12.7C03">'PGE4-3'!$I$19</definedName>
    <definedName name="JVL11.12.7C05">'PGE4-3'!$K$19</definedName>
    <definedName name="JVL11.13.1C01">'PGE4-3'!$E$21</definedName>
    <definedName name="JVL11.13.2C01">'PGE4-3'!$D$22</definedName>
    <definedName name="JVL11.13.2C02">'PGE4-3'!$H$22</definedName>
    <definedName name="JVL11.13.2C03">'PGE4-3'!$I$22</definedName>
    <definedName name="JVL11.13.2C04">'PGE4-3'!$J$22</definedName>
    <definedName name="JVL11.13.2C05">'PGE4-3'!$K$22</definedName>
    <definedName name="JVL11.13.3C01">'PGE4-3'!$C$23</definedName>
    <definedName name="JVL11.13.3C02">'PGE4-3'!$H$23</definedName>
    <definedName name="JVL11.13.3C03">'PGE4-3'!$I$23</definedName>
    <definedName name="JVL11.13.3C05">'PGE4-3'!$K$23</definedName>
    <definedName name="JVL11.13.4C01">'PGE4-3'!$C$24</definedName>
    <definedName name="JVL11.13.4C02">'PGE4-3'!$H$24</definedName>
    <definedName name="JVL11.13.4C03">'PGE4-3'!$I$24</definedName>
    <definedName name="JVL11.13.4C05">'PGE4-3'!$K$24</definedName>
    <definedName name="JVL11.13.5C01">'PGE4-3'!$C$25</definedName>
    <definedName name="JVL11.13.5C02">'PGE4-3'!$H$25</definedName>
    <definedName name="JVL11.13.5C03">'PGE4-3'!$I$25</definedName>
    <definedName name="JVL11.13.5C05">'PGE4-3'!$K$25</definedName>
    <definedName name="JVL11.13.6C01">'PGE4-3'!$C$26</definedName>
    <definedName name="JVL11.13.6C02">'PGE4-3'!$H$26</definedName>
    <definedName name="JVL11.13.6C03">'PGE4-3'!$I$26</definedName>
    <definedName name="JVL11.13.6C05">'PGE4-3'!$K$26</definedName>
    <definedName name="JVL11.13.7C01">'PGE4-3'!$C$27</definedName>
    <definedName name="JVL11.13.7C02">'PGE4-3'!$H$27</definedName>
    <definedName name="JVL11.13.7C03">'PGE4-3'!$I$27</definedName>
    <definedName name="JVL11.13.7C05">'PGE4-3'!$K$27</definedName>
    <definedName name="JVL11.14.1C01">'PGE4-3'!$E$29</definedName>
    <definedName name="JVL11.14.2C01">'PGE4-3'!$D$30</definedName>
    <definedName name="JVL11.14.2C02">'PGE4-3'!$H$30</definedName>
    <definedName name="JVL11.14.2C03">'PGE4-3'!$I$30</definedName>
    <definedName name="JVL11.14.2C04">'PGE4-3'!$J$30</definedName>
    <definedName name="JVL11.14.2C05">'PGE4-3'!$K$30</definedName>
    <definedName name="JVL11.14.3C01">'PGE4-3'!$C$31</definedName>
    <definedName name="JVL11.14.3C02">'PGE4-3'!$H$31</definedName>
    <definedName name="JVL11.14.3C03">'PGE4-3'!$I$31</definedName>
    <definedName name="JVL11.14.3C05">'PGE4-3'!$K$31</definedName>
    <definedName name="JVL11.14.4C01">'PGE4-3'!$C$32</definedName>
    <definedName name="JVL11.14.4C02">'PGE4-3'!$H$32</definedName>
    <definedName name="JVL11.14.4C03">'PGE4-3'!$I$32</definedName>
    <definedName name="JVL11.14.4C05">'PGE4-3'!$K$32</definedName>
    <definedName name="JVL11.14.5C01">'PGE4-3'!$C$33</definedName>
    <definedName name="JVL11.14.5C02">'PGE4-3'!$H$33</definedName>
    <definedName name="JVL11.14.5C03">'PGE4-3'!$I$33</definedName>
    <definedName name="JVL11.14.5C05">'PGE4-3'!$K$33</definedName>
    <definedName name="JVL11.14.6C01">'PGE4-3'!$C$34</definedName>
    <definedName name="JVL11.14.6C02">'PGE4-3'!$H$34</definedName>
    <definedName name="JVL11.14.6C03">'PGE4-3'!$I$34</definedName>
    <definedName name="JVL11.14.6C05">'PGE4-3'!$K$34</definedName>
    <definedName name="JVL11.14.7C01">'PGE4-3'!$C$35</definedName>
    <definedName name="JVL11.14.7C02">'PGE4-3'!$H$35</definedName>
    <definedName name="JVL11.14.7C03">'PGE4-3'!$I$35</definedName>
    <definedName name="JVL11.14.7C05">'PGE4-3'!$K$35</definedName>
    <definedName name="JVL11.15.1C01">'PGE4-3'!$E$37</definedName>
    <definedName name="JVL11.15.2C01">'PGE4-3'!$D$38</definedName>
    <definedName name="JVL11.15.2C02">'PGE4-3'!$H$38</definedName>
    <definedName name="JVL11.15.2C03">'PGE4-3'!$I$38</definedName>
    <definedName name="JVL11.15.2C04">'PGE4-3'!$J$38</definedName>
    <definedName name="JVL11.15.2C05">'PGE4-3'!$K$38</definedName>
    <definedName name="JVL11.15.3C01">'PGE4-3'!$C$39</definedName>
    <definedName name="JVL11.15.3C02">'PGE4-3'!$H$39</definedName>
    <definedName name="JVL11.15.3C03">'PGE4-3'!$I$39</definedName>
    <definedName name="JVL11.15.3C05">'PGE4-3'!$K$39</definedName>
    <definedName name="JVL11.15.4C01">'PGE4-3'!$C$40</definedName>
    <definedName name="JVL11.15.4C02">'PGE4-3'!$H$40</definedName>
    <definedName name="JVL11.15.4C03">'PGE4-3'!$I$40</definedName>
    <definedName name="JVL11.15.4C05">'PGE4-3'!$K$40</definedName>
    <definedName name="JVL11.15.5C01">'PGE4-3'!$C$41</definedName>
    <definedName name="JVL11.15.5C02">'PGE4-3'!$H$41</definedName>
    <definedName name="JVL11.15.5C03">'PGE4-3'!$I$41</definedName>
    <definedName name="JVL11.15.5C05">'PGE4-3'!$K$41</definedName>
    <definedName name="JVL11.15.6C01">'PGE4-3'!$C$42</definedName>
    <definedName name="JVL11.15.6C02">'PGE4-3'!$H$42</definedName>
    <definedName name="JVL11.15.6C03">'PGE4-3'!$I$42</definedName>
    <definedName name="JVL11.15.6C05">'PGE4-3'!$K$42</definedName>
    <definedName name="JVL11.15.7C01">'PGE4-3'!$C$43</definedName>
    <definedName name="JVL11.15.7C02">'PGE4-3'!$H$43</definedName>
    <definedName name="JVL11.15.7C03">'PGE4-3'!$I$43</definedName>
    <definedName name="JVL11.15.7C05">'PGE4-3'!$K$43</definedName>
    <definedName name="JVL11.16.1C01">'PGE4-4'!$E$5</definedName>
    <definedName name="JVL11.16.2C01">'PGE4-4'!$D$6</definedName>
    <definedName name="JVL11.16.2C02">'PGE4-4'!$H$6</definedName>
    <definedName name="JVL11.16.2C03">'PGE4-4'!$I$6</definedName>
    <definedName name="JVL11.16.2C04">'PGE4-4'!$J$6</definedName>
    <definedName name="JVL11.16.2C05">'PGE4-4'!$K$6</definedName>
    <definedName name="JVL11.16.3C01">'PGE4-4'!$C$7</definedName>
    <definedName name="JVL11.16.3C02">'PGE4-4'!$H$7</definedName>
    <definedName name="JVL11.16.3C03">'PGE4-4'!$I$7</definedName>
    <definedName name="JVL11.16.3C05">'PGE4-4'!$K$7</definedName>
    <definedName name="JVL11.16.4C01">'PGE4-4'!$C$8</definedName>
    <definedName name="JVL11.16.4C02">'PGE4-4'!$H$8</definedName>
    <definedName name="JVL11.16.4C03">'PGE4-4'!$I$8</definedName>
    <definedName name="JVL11.16.4C05">'PGE4-4'!$K$8</definedName>
    <definedName name="JVL11.16.5C01">'PGE4-4'!$C$9</definedName>
    <definedName name="JVL11.16.5C02">'PGE4-4'!$H$9</definedName>
    <definedName name="JVL11.16.5C03">'PGE4-4'!$I$9</definedName>
    <definedName name="JVL11.16.5C05">'PGE4-4'!$K$9</definedName>
    <definedName name="JVL11.16.6C01">'PGE4-4'!$C$10</definedName>
    <definedName name="JVL11.16.6C02">'PGE4-4'!$H$10</definedName>
    <definedName name="JVL11.16.6C03">'PGE4-4'!$I$10</definedName>
    <definedName name="JVL11.16.6C05">'PGE4-4'!$K$10</definedName>
    <definedName name="JVL11.16.7C01">'PGE4-4'!$C$11</definedName>
    <definedName name="JVL11.16.7C02">'PGE4-4'!$H$11</definedName>
    <definedName name="JVL11.16.7C03">'PGE4-4'!$I$11</definedName>
    <definedName name="JVL11.16.7C05">'PGE4-4'!$K$11</definedName>
    <definedName name="JVL11.17.1C01">'PGE4-4'!$E$13</definedName>
    <definedName name="JVL11.17.2C01">'PGE4-4'!$D$14</definedName>
    <definedName name="JVL11.17.2C02">'PGE4-4'!$H$14</definedName>
    <definedName name="JVL11.17.2C03">'PGE4-4'!$I$14</definedName>
    <definedName name="JVL11.17.2C04">'PGE4-4'!$J$14</definedName>
    <definedName name="JVL11.17.2C05">'PGE4-4'!$K$14</definedName>
    <definedName name="JVL11.17.3C01">'PGE4-4'!$C$15</definedName>
    <definedName name="JVL11.17.3C02">'PGE4-4'!$H$15</definedName>
    <definedName name="JVL11.17.3C03">'PGE4-4'!$I$15</definedName>
    <definedName name="JVL11.17.3C05">'PGE4-4'!$K$15</definedName>
    <definedName name="JVL11.17.4C01">'PGE4-4'!$C$16</definedName>
    <definedName name="JVL11.17.4C02">'PGE4-4'!$H$16</definedName>
    <definedName name="JVL11.17.4C03">'PGE4-4'!$I$16</definedName>
    <definedName name="JVL11.17.4C05">'PGE4-4'!$K$16</definedName>
    <definedName name="JVL11.17.5C01">'PGE4-4'!$C$17</definedName>
    <definedName name="JVL11.17.5C02">'PGE4-4'!$H$17</definedName>
    <definedName name="JVL11.17.5C03">'PGE4-4'!$I$17</definedName>
    <definedName name="JVL11.17.5C05">'PGE4-4'!$K$17</definedName>
    <definedName name="JVL11.17.6C01">'PGE4-4'!$C$18</definedName>
    <definedName name="JVL11.17.6C02">'PGE4-4'!$H$18</definedName>
    <definedName name="JVL11.17.6C03">'PGE4-4'!$I$18</definedName>
    <definedName name="JVL11.17.6C05">'PGE4-4'!$K$18</definedName>
    <definedName name="JVL11.17.7C01">'PGE4-4'!$C$19</definedName>
    <definedName name="JVL11.17.7C02">'PGE4-4'!$H$19</definedName>
    <definedName name="JVL11.17.7C03">'PGE4-4'!$I$19</definedName>
    <definedName name="JVL11.17.7C05">'PGE4-4'!$K$19</definedName>
    <definedName name="JVL11.18.1C01">'PGE4-4'!$E$21</definedName>
    <definedName name="JVL11.18.2C01">'PGE4-4'!$D$22</definedName>
    <definedName name="JVL11.18.2C02">'PGE4-4'!$H$22</definedName>
    <definedName name="JVL11.18.2C03">'PGE4-4'!$I$22</definedName>
    <definedName name="JVL11.18.2C04">'PGE4-4'!$J$22</definedName>
    <definedName name="JVL11.18.2C05">'PGE4-4'!$K$22</definedName>
    <definedName name="JVL11.18.3C01">'PGE4-4'!$C$23</definedName>
    <definedName name="JVL11.18.3C02">'PGE4-4'!$H$23</definedName>
    <definedName name="JVL11.18.3C03">'PGE4-4'!$I$23</definedName>
    <definedName name="JVL11.18.3C05">'PGE4-4'!$K$23</definedName>
    <definedName name="JVL11.18.4C01">'PGE4-4'!$C$24</definedName>
    <definedName name="JVL11.18.4C02">'PGE4-4'!$H$24</definedName>
    <definedName name="JVL11.18.4C03">'PGE4-4'!$I$24</definedName>
    <definedName name="JVL11.18.4C05">'PGE4-4'!$K$24</definedName>
    <definedName name="JVL11.18.5C01">'PGE4-4'!$C$25</definedName>
    <definedName name="JVL11.18.5C02">'PGE4-4'!$H$25</definedName>
    <definedName name="JVL11.18.5C03">'PGE4-4'!$I$25</definedName>
    <definedName name="JVL11.18.5C05">'PGE4-4'!$K$25</definedName>
    <definedName name="JVL11.18.6C01">'PGE4-4'!$C$26</definedName>
    <definedName name="JVL11.18.6C02">'PGE4-4'!$H$26</definedName>
    <definedName name="JVL11.18.6C03">'PGE4-4'!$I$26</definedName>
    <definedName name="JVL11.18.6C05">'PGE4-4'!$K$26</definedName>
    <definedName name="JVL11.18.7C01">'PGE4-4'!$C$27</definedName>
    <definedName name="JVL11.18.7C02">'PGE4-4'!$H$27</definedName>
    <definedName name="JVL11.18.7C03">'PGE4-4'!$I$27</definedName>
    <definedName name="JVL11.18.7C05">'PGE4-4'!$K$27</definedName>
    <definedName name="JVL11.19.1C01">'PGE4-4'!$E$29</definedName>
    <definedName name="JVL11.19.2C01">'PGE4-4'!$D$30</definedName>
    <definedName name="JVL11.19.2C02">'PGE4-4'!$H$30</definedName>
    <definedName name="JVL11.19.2C03">'PGE4-4'!$I$30</definedName>
    <definedName name="JVL11.19.2C04">'PGE4-4'!$J$30</definedName>
    <definedName name="JVL11.19.2C05">'PGE4-4'!$K$30</definedName>
    <definedName name="JVL11.19.3C01">'PGE4-4'!$C$31</definedName>
    <definedName name="JVL11.19.3C02">'PGE4-4'!$H$31</definedName>
    <definedName name="JVL11.19.3C03">'PGE4-4'!$I$31</definedName>
    <definedName name="JVL11.19.3C05">'PGE4-4'!$K$31</definedName>
    <definedName name="JVL11.19.4C01">'PGE4-4'!$C$32</definedName>
    <definedName name="JVL11.19.4C02">'PGE4-4'!$H$32</definedName>
    <definedName name="JVL11.19.4C03">'PGE4-4'!$I$32</definedName>
    <definedName name="JVL11.19.4C05">'PGE4-4'!$K$32</definedName>
    <definedName name="JVL11.19.5C01">'PGE4-4'!$C$33</definedName>
    <definedName name="JVL11.19.5C02">'PGE4-4'!$H$33</definedName>
    <definedName name="JVL11.19.5C03">'PGE4-4'!$I$33</definedName>
    <definedName name="JVL11.19.5C05">'PGE4-4'!$K$33</definedName>
    <definedName name="JVL11.19.6C01">'PGE4-4'!$C$34</definedName>
    <definedName name="JVL11.19.6C02">'PGE4-4'!$H$34</definedName>
    <definedName name="JVL11.19.6C03">'PGE4-4'!$I$34</definedName>
    <definedName name="JVL11.19.6C05">'PGE4-4'!$K$34</definedName>
    <definedName name="JVL11.19.7C01">'PGE4-4'!$C$35</definedName>
    <definedName name="JVL11.19.7C02">'PGE4-4'!$H$35</definedName>
    <definedName name="JVL11.19.7C03">'PGE4-4'!$I$35</definedName>
    <definedName name="JVL11.19.7C05">'PGE4-4'!$K$35</definedName>
    <definedName name="JVL11.2.1C01">'PGE4-1'!$E$13</definedName>
    <definedName name="JVL11.2.2C01">'PGE4-1'!$D$14</definedName>
    <definedName name="JVL11.2.2C02">'PGE4-1'!$H$14</definedName>
    <definedName name="JVL11.2.2C03">'PGE4-1'!$I$14</definedName>
    <definedName name="JVL11.2.2C04">'PGE4-1'!$J$14</definedName>
    <definedName name="JVL11.2.2C05">'PGE4-1'!$K$14</definedName>
    <definedName name="JVL11.2.3C01">'PGE4-1'!$C$15</definedName>
    <definedName name="JVL11.2.3C02">'PGE4-1'!$H$15</definedName>
    <definedName name="JVL11.2.3C03">'PGE4-1'!$I$15</definedName>
    <definedName name="JVL11.2.3C05">'PGE4-1'!$K$15</definedName>
    <definedName name="JVL11.2.4C01">'PGE4-1'!$C$16</definedName>
    <definedName name="JVL11.2.4C02">'PGE4-1'!$H$16</definedName>
    <definedName name="JVL11.2.4C03">'PGE4-1'!$I$16</definedName>
    <definedName name="JVL11.2.4C05">'PGE4-1'!$K$16</definedName>
    <definedName name="JVL11.2.5C01">'PGE4-1'!$C$17</definedName>
    <definedName name="JVL11.2.5C02">'PGE4-1'!$H$17</definedName>
    <definedName name="JVL11.2.5C03">'PGE4-1'!$I$17</definedName>
    <definedName name="JVL11.2.5C05">'PGE4-1'!$K$17</definedName>
    <definedName name="JVL11.2.6C01">'PGE4-1'!$C$18</definedName>
    <definedName name="JVL11.2.6C02">'PGE4-1'!$H$18</definedName>
    <definedName name="JVL11.2.6C03">'PGE4-1'!$I$18</definedName>
    <definedName name="JVL11.2.6C05">'PGE4-1'!$K$18</definedName>
    <definedName name="JVL11.2.7C01">'PGE4-1'!$C$19</definedName>
    <definedName name="JVL11.2.7C02">'PGE4-1'!$H$19</definedName>
    <definedName name="JVL11.2.7C03">'PGE4-1'!$I$19</definedName>
    <definedName name="JVL11.2.7C05">'PGE4-1'!$K$19</definedName>
    <definedName name="JVL11.20.1C01">'PGE4-4'!$E$37</definedName>
    <definedName name="JVL11.20.2C01">'PGE4-4'!$D$38</definedName>
    <definedName name="JVL11.20.2C02">'PGE4-4'!$H$38</definedName>
    <definedName name="JVL11.20.2C03">'PGE4-4'!$I$38</definedName>
    <definedName name="JVL11.20.2C04">'PGE4-4'!$J$38</definedName>
    <definedName name="JVL11.20.2C05">'PGE4-4'!$K$38</definedName>
    <definedName name="JVL11.20.3C01">'PGE4-4'!$C$39</definedName>
    <definedName name="JVL11.20.3C02">'PGE4-4'!$H$39</definedName>
    <definedName name="JVL11.20.3C03">'PGE4-4'!$I$39</definedName>
    <definedName name="JVL11.20.3C05">'PGE4-4'!$K$39</definedName>
    <definedName name="JVL11.20.4C01">'PGE4-4'!$C$40</definedName>
    <definedName name="JVL11.20.4C02">'PGE4-4'!$H$40</definedName>
    <definedName name="JVL11.20.4C03">'PGE4-4'!$I$40</definedName>
    <definedName name="JVL11.20.4C05">'PGE4-4'!$K$40</definedName>
    <definedName name="JVL11.20.5C01">'PGE4-4'!$C$41</definedName>
    <definedName name="JVL11.20.5C02">'PGE4-4'!$H$41</definedName>
    <definedName name="JVL11.20.5C03">'PGE4-4'!$I$41</definedName>
    <definedName name="JVL11.20.5C05">'PGE4-4'!$K$41</definedName>
    <definedName name="JVL11.20.6C01">'PGE4-4'!$C$42</definedName>
    <definedName name="JVL11.20.6C02">'PGE4-4'!$H$42</definedName>
    <definedName name="JVL11.20.6C03">'PGE4-4'!$I$42</definedName>
    <definedName name="JVL11.20.6C05">'PGE4-4'!$K$42</definedName>
    <definedName name="JVL11.20.7C01">'PGE4-4'!$C$43</definedName>
    <definedName name="JVL11.20.7C02">'PGE4-4'!$H$43</definedName>
    <definedName name="JVL11.20.7C03">'PGE4-4'!$I$43</definedName>
    <definedName name="JVL11.20.7C05">'PGE4-4'!$K$43</definedName>
    <definedName name="JVL11.21.1C01">'PGE4-5'!$E$5</definedName>
    <definedName name="JVL11.21.2C01">'PGE4-5'!$D$6</definedName>
    <definedName name="JVL11.21.2C02">'PGE4-5'!$H$6</definedName>
    <definedName name="JVL11.21.2C03">'PGE4-5'!$I$6</definedName>
    <definedName name="JVL11.21.2C04">'PGE4-5'!$J$6</definedName>
    <definedName name="JVL11.21.2C05">'PGE4-5'!$K$6</definedName>
    <definedName name="JVL11.21.3C01">'PGE4-5'!$C$7</definedName>
    <definedName name="JVL11.21.3C02">'PGE4-5'!$H$7</definedName>
    <definedName name="JVL11.21.3C03">'PGE4-5'!$I$7</definedName>
    <definedName name="JVL11.21.3C05">'PGE4-5'!$K$7</definedName>
    <definedName name="JVL11.21.4C01">'PGE4-5'!$C$8</definedName>
    <definedName name="JVL11.21.4C02">'PGE4-5'!$H$8</definedName>
    <definedName name="JVL11.21.4C03">'PGE4-5'!$I$8</definedName>
    <definedName name="JVL11.21.4C05">'PGE4-5'!$K$8</definedName>
    <definedName name="JVL11.21.5C01">'PGE4-5'!$C$9</definedName>
    <definedName name="JVL11.21.5C02">'PGE4-5'!$H$9</definedName>
    <definedName name="JVL11.21.5C03">'PGE4-5'!$I$9</definedName>
    <definedName name="JVL11.21.5C05">'PGE4-5'!$K$9</definedName>
    <definedName name="JVL11.21.6C01">'PGE4-5'!$C$10</definedName>
    <definedName name="JVL11.21.6C02">'PGE4-5'!$H$10</definedName>
    <definedName name="JVL11.21.6C03">'PGE4-5'!$I$10</definedName>
    <definedName name="JVL11.21.6C05">'PGE4-5'!$K$10</definedName>
    <definedName name="JVL11.21.7C01">'PGE4-5'!$C$11</definedName>
    <definedName name="JVL11.21.7C02">'PGE4-5'!$H$11</definedName>
    <definedName name="JVL11.21.7C03">'PGE4-5'!$I$11</definedName>
    <definedName name="JVL11.21.7C05">'PGE4-5'!$K$11</definedName>
    <definedName name="JVL11.22.1C01">'PGE4-5'!$E$13</definedName>
    <definedName name="JVL11.22.2C01">'PGE4-5'!$D$14</definedName>
    <definedName name="JVL11.22.2C02">'PGE4-5'!$H$14</definedName>
    <definedName name="JVL11.22.2C03">'PGE4-5'!$I$14</definedName>
    <definedName name="JVL11.22.2C04">'PGE4-5'!$J$14</definedName>
    <definedName name="JVL11.22.2C05">'PGE4-5'!$K$14</definedName>
    <definedName name="JVL11.22.3C01">'PGE4-5'!$C$15</definedName>
    <definedName name="JVL11.22.3C02">'PGE4-5'!$H$15</definedName>
    <definedName name="JVL11.22.3C03">'PGE4-5'!$I$15</definedName>
    <definedName name="JVL11.22.3C05">'PGE4-5'!$K$15</definedName>
    <definedName name="JVL11.22.4C01">'PGE4-5'!$C$16</definedName>
    <definedName name="JVL11.22.4C02">'PGE4-5'!$H$16</definedName>
    <definedName name="JVL11.22.4C03">'PGE4-5'!$I$16</definedName>
    <definedName name="JVL11.22.4C05">'PGE4-5'!$K$16</definedName>
    <definedName name="JVL11.22.5C01">'PGE4-5'!$C$17</definedName>
    <definedName name="JVL11.22.5C02">'PGE4-5'!$H$17</definedName>
    <definedName name="JVL11.22.5C03">'PGE4-5'!$I$17</definedName>
    <definedName name="JVL11.22.5C05">'PGE4-5'!$K$17</definedName>
    <definedName name="JVL11.22.6C01">'PGE4-5'!$C$18</definedName>
    <definedName name="JVL11.22.6C02">'PGE4-5'!$H$18</definedName>
    <definedName name="JVL11.22.6C03">'PGE4-5'!$I$18</definedName>
    <definedName name="JVL11.22.6C05">'PGE4-5'!$K$18</definedName>
    <definedName name="JVL11.22.7C01">'PGE4-5'!$C$19</definedName>
    <definedName name="JVL11.22.7C02">'PGE4-5'!$H$19</definedName>
    <definedName name="JVL11.22.7C03">'PGE4-5'!$I$19</definedName>
    <definedName name="JVL11.22.7C05">'PGE4-5'!$K$19</definedName>
    <definedName name="JVL11.23.1C01">'PGE4-5'!$E$21</definedName>
    <definedName name="JVL11.23.2C01">'PGE4-5'!$D$22</definedName>
    <definedName name="JVL11.23.2C02">'PGE4-5'!$H$22</definedName>
    <definedName name="JVL11.23.2C03">'PGE4-5'!$I$22</definedName>
    <definedName name="JVL11.23.2C04">'PGE4-5'!$J$22</definedName>
    <definedName name="JVL11.23.2C05">'PGE4-5'!$K$22</definedName>
    <definedName name="JVL11.23.3C01">'PGE4-5'!$C$23</definedName>
    <definedName name="JVL11.23.3C02">'PGE4-5'!$H$23</definedName>
    <definedName name="JVL11.23.3C03">'PGE4-5'!$I$23</definedName>
    <definedName name="JVL11.23.3C05">'PGE4-5'!$K$23</definedName>
    <definedName name="JVL11.23.4C01">'PGE4-5'!$C$24</definedName>
    <definedName name="JVL11.23.4C02">'PGE4-5'!$H$24</definedName>
    <definedName name="JVL11.23.4C03">'PGE4-5'!$I$24</definedName>
    <definedName name="JVL11.23.4C05">'PGE4-5'!$K$24</definedName>
    <definedName name="JVL11.23.5C01">'PGE4-5'!$C$25</definedName>
    <definedName name="JVL11.23.5C02">'PGE4-5'!$H$25</definedName>
    <definedName name="JVL11.23.5C03">'PGE4-5'!$I$25</definedName>
    <definedName name="JVL11.23.5C05">'PGE4-5'!$K$25</definedName>
    <definedName name="JVL11.23.6C01">'PGE4-5'!$C$26</definedName>
    <definedName name="JVL11.23.6C02">'PGE4-5'!$H$26</definedName>
    <definedName name="JVL11.23.6C03">'PGE4-5'!$I$26</definedName>
    <definedName name="JVL11.23.6C05">'PGE4-5'!$K$26</definedName>
    <definedName name="JVL11.23.7C01">'PGE4-5'!$C$27</definedName>
    <definedName name="JVL11.23.7C02">'PGE4-5'!$H$27</definedName>
    <definedName name="JVL11.23.7C03">'PGE4-5'!$I$27</definedName>
    <definedName name="JVL11.23.7C05">'PGE4-5'!$K$27</definedName>
    <definedName name="JVL11.24.1C01">'PGE4-5'!$E$29</definedName>
    <definedName name="JVL11.24.2C01">'PGE4-5'!$D$30</definedName>
    <definedName name="JVL11.24.2C02">'PGE4-5'!$H$30</definedName>
    <definedName name="JVL11.24.2C03">'PGE4-5'!$I$30</definedName>
    <definedName name="JVL11.24.2C04">'PGE4-5'!$J$30</definedName>
    <definedName name="JVL11.24.2C05">'PGE4-5'!$K$30</definedName>
    <definedName name="JVL11.24.3C01">'PGE4-5'!$C$31</definedName>
    <definedName name="JVL11.24.3C02">'PGE4-5'!$H$31</definedName>
    <definedName name="JVL11.24.3C03">'PGE4-5'!$I$31</definedName>
    <definedName name="JVL11.24.3C05">'PGE4-5'!$K$31</definedName>
    <definedName name="JVL11.24.4C01">'PGE4-5'!$C$32</definedName>
    <definedName name="JVL11.24.4C02">'PGE4-5'!$H$32</definedName>
    <definedName name="JVL11.24.4C03">'PGE4-5'!$I$32</definedName>
    <definedName name="JVL11.24.4C05">'PGE4-5'!$K$32</definedName>
    <definedName name="JVL11.24.5C01">'PGE4-5'!$C$33</definedName>
    <definedName name="JVL11.24.5C02">'PGE4-5'!$H$33</definedName>
    <definedName name="JVL11.24.5C03">'PGE4-5'!$I$33</definedName>
    <definedName name="JVL11.24.5C05">'PGE4-5'!$K$33</definedName>
    <definedName name="JVL11.24.6C01">'PGE4-5'!$C$34</definedName>
    <definedName name="JVL11.24.6C02">'PGE4-5'!$H$34</definedName>
    <definedName name="JVL11.24.6C03">'PGE4-5'!$I$34</definedName>
    <definedName name="JVL11.24.6C05">'PGE4-5'!$K$34</definedName>
    <definedName name="JVL11.24.7C01">'PGE4-5'!$C$35</definedName>
    <definedName name="JVL11.24.7C02">'PGE4-5'!$H$35</definedName>
    <definedName name="JVL11.24.7C03">'PGE4-5'!$I$35</definedName>
    <definedName name="JVL11.24.7C05">'PGE4-5'!$K$35</definedName>
    <definedName name="JVL11.25.1C01">'PGE4-5'!$E$37</definedName>
    <definedName name="JVL11.25.2C01">'PGE4-5'!$D$38</definedName>
    <definedName name="JVL11.25.2C02">'PGE4-5'!$H$38</definedName>
    <definedName name="JVL11.25.2C03">'PGE4-5'!$I$38</definedName>
    <definedName name="JVL11.25.2C04">'PGE4-5'!$J$38</definedName>
    <definedName name="JVL11.25.2C05">'PGE4-5'!$K$38</definedName>
    <definedName name="JVL11.25.3C01">'PGE4-5'!$C$39</definedName>
    <definedName name="JVL11.25.3C02">'PGE4-5'!$H$39</definedName>
    <definedName name="JVL11.25.3C03">'PGE4-5'!$I$39</definedName>
    <definedName name="JVL11.25.3C05">'PGE4-5'!$K$39</definedName>
    <definedName name="JVL11.25.4C01">'PGE4-5'!$C$40</definedName>
    <definedName name="JVL11.25.4C02">'PGE4-5'!$H$40</definedName>
    <definedName name="JVL11.25.4C03">'PGE4-5'!$I$40</definedName>
    <definedName name="JVL11.25.4C05">'PGE4-5'!$K$40</definedName>
    <definedName name="JVL11.25.5C01">'PGE4-5'!$C$41</definedName>
    <definedName name="JVL11.25.5C02">'PGE4-5'!$H$41</definedName>
    <definedName name="JVL11.25.5C03">'PGE4-5'!$I$41</definedName>
    <definedName name="JVL11.25.5C05">'PGE4-5'!$K$41</definedName>
    <definedName name="JVL11.25.6C01">'PGE4-5'!$C$42</definedName>
    <definedName name="JVL11.25.6C02">'PGE4-5'!$H$42</definedName>
    <definedName name="JVL11.25.6C03">'PGE4-5'!$I$42</definedName>
    <definedName name="JVL11.25.6C05">'PGE4-5'!$K$42</definedName>
    <definedName name="JVL11.25.7C01">'PGE4-5'!$C$43</definedName>
    <definedName name="JVL11.25.7C02">'PGE4-5'!$H$43</definedName>
    <definedName name="JVL11.25.7C03">'PGE4-5'!$I$43</definedName>
    <definedName name="JVL11.25.7C05">'PGE4-5'!$K$43</definedName>
    <definedName name="JVL11.26.1C01">'PGE4-6'!$E$5</definedName>
    <definedName name="JVL11.26.2C01">'PGE4-6'!$D$6</definedName>
    <definedName name="JVL11.26.2C02">'PGE4-6'!$H$6</definedName>
    <definedName name="JVL11.26.2C03">'PGE4-6'!$I$6</definedName>
    <definedName name="JVL11.26.2C04">'PGE4-6'!$J$6</definedName>
    <definedName name="JVL11.26.2C05">'PGE4-6'!$K$6</definedName>
    <definedName name="JVL11.26.3C01">'PGE4-6'!$C$7</definedName>
    <definedName name="JVL11.26.3C02">'PGE4-6'!$H$7</definedName>
    <definedName name="JVL11.26.3C03">'PGE4-6'!$I$7</definedName>
    <definedName name="JVL11.26.3C05">'PGE4-6'!$K$7</definedName>
    <definedName name="JVL11.26.4C01">'PGE4-6'!$C$8</definedName>
    <definedName name="JVL11.26.4C02">'PGE4-6'!$H$8</definedName>
    <definedName name="JVL11.26.4C03">'PGE4-6'!$I$8</definedName>
    <definedName name="JVL11.26.4C05">'PGE4-6'!$K$8</definedName>
    <definedName name="JVL11.26.5C01">'PGE4-6'!$C$9</definedName>
    <definedName name="JVL11.26.5C02">'PGE4-6'!$H$9</definedName>
    <definedName name="JVL11.26.5C03">'PGE4-6'!$I$9</definedName>
    <definedName name="JVL11.26.5C05">'PGE4-6'!$K$9</definedName>
    <definedName name="JVL11.26.6C01">'PGE4-6'!$C$10</definedName>
    <definedName name="JVL11.26.6C02">'PGE4-6'!$H$10</definedName>
    <definedName name="JVL11.26.6C03">'PGE4-6'!$I$10</definedName>
    <definedName name="JVL11.26.6C05">'PGE4-6'!$K$10</definedName>
    <definedName name="JVL11.26.7C01">'PGE4-6'!$C$11</definedName>
    <definedName name="JVL11.26.7C02">'PGE4-6'!$H$11</definedName>
    <definedName name="JVL11.26.7C03">'PGE4-6'!$I$11</definedName>
    <definedName name="JVL11.26.7C05">'PGE4-6'!$K$11</definedName>
    <definedName name="JVL11.27.1C01">'PGE4-6'!$E$13</definedName>
    <definedName name="JVL11.27.2C01">'PGE4-6'!$D$14</definedName>
    <definedName name="JVL11.27.2C02">'PGE4-6'!$H$14</definedName>
    <definedName name="JVL11.27.2C03">'PGE4-6'!$I$14</definedName>
    <definedName name="JVL11.27.2C04">'PGE4-6'!$J$14</definedName>
    <definedName name="JVL11.27.2C05">'PGE4-6'!$K$14</definedName>
    <definedName name="JVL11.27.3C01">'PGE4-6'!$C$15</definedName>
    <definedName name="JVL11.27.3C02">'PGE4-6'!$H$15</definedName>
    <definedName name="JVL11.27.3C03">'PGE4-6'!$I$15</definedName>
    <definedName name="JVL11.27.3C05">'PGE4-6'!$K$15</definedName>
    <definedName name="JVL11.27.4C01">'PGE4-6'!$C$16</definedName>
    <definedName name="JVL11.27.4C02">'PGE4-6'!$H$16</definedName>
    <definedName name="JVL11.27.4C03">'PGE4-6'!$I$16</definedName>
    <definedName name="JVL11.27.4C05">'PGE4-6'!$K$16</definedName>
    <definedName name="JVL11.27.5C01">'PGE4-6'!$C$17</definedName>
    <definedName name="JVL11.27.5C02">'PGE4-6'!$H$17</definedName>
    <definedName name="JVL11.27.5C03">'PGE4-6'!$I$17</definedName>
    <definedName name="JVL11.27.5C05">'PGE4-6'!$K$17</definedName>
    <definedName name="JVL11.27.6C01">'PGE4-6'!$C$18</definedName>
    <definedName name="JVL11.27.6C02">'PGE4-6'!$H$18</definedName>
    <definedName name="JVL11.27.6C03">'PGE4-6'!$I$18</definedName>
    <definedName name="JVL11.27.6C05">'PGE4-6'!$K$18</definedName>
    <definedName name="JVL11.27.7C01">'PGE4-6'!$C$19</definedName>
    <definedName name="JVL11.27.7C02">'PGE4-6'!$H$19</definedName>
    <definedName name="JVL11.27.7C03">'PGE4-6'!$I$19</definedName>
    <definedName name="JVL11.27.7C05">'PGE4-6'!$K$19</definedName>
    <definedName name="JVL11.28.1C01">'PGE4-6'!$E$21</definedName>
    <definedName name="JVL11.28.2C01">'PGE4-6'!$D$22</definedName>
    <definedName name="JVL11.28.2C02">'PGE4-6'!$H$22</definedName>
    <definedName name="JVL11.28.2C03">'PGE4-6'!$I$22</definedName>
    <definedName name="JVL11.28.2C04">'PGE4-6'!$J$22</definedName>
    <definedName name="JVL11.28.2C05">'PGE4-6'!$K$22</definedName>
    <definedName name="JVL11.28.3C01">'PGE4-6'!$C$23</definedName>
    <definedName name="JVL11.28.3C02">'PGE4-6'!$H$23</definedName>
    <definedName name="JVL11.28.3C03">'PGE4-6'!$I$23</definedName>
    <definedName name="JVL11.28.3C05">'PGE4-6'!$K$23</definedName>
    <definedName name="JVL11.28.4C01">'PGE4-6'!$C$24</definedName>
    <definedName name="JVL11.28.4C02">'PGE4-6'!$H$24</definedName>
    <definedName name="JVL11.28.4C03">'PGE4-6'!$I$24</definedName>
    <definedName name="JVL11.28.4C05">'PGE4-6'!$K$24</definedName>
    <definedName name="JVL11.28.5C01">'PGE4-6'!$C$25</definedName>
    <definedName name="JVL11.28.5C02">'PGE4-6'!$H$25</definedName>
    <definedName name="JVL11.28.5C03">'PGE4-6'!$I$25</definedName>
    <definedName name="JVL11.28.5C05">'PGE4-6'!$K$25</definedName>
    <definedName name="JVL11.28.6C01">'PGE4-6'!$C$26</definedName>
    <definedName name="JVL11.28.6C02">'PGE4-6'!$H$26</definedName>
    <definedName name="JVL11.28.6C03">'PGE4-6'!$I$26</definedName>
    <definedName name="JVL11.28.6C05">'PGE4-6'!$K$26</definedName>
    <definedName name="JVL11.28.7C01">'PGE4-6'!$C$27</definedName>
    <definedName name="JVL11.28.7C02">'PGE4-6'!$H$27</definedName>
    <definedName name="JVL11.28.7C03">'PGE4-6'!$I$27</definedName>
    <definedName name="JVL11.28.7C05">'PGE4-6'!$K$27</definedName>
    <definedName name="JVL11.29.1C01">'PGE4-6'!$E$29</definedName>
    <definedName name="JVL11.29.2C01">'PGE4-6'!$D$30</definedName>
    <definedName name="JVL11.29.2C02">'PGE4-6'!$H$30</definedName>
    <definedName name="JVL11.29.2C03">'PGE4-6'!$I$30</definedName>
    <definedName name="JVL11.29.2C04">'PGE4-6'!$J$30</definedName>
    <definedName name="JVL11.29.2C05">'PGE4-6'!$K$30</definedName>
    <definedName name="JVL11.29.3C01">'PGE4-6'!$C$31</definedName>
    <definedName name="JVL11.29.3C02">'PGE4-6'!$H$31</definedName>
    <definedName name="JVL11.29.3C03">'PGE4-6'!$I$31</definedName>
    <definedName name="JVL11.29.3C05">'PGE4-6'!$K$31</definedName>
    <definedName name="JVL11.29.4C01">'PGE4-6'!$C$32</definedName>
    <definedName name="JVL11.29.4C02">'PGE4-6'!$H$32</definedName>
    <definedName name="JVL11.29.4C03">'PGE4-6'!$I$32</definedName>
    <definedName name="JVL11.29.4C05">'PGE4-6'!$K$32</definedName>
    <definedName name="JVL11.29.5C01">'PGE4-6'!$C$33</definedName>
    <definedName name="JVL11.29.5C02">'PGE4-6'!$H$33</definedName>
    <definedName name="JVL11.29.5C03">'PGE4-6'!$I$33</definedName>
    <definedName name="JVL11.29.5C05">'PGE4-6'!$K$33</definedName>
    <definedName name="JVL11.29.6C01">'PGE4-6'!$C$34</definedName>
    <definedName name="JVL11.29.6C02">'PGE4-6'!$H$34</definedName>
    <definedName name="JVL11.29.6C03">'PGE4-6'!$I$34</definedName>
    <definedName name="JVL11.29.6C05">'PGE4-6'!$K$34</definedName>
    <definedName name="JVL11.29.7C01">'PGE4-6'!$C$35</definedName>
    <definedName name="JVL11.29.7C02">'PGE4-6'!$H$35</definedName>
    <definedName name="JVL11.29.7C03">'PGE4-6'!$I$35</definedName>
    <definedName name="JVL11.29.7C05">'PGE4-6'!$K$35</definedName>
    <definedName name="JVL11.3.1C01">'PGE4-1'!$E$21</definedName>
    <definedName name="JVL11.3.2C01">'PGE4-1'!$D$22</definedName>
    <definedName name="JVL11.3.2C02">'PGE4-1'!$H$22</definedName>
    <definedName name="JVL11.3.2C03">'PGE4-1'!$I$22</definedName>
    <definedName name="JVL11.3.2C04">'PGE4-1'!$J$22</definedName>
    <definedName name="JVL11.3.2C05">'PGE4-1'!$K$22</definedName>
    <definedName name="JVL11.3.3C01">'PGE4-1'!$C$23</definedName>
    <definedName name="JVL11.3.3C02">'PGE4-1'!$H$23</definedName>
    <definedName name="JVL11.3.3C03">'PGE4-1'!$I$23</definedName>
    <definedName name="JVL11.3.3C05">'PGE4-1'!$K$23</definedName>
    <definedName name="JVL11.3.4C01">'PGE4-1'!$C$24</definedName>
    <definedName name="JVL11.3.4C02">'PGE4-1'!$H$24</definedName>
    <definedName name="JVL11.3.4C03">'PGE4-1'!$I$24</definedName>
    <definedName name="JVL11.3.4C05">'PGE4-1'!$K$24</definedName>
    <definedName name="JVL11.3.5C01">'PGE4-1'!$C$25</definedName>
    <definedName name="JVL11.3.5C02">'PGE4-1'!$H$25</definedName>
    <definedName name="JVL11.3.5C03">'PGE4-1'!$I$25</definedName>
    <definedName name="JVL11.3.5C05">'PGE4-1'!$K$25</definedName>
    <definedName name="JVL11.3.6C01">'PGE4-1'!$C$26</definedName>
    <definedName name="JVL11.3.6C02">'PGE4-1'!$H$26</definedName>
    <definedName name="JVL11.3.6C03">'PGE4-1'!$I$26</definedName>
    <definedName name="JVL11.3.6C05">'PGE4-1'!$K$26</definedName>
    <definedName name="JVL11.3.7C01">'PGE4-1'!$C$27</definedName>
    <definedName name="JVL11.3.7C02">'PGE4-1'!$H$27</definedName>
    <definedName name="JVL11.3.7C03">'PGE4-1'!$I$27</definedName>
    <definedName name="JVL11.3.7C05">'PGE4-1'!$K$27</definedName>
    <definedName name="JVL11.30.1C01">'PGE4-6'!$E$37</definedName>
    <definedName name="JVL11.30.2C01">'PGE4-6'!$D$38</definedName>
    <definedName name="JVL11.30.2C02">'PGE4-6'!$H$38</definedName>
    <definedName name="JVL11.30.2C03">'PGE4-6'!$I$38</definedName>
    <definedName name="JVL11.30.2C04">'PGE4-6'!$J$38</definedName>
    <definedName name="JVL11.30.2C05">'PGE4-6'!$K$38</definedName>
    <definedName name="JVL11.30.3C01">'PGE4-6'!$C$39</definedName>
    <definedName name="JVL11.30.3C02">'PGE4-6'!$H$39</definedName>
    <definedName name="JVL11.30.3C03">'PGE4-6'!$I$39</definedName>
    <definedName name="JVL11.30.3C05">'PGE4-6'!$K$39</definedName>
    <definedName name="JVL11.30.4C01">'PGE4-6'!$C$40</definedName>
    <definedName name="JVL11.30.4C02">'PGE4-6'!$H$40</definedName>
    <definedName name="JVL11.30.4C03">'PGE4-6'!$I$40</definedName>
    <definedName name="JVL11.30.4C05">'PGE4-6'!$K$40</definedName>
    <definedName name="JVL11.30.5C01">'PGE4-6'!$C$41</definedName>
    <definedName name="JVL11.30.5C02">'PGE4-6'!$H$41</definedName>
    <definedName name="JVL11.30.5C03">'PGE4-6'!$I$41</definedName>
    <definedName name="JVL11.30.5C05">'PGE4-6'!$K$41</definedName>
    <definedName name="JVL11.30.6C01">'PGE4-6'!$C$42</definedName>
    <definedName name="JVL11.30.6C02">'PGE4-6'!$H$42</definedName>
    <definedName name="JVL11.30.6C03">'PGE4-6'!$I$42</definedName>
    <definedName name="JVL11.30.6C05">'PGE4-6'!$K$42</definedName>
    <definedName name="JVL11.30.7C01">'PGE4-6'!$C$43</definedName>
    <definedName name="JVL11.30.7C02">'PGE4-6'!$H$43</definedName>
    <definedName name="JVL11.30.7C03">'PGE4-6'!$I$43</definedName>
    <definedName name="JVL11.30.7C05">'PGE4-6'!$K$43</definedName>
    <definedName name="JVL11.4.1C01">'PGE4-1'!$E$29</definedName>
    <definedName name="JVL11.4.2C01">'PGE4-1'!$D$30</definedName>
    <definedName name="JVL11.4.2C02">'PGE4-1'!$H$30</definedName>
    <definedName name="JVL11.4.2C03">'PGE4-1'!$I$30</definedName>
    <definedName name="JVL11.4.2C04">'PGE4-1'!$J$30</definedName>
    <definedName name="JVL11.4.2C05">'PGE4-1'!$K$30</definedName>
    <definedName name="JVL11.4.3C01">'PGE4-1'!$C$31</definedName>
    <definedName name="JVL11.4.3C02">'PGE4-1'!$H$31</definedName>
    <definedName name="JVL11.4.3C03">'PGE4-1'!$I$31</definedName>
    <definedName name="JVL11.4.3C05">'PGE4-1'!$K$31</definedName>
    <definedName name="JVL11.4.4C01">'PGE4-1'!$C$32</definedName>
    <definedName name="JVL11.4.4C02">'PGE4-1'!$H$32</definedName>
    <definedName name="JVL11.4.4C03">'PGE4-1'!$I$32</definedName>
    <definedName name="JVL11.4.4C05">'PGE4-1'!$K$32</definedName>
    <definedName name="JVL11.4.5C01">'PGE4-1'!$C$33</definedName>
    <definedName name="JVL11.4.5C02">'PGE4-1'!$H$33</definedName>
    <definedName name="JVL11.4.5C03">'PGE4-1'!$I$33</definedName>
    <definedName name="JVL11.4.5C05">'PGE4-1'!$K$33</definedName>
    <definedName name="JVL11.4.6C01">'PGE4-1'!$C$34</definedName>
    <definedName name="JVL11.4.6C02">'PGE4-1'!$H$34</definedName>
    <definedName name="JVL11.4.6C03">'PGE4-1'!$I$34</definedName>
    <definedName name="JVL11.4.6C05">'PGE4-1'!$K$34</definedName>
    <definedName name="JVL11.4.7C01">'PGE4-1'!$C$35</definedName>
    <definedName name="JVL11.4.7C02">'PGE4-1'!$H$35</definedName>
    <definedName name="JVL11.4.7C03">'PGE4-1'!$I$35</definedName>
    <definedName name="JVL11.4.7C05">'PGE4-1'!$K$35</definedName>
    <definedName name="JVL11.5.1C01">'PGE4-1'!$E$37</definedName>
    <definedName name="JVL11.5.2C01">'PGE4-1'!$D$38</definedName>
    <definedName name="JVL11.5.2C02">'PGE4-1'!$H$38</definedName>
    <definedName name="JVL11.5.2C03">'PGE4-1'!$I$38</definedName>
    <definedName name="JVL11.5.2C04">'PGE4-1'!$J$38</definedName>
    <definedName name="JVL11.5.2C05">'PGE4-1'!$K$38</definedName>
    <definedName name="JVL11.5.3C01">'PGE4-1'!$C$39</definedName>
    <definedName name="JVL11.5.3C02">'PGE4-1'!$H$39</definedName>
    <definedName name="JVL11.5.3C03">'PGE4-1'!$I$39</definedName>
    <definedName name="JVL11.5.3C05">'PGE4-1'!$K$39</definedName>
    <definedName name="JVL11.5.4C01">'PGE4-1'!$C$40</definedName>
    <definedName name="JVL11.5.4C02">'PGE4-1'!$H$40</definedName>
    <definedName name="JVL11.5.4C03">'PGE4-1'!$I$40</definedName>
    <definedName name="JVL11.5.4C05">'PGE4-1'!$K$40</definedName>
    <definedName name="JVL11.5.5C01">'PGE4-1'!$C$41</definedName>
    <definedName name="JVL11.5.5C02">'PGE4-1'!$H$41</definedName>
    <definedName name="JVL11.5.5C03">'PGE4-1'!$I$41</definedName>
    <definedName name="JVL11.5.5C05">'PGE4-1'!$K$41</definedName>
    <definedName name="JVL11.5.6C01">'PGE4-1'!$C$42</definedName>
    <definedName name="JVL11.5.6C02">'PGE4-1'!$H$42</definedName>
    <definedName name="JVL11.5.6C03">'PGE4-1'!$I$42</definedName>
    <definedName name="JVL11.5.6C05">'PGE4-1'!$K$42</definedName>
    <definedName name="JVL11.5.7C01">'PGE4-1'!$C$43</definedName>
    <definedName name="JVL11.5.7C02">'PGE4-1'!$H$43</definedName>
    <definedName name="JVL11.5.7C03">'PGE4-1'!$I$43</definedName>
    <definedName name="JVL11.5.7C05">'PGE4-1'!$K$43</definedName>
    <definedName name="JVL11.6.1C01">'PGE4-2'!$E$5</definedName>
    <definedName name="JVL11.6.2C01">'PGE4-2'!$D$6</definedName>
    <definedName name="JVL11.6.2C02">'PGE4-2'!$H$6</definedName>
    <definedName name="JVL11.6.2C03">'PGE4-2'!$I$6</definedName>
    <definedName name="JVL11.6.2C04">'PGE4-2'!$J$6</definedName>
    <definedName name="JVL11.6.2C05">'PGE4-2'!$K$6</definedName>
    <definedName name="JVL11.6.3C01">'PGE4-2'!$C$7</definedName>
    <definedName name="JVL11.6.3C02">'PGE4-2'!$H$7</definedName>
    <definedName name="JVL11.6.3C03">'PGE4-2'!$I$7</definedName>
    <definedName name="JVL11.6.3C05">'PGE4-2'!$K$7</definedName>
    <definedName name="JVL11.6.4C01">'PGE4-2'!$C$8</definedName>
    <definedName name="JVL11.6.4C02">'PGE4-2'!$H$8</definedName>
    <definedName name="JVL11.6.4C03">'PGE4-2'!$I$8</definedName>
    <definedName name="JVL11.6.4C05">'PGE4-2'!$K$8</definedName>
    <definedName name="JVL11.6.5C01">'PGE4-2'!$C$9</definedName>
    <definedName name="JVL11.6.5C02">'PGE4-2'!$H$9</definedName>
    <definedName name="JVL11.6.5C03">'PGE4-2'!$I$9</definedName>
    <definedName name="JVL11.6.5C05">'PGE4-2'!$K$9</definedName>
    <definedName name="JVL11.6.6C01">'PGE4-2'!$C$10</definedName>
    <definedName name="JVL11.6.6C02">'PGE4-2'!$H$10</definedName>
    <definedName name="JVL11.6.6C03">'PGE4-2'!$I$10</definedName>
    <definedName name="JVL11.6.6C05">'PGE4-2'!$K$10</definedName>
    <definedName name="JVL11.6.7C01">'PGE4-2'!$C$11</definedName>
    <definedName name="JVL11.6.7C02">'PGE4-2'!$H$11</definedName>
    <definedName name="JVL11.6.7C03">'PGE4-2'!$I$11</definedName>
    <definedName name="JVL11.6.7C05">'PGE4-2'!$K$11</definedName>
    <definedName name="JVL11.7.1C01">'PGE4-2'!$E$13</definedName>
    <definedName name="JVL11.7.2C01">'PGE4-2'!$D$14</definedName>
    <definedName name="JVL11.7.2C02">'PGE4-2'!$H$14</definedName>
    <definedName name="JVL11.7.2C03">'PGE4-2'!$I$14</definedName>
    <definedName name="JVL11.7.2C04">'PGE4-2'!$J$14</definedName>
    <definedName name="JVL11.7.2C05">'PGE4-2'!$K$14</definedName>
    <definedName name="JVL11.7.3C01">'PGE4-2'!$C$15</definedName>
    <definedName name="JVL11.7.3C02">'PGE4-2'!$H$15</definedName>
    <definedName name="JVL11.7.3C03">'PGE4-2'!$I$15</definedName>
    <definedName name="JVL11.7.3C05">'PGE4-2'!$K$15</definedName>
    <definedName name="JVL11.7.4C01">'PGE4-2'!$C$16</definedName>
    <definedName name="JVL11.7.4C02">'PGE4-2'!$H$16</definedName>
    <definedName name="JVL11.7.4C03">'PGE4-2'!$I$16</definedName>
    <definedName name="JVL11.7.4C05">'PGE4-2'!$K$16</definedName>
    <definedName name="JVL11.7.5C01">'PGE4-2'!$C$17</definedName>
    <definedName name="JVL11.7.5C02">'PGE4-2'!$H$17</definedName>
    <definedName name="JVL11.7.5C03">'PGE4-2'!$I$17</definedName>
    <definedName name="JVL11.7.5C05">'PGE4-2'!$K$17</definedName>
    <definedName name="JVL11.7.6C01">'PGE4-2'!$C$18</definedName>
    <definedName name="JVL11.7.6C02">'PGE4-2'!$H$18</definedName>
    <definedName name="JVL11.7.6C03">'PGE4-2'!$I$18</definedName>
    <definedName name="JVL11.7.6C05">'PGE4-2'!$K$18</definedName>
    <definedName name="JVL11.7.7C01">'PGE4-2'!$C$19</definedName>
    <definedName name="JVL11.7.7C02">'PGE4-2'!$H$19</definedName>
    <definedName name="JVL11.7.7C03">'PGE4-2'!$I$19</definedName>
    <definedName name="JVL11.7.7C05">'PGE4-2'!$K$19</definedName>
    <definedName name="JVL11.8.1C01">'PGE4-2'!$E$21</definedName>
    <definedName name="JVL11.8.2C01">'PGE4-2'!$D$22</definedName>
    <definedName name="JVL11.8.2C02">'PGE4-2'!$H$22</definedName>
    <definedName name="JVL11.8.2C03">'PGE4-2'!$I$22</definedName>
    <definedName name="JVL11.8.2C04">'PGE4-2'!$J$22</definedName>
    <definedName name="JVL11.8.2C05">'PGE4-2'!$K$22</definedName>
    <definedName name="JVL11.8.3C01">'PGE4-2'!$C$23</definedName>
    <definedName name="JVL11.8.3C02">'PGE4-2'!$H$23</definedName>
    <definedName name="JVL11.8.3C03">'PGE4-2'!$I$23</definedName>
    <definedName name="JVL11.8.3C05">'PGE4-2'!$K$23</definedName>
    <definedName name="JVL11.8.4C01">'PGE4-2'!$C$24</definedName>
    <definedName name="JVL11.8.4C02">'PGE4-2'!$H$24</definedName>
    <definedName name="JVL11.8.4C03">'PGE4-2'!$I$24</definedName>
    <definedName name="JVL11.8.4C05">'PGE4-2'!$K$24</definedName>
    <definedName name="JVL11.8.5C01">'PGE4-2'!$C$25</definedName>
    <definedName name="JVL11.8.5C02">'PGE4-2'!$H$25</definedName>
    <definedName name="JVL11.8.5C03">'PGE4-2'!$I$25</definedName>
    <definedName name="JVL11.8.5C05">'PGE4-2'!$K$25</definedName>
    <definedName name="JVL11.8.6C01">'PGE4-2'!$C$26</definedName>
    <definedName name="JVL11.8.6C02">'PGE4-2'!$H$26</definedName>
    <definedName name="JVL11.8.6C03">'PGE4-2'!$I$26</definedName>
    <definedName name="JVL11.8.6C05">'PGE4-2'!$K$26</definedName>
    <definedName name="JVL11.8.7C01">'PGE4-2'!$C$27</definedName>
    <definedName name="JVL11.8.7C02">'PGE4-2'!$H$27</definedName>
    <definedName name="JVL11.8.7C03">'PGE4-2'!$I$27</definedName>
    <definedName name="JVL11.8.7C05">'PGE4-2'!$K$27</definedName>
    <definedName name="JVL11.9.1C01">'PGE4-2'!$E$29</definedName>
    <definedName name="JVL11.9.2C01">'PGE4-2'!$D$30</definedName>
    <definedName name="JVL11.9.2C02">'PGE4-2'!$H$30</definedName>
    <definedName name="JVL11.9.2C03">'PGE4-2'!$I$30</definedName>
    <definedName name="JVL11.9.2C04">'PGE4-2'!$J$30</definedName>
    <definedName name="JVL11.9.2C05">'PGE4-2'!$K$30</definedName>
    <definedName name="JVL11.9.3C01">'PGE4-2'!$C$31</definedName>
    <definedName name="JVL11.9.3C02">'PGE4-2'!$H$31</definedName>
    <definedName name="JVL11.9.3C03">'PGE4-2'!$I$31</definedName>
    <definedName name="JVL11.9.3C05">'PGE4-2'!$K$31</definedName>
    <definedName name="JVL11.9.4C01">'PGE4-2'!$C$32</definedName>
    <definedName name="JVL11.9.4C02">'PGE4-2'!$H$32</definedName>
    <definedName name="JVL11.9.4C03">'PGE4-2'!$I$32</definedName>
    <definedName name="JVL11.9.4C05">'PGE4-2'!$K$32</definedName>
    <definedName name="JVL11.9.5C01">'PGE4-2'!$C$33</definedName>
    <definedName name="JVL11.9.5C02">'PGE4-2'!$H$33</definedName>
    <definedName name="JVL11.9.5C03">'PGE4-2'!$I$33</definedName>
    <definedName name="JVL11.9.5C05">'PGE4-2'!$K$33</definedName>
    <definedName name="JVL11.9.6C01">'PGE4-2'!$C$34</definedName>
    <definedName name="JVL11.9.6C02">'PGE4-2'!$H$34</definedName>
    <definedName name="JVL11.9.6C03">'PGE4-2'!$I$34</definedName>
    <definedName name="JVL11.9.6C05">'PGE4-2'!$K$34</definedName>
    <definedName name="JVL11.9.7C01">'PGE4-2'!$C$35</definedName>
    <definedName name="JVL11.9.7C02">'PGE4-2'!$H$35</definedName>
    <definedName name="JVL11.9.7C03">'PGE4-2'!$I$35</definedName>
    <definedName name="JVL11.9.7C05">'PGE4-2'!$K$35</definedName>
    <definedName name="L10.0D01">'PGE1'!$J$63</definedName>
    <definedName name="L10.0D02">'PGE1'!$T$63</definedName>
    <definedName name="L10.0E01">'PGE1'!$D$63</definedName>
    <definedName name="L10.0E02">'PGE1'!$P$63</definedName>
    <definedName name="L10.0M01">'PGE1'!$X$63</definedName>
    <definedName name="L11.1">'PGE2'!$I$5:$IY$5</definedName>
    <definedName name="L11.1.1">'PGE2'!$I$7:$IY$7</definedName>
    <definedName name="L11.1.1C01">'PGE2'!$I$7</definedName>
    <definedName name="L11.1.1C02">'PGE2'!$N$7</definedName>
    <definedName name="L11.1.1C03">'PGE2'!$S$7</definedName>
    <definedName name="L11.1.1C04">'PGE2'!$X$7</definedName>
    <definedName name="L11.1.1C05">'PGE2'!$AC$7</definedName>
    <definedName name="L11.1.1C06">'PGE2'!$AH$7</definedName>
    <definedName name="L11.1.1C07">'PGE2'!$AM$7</definedName>
    <definedName name="L11.1.1C08">'PGE2'!$AR$7</definedName>
    <definedName name="L11.1.1C09">'PGE2'!$AW$7</definedName>
    <definedName name="L11.1.1C10">'PGE2'!$BB$7</definedName>
    <definedName name="L11.1.1C11">'PGE2'!$BG$7</definedName>
    <definedName name="L11.1.1C12">'PGE2'!$BL$7</definedName>
    <definedName name="L11.1.1C13">'PGE2'!$BQ$7</definedName>
    <definedName name="L11.1.1C14">'PGE2'!$BV$7</definedName>
    <definedName name="L11.1.1C15">'PGE2'!$CA$7</definedName>
    <definedName name="L11.1.1C16">'PGE2'!$CF$7</definedName>
    <definedName name="L11.1.1C17">'PGE2'!$CK$7</definedName>
    <definedName name="L11.1.1C18">'PGE2'!$CP$7</definedName>
    <definedName name="L11.1.1C19">'PGE2'!$CU$7</definedName>
    <definedName name="L11.1.1C20">'PGE2'!$CZ$7</definedName>
    <definedName name="L11.1.1C21">'PGE2'!$DE$7</definedName>
    <definedName name="L11.1.1C22">'PGE2'!$DJ$7</definedName>
    <definedName name="L11.1.1C23">'PGE2'!$DO$7</definedName>
    <definedName name="L11.1.1C24">'PGE2'!$DT$7</definedName>
    <definedName name="L11.1.1C25">'PGE2'!$DY$7</definedName>
    <definedName name="L11.1.1C26">'PGE2'!$ED$7</definedName>
    <definedName name="L11.1.1C27">'PGE2'!$EI$7</definedName>
    <definedName name="L11.1.1C28">'PGE2'!$EN$7</definedName>
    <definedName name="L11.1.1C29">'PGE2'!$ES$7</definedName>
    <definedName name="L11.1.1C30">'PGE2'!$EX$7</definedName>
    <definedName name="L11.1.1C31">'PGE2'!$FC$7</definedName>
    <definedName name="L11.1.1C32">'PGE2'!$FH$7</definedName>
    <definedName name="L11.1.1C33">'PGE2'!$FM$7</definedName>
    <definedName name="L11.1.1C34">'PGE2'!$FR$7</definedName>
    <definedName name="L11.1.1C35">'PGE2'!$FW$7</definedName>
    <definedName name="L11.1.1C36">'PGE2'!$GB$7</definedName>
    <definedName name="L11.1.1C37">'PGE2'!$GG$7</definedName>
    <definedName name="L11.1.1C38">'PGE2'!$GL$7</definedName>
    <definedName name="L11.1.1C39">'PGE2'!$GQ$7</definedName>
    <definedName name="L11.1.1C40">'PGE2'!$GV$7</definedName>
    <definedName name="L11.1.1C41">'PGE2'!$HA$7</definedName>
    <definedName name="L11.1.1C42">'PGE2'!$HF$7</definedName>
    <definedName name="L11.1.1C43">'PGE2'!$HK$7</definedName>
    <definedName name="L11.1.1C44">'PGE2'!$HP$7</definedName>
    <definedName name="L11.1.1C45">'PGE2'!$HU$7</definedName>
    <definedName name="L11.1.1C46">'PGE2'!$HZ$7</definedName>
    <definedName name="L11.1.1C47">'PGE2'!$IE$7</definedName>
    <definedName name="L11.1.1C48">'PGE2'!$IJ$7</definedName>
    <definedName name="L11.1.1C49">'PGE2'!$IO$7</definedName>
    <definedName name="L11.1.1C50">'PGE2'!$IT$7</definedName>
    <definedName name="L11.1.1C51">'PGE2'!$IY$7</definedName>
    <definedName name="L11.1C01">'PGE2'!$I$5</definedName>
    <definedName name="L11.1C02">'PGE2'!$N$5</definedName>
    <definedName name="L11.1C03">'PGE2'!$S$5</definedName>
    <definedName name="L11.1C04">'PGE2'!$X$5</definedName>
    <definedName name="L11.1C05">'PGE2'!$AC$5</definedName>
    <definedName name="L11.1C06">'PGE2'!$AH$5</definedName>
    <definedName name="L11.1C07">'PGE2'!$AM$5</definedName>
    <definedName name="L11.1C08">'PGE2'!$AR$5</definedName>
    <definedName name="L11.1C09">'PGE2'!$AW$5</definedName>
    <definedName name="L11.1C10">'PGE2'!$BB$5</definedName>
    <definedName name="L11.1C11">'PGE2'!$BG$5</definedName>
    <definedName name="L11.1C12">'PGE2'!$BL$5</definedName>
    <definedName name="L11.1C13">'PGE2'!$BQ$5</definedName>
    <definedName name="L11.1C14">'PGE2'!$BV$5</definedName>
    <definedName name="L11.1C15">'PGE2'!$CA$5</definedName>
    <definedName name="L11.1C16">'PGE2'!$CF$5</definedName>
    <definedName name="L11.1C17">'PGE2'!$CK$5</definedName>
    <definedName name="L11.1C18">'PGE2'!$CP$5</definedName>
    <definedName name="L11.1C19">'PGE2'!$CU$5</definedName>
    <definedName name="L11.1C20">'PGE2'!$CZ$5</definedName>
    <definedName name="L11.1C21">'PGE2'!$DE$5</definedName>
    <definedName name="L11.1C22">'PGE2'!$DJ$5</definedName>
    <definedName name="L11.1C23">'PGE2'!$DO$5</definedName>
    <definedName name="L11.1C24">'PGE2'!$DT$5</definedName>
    <definedName name="L11.1C25">'PGE2'!$DY$5</definedName>
    <definedName name="L11.1C26">'PGE2'!$ED$5</definedName>
    <definedName name="L11.1C27">'PGE2'!$EI$5</definedName>
    <definedName name="L11.1C28">'PGE2'!$EN$5</definedName>
    <definedName name="L11.1C29">'PGE2'!$ES$5</definedName>
    <definedName name="L11.1C30">'PGE2'!$EX$5</definedName>
    <definedName name="L11.1C31">'PGE2'!$FC$5</definedName>
    <definedName name="L11.1C32">'PGE2'!$FH$5</definedName>
    <definedName name="L11.1C33">'PGE2'!$FM$5</definedName>
    <definedName name="L11.1C34">'PGE2'!$FR$5</definedName>
    <definedName name="L11.1C35">'PGE2'!$FW$5</definedName>
    <definedName name="L11.1C36">'PGE2'!$GB$5</definedName>
    <definedName name="L11.1C37">'PGE2'!$GG$5</definedName>
    <definedName name="L11.1C38">'PGE2'!$GL$5</definedName>
    <definedName name="L11.1C39">'PGE2'!$GQ$5</definedName>
    <definedName name="L11.1C40">'PGE2'!$GV$5</definedName>
    <definedName name="L11.1C41">'PGE2'!$HA$5</definedName>
    <definedName name="L11.1C42">'PGE2'!$HF$5</definedName>
    <definedName name="L11.1C43">'PGE2'!$HK$5</definedName>
    <definedName name="L11.1C44">'PGE2'!$HP$5</definedName>
    <definedName name="L11.1C45">'PGE2'!$HU$5</definedName>
    <definedName name="L11.1C46">'PGE2'!$HZ$5</definedName>
    <definedName name="L11.1C47">'PGE2'!$IE$5</definedName>
    <definedName name="L11.1C48">'PGE2'!$IJ$5</definedName>
    <definedName name="L11.1C49">'PGE2'!$IO$5</definedName>
    <definedName name="L11.1C50">'PGE2'!$IT$5</definedName>
    <definedName name="L11.1C51">'PGE2'!$IY$5</definedName>
    <definedName name="L11.2">'PGE2'!$I$9:$IY$9</definedName>
    <definedName name="L11.2C01">'PGE2'!$I$9</definedName>
    <definedName name="L11.2C02">'PGE2'!$N$9</definedName>
    <definedName name="L11.2C03">'PGE2'!$S$9</definedName>
    <definedName name="L11.2C04">'PGE2'!$X$9</definedName>
    <definedName name="L11.2C05">'PGE2'!$AC$9</definedName>
    <definedName name="L11.2C06">'PGE2'!$AH$9</definedName>
    <definedName name="L11.2C07">'PGE2'!$AM$9</definedName>
    <definedName name="L11.2C08">'PGE2'!$AR$9</definedName>
    <definedName name="L11.2C09">'PGE2'!$AW$9</definedName>
    <definedName name="L11.2C10">'PGE2'!$BB$9</definedName>
    <definedName name="L11.2C11">'PGE2'!$BG$9</definedName>
    <definedName name="L11.2C12">'PGE2'!$BL$9</definedName>
    <definedName name="L11.2C13">'PGE2'!$BQ$9</definedName>
    <definedName name="L11.2C14">'PGE2'!$BV$9</definedName>
    <definedName name="L11.2C15">'PGE2'!$CA$9</definedName>
    <definedName name="L11.2C16">'PGE2'!$CF$9</definedName>
    <definedName name="L11.2C17">'PGE2'!$CK$9</definedName>
    <definedName name="L11.2C18">'PGE2'!$CP$9</definedName>
    <definedName name="L11.2C19">'PGE2'!$CU$9</definedName>
    <definedName name="L11.2C20">'PGE2'!$CZ$9</definedName>
    <definedName name="L11.2C21">'PGE2'!$DE$9</definedName>
    <definedName name="L11.2C22">'PGE2'!$DJ$9</definedName>
    <definedName name="L11.2C23">'PGE2'!$DO$9</definedName>
    <definedName name="L11.2C24">'PGE2'!$DT$9</definedName>
    <definedName name="L11.2C25">'PGE2'!$DY$9</definedName>
    <definedName name="L11.2C26">'PGE2'!$ED$9</definedName>
    <definedName name="L11.2C27">'PGE2'!$EI$9</definedName>
    <definedName name="L11.2C28">'PGE2'!$EN$9</definedName>
    <definedName name="L11.2C29">'PGE2'!$ES$9</definedName>
    <definedName name="L11.2C30">'PGE2'!$EX$9</definedName>
    <definedName name="L11.2C31">'PGE2'!$FC$9</definedName>
    <definedName name="L11.2C32">'PGE2'!$FH$9</definedName>
    <definedName name="L11.2C33">'PGE2'!$FM$9</definedName>
    <definedName name="L11.2C34">'PGE2'!$FR$9</definedName>
    <definedName name="L11.2C35">'PGE2'!$FW$9</definedName>
    <definedName name="L11.2C36">'PGE2'!$GB$9</definedName>
    <definedName name="L11.2C37">'PGE2'!$GG$9</definedName>
    <definedName name="L11.2C38">'PGE2'!$GL$9</definedName>
    <definedName name="L11.2C39">'PGE2'!$GQ$9</definedName>
    <definedName name="L11.2C40">'PGE2'!$GV$9</definedName>
    <definedName name="L11.2C41">'PGE2'!$HA$9</definedName>
    <definedName name="L11.2C42">'PGE2'!$HF$9</definedName>
    <definedName name="L11.2C43">'PGE2'!$HK$9</definedName>
    <definedName name="L11.2C44">'PGE2'!$HP$9</definedName>
    <definedName name="L11.2C45">'PGE2'!$HU$9</definedName>
    <definedName name="L11.2C46">'PGE2'!$HZ$9</definedName>
    <definedName name="L11.2C47">'PGE2'!$IE$9</definedName>
    <definedName name="L11.2C48">'PGE2'!$IJ$9</definedName>
    <definedName name="L11.2C49">'PGE2'!$IO$9</definedName>
    <definedName name="L11.2C50">'PGE2'!$IT$9</definedName>
    <definedName name="L11.2C51">'PGE2'!$IY$9</definedName>
    <definedName name="L11.3">'PGE2'!$I$10:$IY$10</definedName>
    <definedName name="L11.3.2">'PGE2'!$I$11:$IY$11</definedName>
    <definedName name="L11.3.2C01">'PGE2'!$I$11</definedName>
    <definedName name="L11.3.2C02">'PGE2'!$N$11</definedName>
    <definedName name="L11.3.2C03">'PGE2'!$S$11</definedName>
    <definedName name="L11.3.2C04">'PGE2'!$X$11</definedName>
    <definedName name="L11.3.2C05">'PGE2'!$AC$11</definedName>
    <definedName name="L11.3.2C06">'PGE2'!$AH$11</definedName>
    <definedName name="L11.3.2C07">'PGE2'!$AM$11</definedName>
    <definedName name="L11.3.2C08">'PGE2'!$AR$11</definedName>
    <definedName name="L11.3.2C09">'PGE2'!$AW$11</definedName>
    <definedName name="L11.3.2C10">'PGE2'!$BB$11</definedName>
    <definedName name="L11.3.2C11">'PGE2'!$BG$11</definedName>
    <definedName name="L11.3.2C12">'PGE2'!$BL$11</definedName>
    <definedName name="L11.3.2C13">'PGE2'!$BQ$11</definedName>
    <definedName name="L11.3.2C14">'PGE2'!$BV$11</definedName>
    <definedName name="L11.3.2C15">'PGE2'!$CA$11</definedName>
    <definedName name="L11.3.2C16">'PGE2'!$CF$11</definedName>
    <definedName name="L11.3.2C17">'PGE2'!$CK$11</definedName>
    <definedName name="L11.3.2C18">'PGE2'!$CP$11</definedName>
    <definedName name="L11.3.2C19">'PGE2'!$CU$11</definedName>
    <definedName name="L11.3.2C20">'PGE2'!$CZ$11</definedName>
    <definedName name="L11.3.2C21">'PGE2'!$DE$11</definedName>
    <definedName name="L11.3.2C22">'PGE2'!$DJ$11</definedName>
    <definedName name="L11.3.2C23">'PGE2'!$DO$11</definedName>
    <definedName name="L11.3.2C24">'PGE2'!$DT$11</definedName>
    <definedName name="L11.3.2C25">'PGE2'!$DY$11</definedName>
    <definedName name="L11.3.2C26">'PGE2'!$ED$11</definedName>
    <definedName name="L11.3.2C27">'PGE2'!$EI$11</definedName>
    <definedName name="L11.3.2C28">'PGE2'!$EN$11</definedName>
    <definedName name="L11.3.2C29">'PGE2'!$ES$11</definedName>
    <definedName name="L11.3.2C30">'PGE2'!$EX$11</definedName>
    <definedName name="L11.3.2C31">'PGE2'!$FC$11</definedName>
    <definedName name="L11.3.2C32">'PGE2'!$FH$11</definedName>
    <definedName name="L11.3.2C33">'PGE2'!$FM$11</definedName>
    <definedName name="L11.3.2C34">'PGE2'!$FR$11</definedName>
    <definedName name="L11.3.2C35">'PGE2'!$FW$11</definedName>
    <definedName name="L11.3.2C36">'PGE2'!$GB$11</definedName>
    <definedName name="L11.3.2C37">'PGE2'!$GG$11</definedName>
    <definedName name="L11.3.2C38">'PGE2'!$GL$11</definedName>
    <definedName name="L11.3.2C39">'PGE2'!$GQ$11</definedName>
    <definedName name="L11.3.2C40">'PGE2'!$GV$11</definedName>
    <definedName name="L11.3.2C41">'PGE2'!$HA$11</definedName>
    <definedName name="L11.3.2C42">'PGE2'!$HF$11</definedName>
    <definedName name="L11.3.2C43">'PGE2'!$HK$11</definedName>
    <definedName name="L11.3.2C44">'PGE2'!$HP$11</definedName>
    <definedName name="L11.3.2C45">'PGE2'!$HU$11</definedName>
    <definedName name="L11.3.2C46">'PGE2'!$HZ$11</definedName>
    <definedName name="L11.3.2C47">'PGE2'!$IE$11</definedName>
    <definedName name="L11.3.2C48">'PGE2'!$IJ$11</definedName>
    <definedName name="L11.3.2C49">'PGE2'!$IO$11</definedName>
    <definedName name="L11.3.2C50">'PGE2'!$IT$11</definedName>
    <definedName name="L11.3.2C51">'PGE2'!$IY$11</definedName>
    <definedName name="L11.3C01">'PGE2'!$I$10</definedName>
    <definedName name="L11.3C02">'PGE2'!$N$10</definedName>
    <definedName name="L11.3C03">'PGE2'!$S$10</definedName>
    <definedName name="L11.3C04">'PGE2'!$X$10</definedName>
    <definedName name="L11.3C05">'PGE2'!$AC$10</definedName>
    <definedName name="L11.3C06">'PGE2'!$AH$10</definedName>
    <definedName name="L11.3C07">'PGE2'!$AM$10</definedName>
    <definedName name="L11.3C08">'PGE2'!$AR$10</definedName>
    <definedName name="L11.3C09">'PGE2'!$AW$10</definedName>
    <definedName name="L11.3C10">'PGE2'!$BB$10</definedName>
    <definedName name="L11.3C11">'PGE2'!$BG$10</definedName>
    <definedName name="L11.3C12">'PGE2'!$BL$10</definedName>
    <definedName name="L11.3C13">'PGE2'!$BQ$10</definedName>
    <definedName name="L11.3C14">'PGE2'!$BV$10</definedName>
    <definedName name="L11.3C15">'PGE2'!$CA$10</definedName>
    <definedName name="L11.3C16">'PGE2'!$CF$10</definedName>
    <definedName name="L11.3C17">'PGE2'!$CK$10</definedName>
    <definedName name="L11.3C18">'PGE2'!$CP$10</definedName>
    <definedName name="L11.3C19">'PGE2'!$CU$10</definedName>
    <definedName name="L11.3C20">'PGE2'!$CZ$10</definedName>
    <definedName name="L11.3C21">'PGE2'!$DE$10</definedName>
    <definedName name="L11.3C22">'PGE2'!$DJ$10</definedName>
    <definedName name="L11.3C23">'PGE2'!$DO$10</definedName>
    <definedName name="L11.3C24">'PGE2'!$DT$10</definedName>
    <definedName name="L11.3C25">'PGE2'!$DY$10</definedName>
    <definedName name="L11.3C26">'PGE2'!$ED$10</definedName>
    <definedName name="L11.3C27">'PGE2'!$EI$10</definedName>
    <definedName name="L11.3C28">'PGE2'!$EN$10</definedName>
    <definedName name="L11.3C29">'PGE2'!$ES$10</definedName>
    <definedName name="L11.3C30">'PGE2'!$EX$10</definedName>
    <definedName name="L11.3C31">'PGE2'!$FC$10</definedName>
    <definedName name="L11.3C32">'PGE2'!$FH$10</definedName>
    <definedName name="L11.3C33">'PGE2'!$FM$10</definedName>
    <definedName name="L11.3C34">'PGE2'!$FR$10</definedName>
    <definedName name="L11.3C35">'PGE2'!$FW$10</definedName>
    <definedName name="L11.3C36">'PGE2'!$GB$10</definedName>
    <definedName name="L11.3C37">'PGE2'!$GG$10</definedName>
    <definedName name="L11.3C38">'PGE2'!$GL$10</definedName>
    <definedName name="L11.3C39">'PGE2'!$GQ$10</definedName>
    <definedName name="L11.3C40">'PGE2'!$GV$10</definedName>
    <definedName name="L11.3C41">'PGE2'!$HA$10</definedName>
    <definedName name="L11.3C42">'PGE2'!$HF$10</definedName>
    <definedName name="L11.3C43">'PGE2'!$HK$10</definedName>
    <definedName name="L11.3C44">'PGE2'!$HP$10</definedName>
    <definedName name="L11.3C45">'PGE2'!$HU$10</definedName>
    <definedName name="L11.3C46">'PGE2'!$HZ$10</definedName>
    <definedName name="L11.3C47">'PGE2'!$IE$10</definedName>
    <definedName name="L11.3C48">'PGE2'!$IJ$10</definedName>
    <definedName name="L11.3C49">'PGE2'!$IO$10</definedName>
    <definedName name="L11.3C50">'PGE2'!$IT$10</definedName>
    <definedName name="L11.3C51">'PGE2'!$IY$10</definedName>
    <definedName name="L11.4C01">'PGE2'!$I$208</definedName>
    <definedName name="L11.4C02">'PGE2'!$N$208</definedName>
    <definedName name="L11.4C03">'PGE2'!$S$208</definedName>
    <definedName name="L11.4C04">'PGE2'!$X$208</definedName>
    <definedName name="L11.4C05">'PGE2'!$AC$208</definedName>
    <definedName name="L11.4C06">'PGE2'!$AH$208</definedName>
    <definedName name="L11.4C07">'PGE2'!$AM$208</definedName>
    <definedName name="L11.4C08">'PGE2'!$AR$208</definedName>
    <definedName name="L11.4C09">'PGE2'!$AW$208</definedName>
    <definedName name="L11.4C10">'PGE2'!$BB$208</definedName>
    <definedName name="L11.4C11">'PGE2'!$BG$208</definedName>
    <definedName name="L11.4C12">'PGE2'!$BL$208</definedName>
    <definedName name="L11.4C13">'PGE2'!$BQ$208</definedName>
    <definedName name="L11.4C14">'PGE2'!$BV$208</definedName>
    <definedName name="L11.4C15">'PGE2'!$CA$208</definedName>
    <definedName name="L11.4C16">'PGE2'!$CF$208</definedName>
    <definedName name="L11.4C17">'PGE2'!$CK$208</definedName>
    <definedName name="L11.4C18">'PGE2'!$CP$208</definedName>
    <definedName name="L11.4C19">'PGE2'!$CU$208</definedName>
    <definedName name="L11.4C20">'PGE2'!$CZ$208</definedName>
    <definedName name="L11.4C21">'PGE2'!$DE$208</definedName>
    <definedName name="L11.4C22">'PGE2'!$DJ$208</definedName>
    <definedName name="L11.4C23">'PGE2'!$DO$208</definedName>
    <definedName name="L11.4C24">'PGE2'!$DT$208</definedName>
    <definedName name="L11.4C25">'PGE2'!$DY$208</definedName>
    <definedName name="L11.4C26">'PGE2'!$ED$208</definedName>
    <definedName name="L11.4C27">'PGE2'!$EI$208</definedName>
    <definedName name="L11.4C28">'PGE2'!$EN$208</definedName>
    <definedName name="L11.4C29">'PGE2'!$ES$208</definedName>
    <definedName name="L11.4C30">'PGE2'!$EX$208</definedName>
    <definedName name="L11.4C31">'PGE2'!$FC$208</definedName>
    <definedName name="L11.4C32">'PGE2'!$FH$208</definedName>
    <definedName name="L11.4C33">'PGE2'!$FM$208</definedName>
    <definedName name="L11.4C34">'PGE2'!$FR$208</definedName>
    <definedName name="L11.4C35">'PGE2'!$FW$208</definedName>
    <definedName name="L11.4C36">'PGE2'!$GB$208</definedName>
    <definedName name="L11.4C37">'PGE2'!$GG$208</definedName>
    <definedName name="L11.4C38">'PGE2'!$GL$208</definedName>
    <definedName name="L11.4C39">'PGE2'!$GQ$208</definedName>
    <definedName name="L11.4C40">'PGE2'!$GV$208</definedName>
    <definedName name="L11.4C41">'PGE2'!$HA$208</definedName>
    <definedName name="L11.4C42">'PGE2'!$HF$208</definedName>
    <definedName name="L11.4C43">'PGE2'!$HK$208</definedName>
    <definedName name="L11.4C44">'PGE2'!$HP$208</definedName>
    <definedName name="L11.4C45">'PGE2'!$HU$208</definedName>
    <definedName name="L11.4C46">'PGE2'!$HZ$208</definedName>
    <definedName name="L11.4C47">'PGE2'!$IE$208</definedName>
    <definedName name="L11.4C48">'PGE2'!$IJ$208</definedName>
    <definedName name="L11.4C49">'PGE2'!$IO$208</definedName>
    <definedName name="L11.4C50">'PGE2'!$IT$208</definedName>
    <definedName name="L11.4C51">'PGE2'!$IY$208</definedName>
    <definedName name="L11.5.1C01">'PGE2'!$J$22</definedName>
    <definedName name="L11.5.1C02">'PGE2'!$O$22</definedName>
    <definedName name="L11.5.1C03">'PGE2'!$T$22</definedName>
    <definedName name="L11.5.1C04">'PGE2'!$Y$22</definedName>
    <definedName name="L11.5.1C05">'PGE2'!$AD$22</definedName>
    <definedName name="L11.5.1C06">'PGE2'!$AI$22</definedName>
    <definedName name="L11.5.1C07">'PGE2'!$AN$22</definedName>
    <definedName name="L11.5.1C08">'PGE2'!$AS$22</definedName>
    <definedName name="L11.5.1C09">'PGE2'!$AX$22</definedName>
    <definedName name="L11.5.1C10">'PGE2'!$BC$22</definedName>
    <definedName name="L11.5.1C11">'PGE2'!$BH$22</definedName>
    <definedName name="L11.5.1C12">'PGE2'!$BM$22</definedName>
    <definedName name="L11.5.1C13">'PGE2'!$BR$22</definedName>
    <definedName name="L11.5.1C14">'PGE2'!$BW$22</definedName>
    <definedName name="L11.5.1C15">'PGE2'!$CB$22</definedName>
    <definedName name="L11.5.1C16">'PGE2'!$CG$22</definedName>
    <definedName name="L11.5.1C17">'PGE2'!$CL$22</definedName>
    <definedName name="L11.5.1C18">'PGE2'!$CQ$22</definedName>
    <definedName name="L11.5.1C19">'PGE2'!$CV$22</definedName>
    <definedName name="L11.5.1C20">'PGE2'!$DA$22</definedName>
    <definedName name="L11.5.1C21">'PGE2'!$DF$22</definedName>
    <definedName name="L11.5.1C22">'PGE2'!$DK$22</definedName>
    <definedName name="L11.5.1C23">'PGE2'!$DP$22</definedName>
    <definedName name="L11.5.1C24">'PGE2'!$DU$22</definedName>
    <definedName name="L11.5.1C25">'PGE2'!$DZ$22</definedName>
    <definedName name="L11.5.1C26">'PGE2'!$EE$22</definedName>
    <definedName name="L11.5.1C27">'PGE2'!$EJ$22</definedName>
    <definedName name="L11.5.1C28">'PGE2'!$EO$22</definedName>
    <definedName name="L11.5.1C29">'PGE2'!$ET$22</definedName>
    <definedName name="L11.5.1C30">'PGE2'!$EY$22</definedName>
    <definedName name="L11.5.1C31">'PGE2'!$FD$22</definedName>
    <definedName name="L11.5.1C32">'PGE2'!$FI$22</definedName>
    <definedName name="L11.5.1C33">'PGE2'!$FN$22</definedName>
    <definedName name="L11.5.1C34">'PGE2'!$FS$22</definedName>
    <definedName name="L11.5.1C35">'PGE2'!$FX$22</definedName>
    <definedName name="L11.5.1C36">'PGE2'!$GC$22</definedName>
    <definedName name="L11.5.1C37">'PGE2'!$GH$22</definedName>
    <definedName name="L11.5.1C38">'PGE2'!$GM$22</definedName>
    <definedName name="L11.5.1C39">'PGE2'!$GR$22</definedName>
    <definedName name="L11.5.1C40">'PGE2'!$GW$22</definedName>
    <definedName name="L11.5.1C41">'PGE2'!$HB$22</definedName>
    <definedName name="L11.5.1C42">'PGE2'!$HG$22</definedName>
    <definedName name="L11.5.1C43">'PGE2'!$HL$22</definedName>
    <definedName name="L11.5.1C44">'PGE2'!$HQ$22</definedName>
    <definedName name="L11.5.1C45">'PGE2'!$HV$22</definedName>
    <definedName name="L11.5.1C46">'PGE2'!$IA$22</definedName>
    <definedName name="L11.5.1C47">'PGE2'!$IF$22</definedName>
    <definedName name="L11.5.1C48">'PGE2'!$IK$22</definedName>
    <definedName name="L11.5.1C49">'PGE2'!$IP$22</definedName>
    <definedName name="L11.5.1C50">'PGE2'!$IU$22</definedName>
    <definedName name="L11.5.1C51">'PGE2'!$IZ$22</definedName>
    <definedName name="L11.5C01CB01">'PGE2'!$I$211</definedName>
    <definedName name="L11.5C01CB02">'PGE2'!$J$211</definedName>
    <definedName name="L11.5C01CB03">'PGE2'!$K$211</definedName>
    <definedName name="L11.5C01CB04">'PGE2'!$L$211</definedName>
    <definedName name="L11.5C02CB01">'PGE2'!$N$211</definedName>
    <definedName name="L11.5C02CB02">'PGE2'!$O$211</definedName>
    <definedName name="L11.5C02CB03">'PGE2'!$P$211</definedName>
    <definedName name="L11.5C02CB04">'PGE2'!$Q$211</definedName>
    <definedName name="L11.5C03CB01">'PGE2'!$S$211</definedName>
    <definedName name="L11.5C03CB02">'PGE2'!$T$211</definedName>
    <definedName name="L11.5C03CB03">'PGE2'!$U$211</definedName>
    <definedName name="L11.5C03CB04">'PGE2'!$V$211</definedName>
    <definedName name="L11.5C04CB01">'PGE2'!$X$211</definedName>
    <definedName name="L11.5C04CB02">'PGE2'!$Y$211</definedName>
    <definedName name="L11.5C04CB03">'PGE2'!$Z$211</definedName>
    <definedName name="L11.5C04CB04">'PGE2'!$AA$211</definedName>
    <definedName name="L11.5C05CB01">'PGE2'!$AC$211</definedName>
    <definedName name="L11.5C05CB02">'PGE2'!$AD$211</definedName>
    <definedName name="L11.5C05CB03">'PGE2'!$AE$211</definedName>
    <definedName name="L11.5C05CB04">'PGE2'!$AF$211</definedName>
    <definedName name="L11.5C06CB01">'PGE2'!$AH$211</definedName>
    <definedName name="L11.5C06CB02">'PGE2'!$AI$211</definedName>
    <definedName name="L11.5C06CB03">'PGE2'!$AJ$211</definedName>
    <definedName name="L11.5C06CB04">'PGE2'!$AK$211</definedName>
    <definedName name="L11.5C07CB01">'PGE2'!$AM$211</definedName>
    <definedName name="L11.5C07CB02">'PGE2'!$AN$211</definedName>
    <definedName name="L11.5C07CB03">'PGE2'!$AO$211</definedName>
    <definedName name="L11.5C07CB04">'PGE2'!$AP$211</definedName>
    <definedName name="L11.5C08CB01">'PGE2'!$AR$211</definedName>
    <definedName name="L11.5C08CB02">'PGE2'!$AS$211</definedName>
    <definedName name="L11.5C08CB03">'PGE2'!$AT$211</definedName>
    <definedName name="L11.5C08CB04">'PGE2'!$AU$211</definedName>
    <definedName name="L11.5C09CB01">'PGE2'!$AW$211</definedName>
    <definedName name="L11.5C09CB02">'PGE2'!$AX$211</definedName>
    <definedName name="L11.5C09CB03">'PGE2'!$AY$211</definedName>
    <definedName name="L11.5C09CB04">'PGE2'!$AZ$211</definedName>
    <definedName name="L11.5C10CB01">'PGE2'!$BB$211</definedName>
    <definedName name="L11.5C10CB02">'PGE2'!$BC$211</definedName>
    <definedName name="L11.5C10CB03">'PGE2'!$BD$211</definedName>
    <definedName name="L11.5C10CB04">'PGE2'!$BE$211</definedName>
    <definedName name="L11.5C11CB01">'PGE2'!$BG$211</definedName>
    <definedName name="L11.5C11CB02">'PGE2'!$BH$211</definedName>
    <definedName name="L11.5C11CB03">'PGE2'!$BI$211</definedName>
    <definedName name="L11.5C11CB04">'PGE2'!$BJ$211</definedName>
    <definedName name="L11.5C12CB01">'PGE2'!$BL$211</definedName>
    <definedName name="L11.5C12CB02">'PGE2'!$BM$211</definedName>
    <definedName name="L11.5C12CB03">'PGE2'!$BN$211</definedName>
    <definedName name="L11.5C12CB04">'PGE2'!$BO$211</definedName>
    <definedName name="L11.5C13CB01">'PGE2'!$BQ$211</definedName>
    <definedName name="L11.5C13CB02">'PGE2'!$BR$211</definedName>
    <definedName name="L11.5C13CB03">'PGE2'!$BS$211</definedName>
    <definedName name="L11.5C13CB04">'PGE2'!$BT$211</definedName>
    <definedName name="L11.5C14CB01">'PGE2'!$BV$211</definedName>
    <definedName name="L11.5C14CB02">'PGE2'!$BW$211</definedName>
    <definedName name="L11.5C14CB03">'PGE2'!$BX$211</definedName>
    <definedName name="L11.5C14CB04">'PGE2'!$BY$211</definedName>
    <definedName name="L11.5C15CB01">'PGE2'!$CA$211</definedName>
    <definedName name="L11.5C15CB02">'PGE2'!$CB$211</definedName>
    <definedName name="L11.5C15CB03">'PGE2'!$CC$211</definedName>
    <definedName name="L11.5C15CB04">'PGE2'!$CD$211</definedName>
    <definedName name="L11.5C16CB01">'PGE2'!$CF$211</definedName>
    <definedName name="L11.5C16CB02">'PGE2'!$CG$211</definedName>
    <definedName name="L11.5C16CB03">'PGE2'!$CH$211</definedName>
    <definedName name="L11.5C16CB04">'PGE2'!$CI$211</definedName>
    <definedName name="L11.5C17CB01">'PGE2'!$CK$211</definedName>
    <definedName name="L11.5C17CB02">'PGE2'!$CL$211</definedName>
    <definedName name="L11.5C17CB03">'PGE2'!$CM$211</definedName>
    <definedName name="L11.5C17CB04">'PGE2'!$CN$211</definedName>
    <definedName name="L11.5C18CB01">'PGE2'!$CP$211</definedName>
    <definedName name="L11.5C18CB02">'PGE2'!$CQ$211</definedName>
    <definedName name="L11.5C18CB03">'PGE2'!$CR$211</definedName>
    <definedName name="L11.5C18CB04">'PGE2'!$CS$211</definedName>
    <definedName name="L11.5C19CB01">'PGE2'!$CU$211</definedName>
    <definedName name="L11.5C19CB02">'PGE2'!$CV$211</definedName>
    <definedName name="L11.5C19CB03">'PGE2'!$CW$211</definedName>
    <definedName name="L11.5C19CB04">'PGE2'!$CX$211</definedName>
    <definedName name="L11.5C20CB01">'PGE2'!$CZ$211</definedName>
    <definedName name="L11.5C20CB02">'PGE2'!$DA$211</definedName>
    <definedName name="L11.5C20CB03">'PGE2'!$DB$211</definedName>
    <definedName name="L11.5C20CB04">'PGE2'!$DC$211</definedName>
    <definedName name="L11.5C21CB01">'PGE2'!$DE$211</definedName>
    <definedName name="L11.5C21CB02">'PGE2'!$DF$211</definedName>
    <definedName name="L11.5C21CB03">'PGE2'!$DG$211</definedName>
    <definedName name="L11.5C21CB04">'PGE2'!$DH$211</definedName>
    <definedName name="L11.5C22CB01">'PGE2'!$DJ$211</definedName>
    <definedName name="L11.5C22CB02">'PGE2'!$DK$211</definedName>
    <definedName name="L11.5C22CB03">'PGE2'!$DL$211</definedName>
    <definedName name="L11.5C22CB04">'PGE2'!$DM$211</definedName>
    <definedName name="L11.5C23CB01">'PGE2'!$DO$211</definedName>
    <definedName name="L11.5C23CB02">'PGE2'!$DP$211</definedName>
    <definedName name="L11.5C23CB03">'PGE2'!$DQ$211</definedName>
    <definedName name="L11.5C23CB04">'PGE2'!$DR$211</definedName>
    <definedName name="L11.5C24CB01">'PGE2'!$DT$211</definedName>
    <definedName name="L11.5C24CB02">'PGE2'!$DU$211</definedName>
    <definedName name="L11.5C24CB03">'PGE2'!$DV$211</definedName>
    <definedName name="L11.5C24CB04">'PGE2'!$DW$211</definedName>
    <definedName name="L11.5C25CB01">'PGE2'!$DY$211</definedName>
    <definedName name="L11.5C25CB02">'PGE2'!$DZ$211</definedName>
    <definedName name="L11.5C25CB03">'PGE2'!$EA$211</definedName>
    <definedName name="L11.5C25CB04">'PGE2'!$EB$211</definedName>
    <definedName name="L11.5C26CB01">'PGE2'!$ED$211</definedName>
    <definedName name="L11.5C26CB02">'PGE2'!$EE$211</definedName>
    <definedName name="L11.5C26CB03">'PGE2'!$EF$211</definedName>
    <definedName name="L11.5C26CB04">'PGE2'!$EG$211</definedName>
    <definedName name="L11.5C27CB01">'PGE2'!$EI$211</definedName>
    <definedName name="L11.5C27CB02">'PGE2'!$EJ$211</definedName>
    <definedName name="L11.5C27CB03">'PGE2'!$EK$211</definedName>
    <definedName name="L11.5C27CB04">'PGE2'!$EL$211</definedName>
    <definedName name="L11.5C28CB01">'PGE2'!$EN$211</definedName>
    <definedName name="L11.5C28CB02">'PGE2'!$EO$211</definedName>
    <definedName name="L11.5C28CB03">'PGE2'!$EP$211</definedName>
    <definedName name="L11.5C28CB04">'PGE2'!$EQ$211</definedName>
    <definedName name="L11.5C29CB01">'PGE2'!$ES$211</definedName>
    <definedName name="L11.5C29CB02">'PGE2'!$ET$211</definedName>
    <definedName name="L11.5C29CB03">'PGE2'!$EU$211</definedName>
    <definedName name="L11.5C29CB04">'PGE2'!$EV$211</definedName>
    <definedName name="L11.5C30CB01">'PGE2'!$EX$211</definedName>
    <definedName name="L11.5C30CB02">'PGE2'!$EY$211</definedName>
    <definedName name="L11.5C30CB03">'PGE2'!$EZ$211</definedName>
    <definedName name="L11.5C30CB04">'PGE2'!$FA$211</definedName>
    <definedName name="L11.5C31CB01">'PGE2'!$FC$211</definedName>
    <definedName name="L11.5C31CB02">'PGE2'!$FD$211</definedName>
    <definedName name="L11.5C31CB03">'PGE2'!$FE$211</definedName>
    <definedName name="L11.5C31CB04">'PGE2'!$FF$211</definedName>
    <definedName name="L11.5C32CB01">'PGE2'!$FH$211</definedName>
    <definedName name="L11.5C32CB02">'PGE2'!$FI$211</definedName>
    <definedName name="L11.5C32CB03">'PGE2'!$FJ$211</definedName>
    <definedName name="L11.5C32CB04">'PGE2'!$FK$211</definedName>
    <definedName name="L11.5C33CB01">'PGE2'!$FM$211</definedName>
    <definedName name="L11.5C33CB02">'PGE2'!$FN$211</definedName>
    <definedName name="L11.5C33CB03">'PGE2'!$FO$211</definedName>
    <definedName name="L11.5C33CB04">'PGE2'!$FP$211</definedName>
    <definedName name="L11.5C34CB01">'PGE2'!$FR$211</definedName>
    <definedName name="L11.5C34CB02">'PGE2'!$FS$211</definedName>
    <definedName name="L11.5C34CB03">'PGE2'!$FT$211</definedName>
    <definedName name="L11.5C34CB04">'PGE2'!$FU$211</definedName>
    <definedName name="L11.5C35CB01">'PGE2'!$FW$211</definedName>
    <definedName name="L11.5C35CB02">'PGE2'!$FX$211</definedName>
    <definedName name="L11.5C35CB03">'PGE2'!$FY$211</definedName>
    <definedName name="L11.5C35CB04">'PGE2'!$FZ$211</definedName>
    <definedName name="L11.5C36CB01">'PGE2'!$GB$211</definedName>
    <definedName name="L11.5C36CB02">'PGE2'!$GC$211</definedName>
    <definedName name="L11.5C36CB03">'PGE2'!$GD$211</definedName>
    <definedName name="L11.5C36CB04">'PGE2'!$GE$211</definedName>
    <definedName name="L11.5C37CB01">'PGE2'!$GG$211</definedName>
    <definedName name="L11.5C37CB02">'PGE2'!$GH$211</definedName>
    <definedName name="L11.5C37CB03">'PGE2'!$GI$211</definedName>
    <definedName name="L11.5C37CB04">'PGE2'!$GJ$211</definedName>
    <definedName name="L11.5C38CB01">'PGE2'!$GL$211</definedName>
    <definedName name="L11.5C38CB02">'PGE2'!$GM$211</definedName>
    <definedName name="L11.5C38CB03">'PGE2'!$GN$211</definedName>
    <definedName name="L11.5C38CB04">'PGE2'!$GO$211</definedName>
    <definedName name="L11.5C39CB01">'PGE2'!$GQ$211</definedName>
    <definedName name="L11.5C39CB02">'PGE2'!$GR$211</definedName>
    <definedName name="L11.5C39CB03">'PGE2'!$GS$211</definedName>
    <definedName name="L11.5C39CB04">'PGE2'!$GT$211</definedName>
    <definedName name="L11.5C40CB01">'PGE2'!$GV$211</definedName>
    <definedName name="L11.5C40CB02">'PGE2'!$GW$211</definedName>
    <definedName name="L11.5C40CB03">'PGE2'!$GX$211</definedName>
    <definedName name="L11.5C40CB04">'PGE2'!$GY$211</definedName>
    <definedName name="L11.5C41CB01">'PGE2'!$HA$211</definedName>
    <definedName name="L11.5C41CB02">'PGE2'!$HB$211</definedName>
    <definedName name="L11.5C41CB03">'PGE2'!$HC$211</definedName>
    <definedName name="L11.5C41CB04">'PGE2'!$HD$211</definedName>
    <definedName name="L11.5C42CB01">'PGE2'!$HF$211</definedName>
    <definedName name="L11.5C42CB02">'PGE2'!$HG$211</definedName>
    <definedName name="L11.5C42CB03">'PGE2'!$HH$211</definedName>
    <definedName name="L11.5C42CB04">'PGE2'!$HI$211</definedName>
    <definedName name="L11.5C43CB01">'PGE2'!$HK$211</definedName>
    <definedName name="L11.5C43CB02">'PGE2'!$HL$211</definedName>
    <definedName name="L11.5C43CB03">'PGE2'!$HM$211</definedName>
    <definedName name="L11.5C43CB04">'PGE2'!$HN$211</definedName>
    <definedName name="L11.5C44CB01">'PGE2'!$HP$211</definedName>
    <definedName name="L11.5C44CB02">'PGE2'!$HQ$211</definedName>
    <definedName name="L11.5C44CB03">'PGE2'!$HR$211</definedName>
    <definedName name="L11.5C44CB04">'PGE2'!$HS$211</definedName>
    <definedName name="L11.5C45CB01">'PGE2'!$HU$211</definedName>
    <definedName name="L11.5C45CB02">'PGE2'!$HV$211</definedName>
    <definedName name="L11.5C45CB03">'PGE2'!$HW$211</definedName>
    <definedName name="L11.5C45CB04">'PGE2'!$HX$211</definedName>
    <definedName name="L11.5C46CB01">'PGE2'!$HZ$211</definedName>
    <definedName name="L11.5C46CB02">'PGE2'!$IA$211</definedName>
    <definedName name="L11.5C46CB03">'PGE2'!$IB$211</definedName>
    <definedName name="L11.5C46CB04">'PGE2'!$IC$211</definedName>
    <definedName name="L11.5C47CB01">'PGE2'!$IE$211</definedName>
    <definedName name="L11.5C47CB02">'PGE2'!$IF$211</definedName>
    <definedName name="L11.5C47CB03">'PGE2'!$IG$211</definedName>
    <definedName name="L11.5C47CB04">'PGE2'!$IH$211</definedName>
    <definedName name="L11.5C48CB01">'PGE2'!$IJ$211</definedName>
    <definedName name="L11.5C48CB02">'PGE2'!$IK$211</definedName>
    <definedName name="L11.5C48CB03">'PGE2'!$IL$211</definedName>
    <definedName name="L11.5C48CB04">'PGE2'!$IM$211</definedName>
    <definedName name="L11.5C49CB01">'PGE2'!$IO$211</definedName>
    <definedName name="L11.5C49CB02">'PGE2'!$IP$211</definedName>
    <definedName name="L11.5C49CB03">'PGE2'!$IQ$211</definedName>
    <definedName name="L11.5C49CB04">'PGE2'!$IR$211</definedName>
    <definedName name="L11.5C50CB01">'PGE2'!$IT$211</definedName>
    <definedName name="L11.5C50CB02">'PGE2'!$IU$211</definedName>
    <definedName name="L11.5C50CB03">'PGE2'!$IV$211</definedName>
    <definedName name="L11.5C50CB04">'PGE2'!$IW$211</definedName>
    <definedName name="L11.5C51CB01">'PGE2'!$IY$211</definedName>
    <definedName name="L11.5C51CB02">'PGE2'!$IZ$211</definedName>
    <definedName name="L11.5C51CB03">'PGE2'!$JA$211</definedName>
    <definedName name="L11.5C51CB04">'PGE2'!$JB$211</definedName>
    <definedName name="L11.6C01CB01">'PGE2'!$I$212</definedName>
    <definedName name="L11.6C01CB02">'PGE2'!$J$212</definedName>
    <definedName name="L11.6C01CB03">'PGE2'!$K$212</definedName>
    <definedName name="L11.6C01CB04">'PGE2'!$L$212</definedName>
    <definedName name="L11.6C01CB05">'PGE2'!$M$212</definedName>
    <definedName name="L11.6C02CB01">'PGE2'!$N$212</definedName>
    <definedName name="L11.6C02CB02">'PGE2'!$O$212</definedName>
    <definedName name="L11.6C02CB03">'PGE2'!$P$212</definedName>
    <definedName name="L11.6C02CB04">'PGE2'!$Q$212</definedName>
    <definedName name="L11.6C02CB05">'PGE2'!$R$212</definedName>
    <definedName name="L11.6C03CB01">'PGE2'!$S$212</definedName>
    <definedName name="L11.6C03CB02">'PGE2'!$T$212</definedName>
    <definedName name="L11.6C03CB03">'PGE2'!$U$212</definedName>
    <definedName name="L11.6C03CB04">'PGE2'!$V$212</definedName>
    <definedName name="L11.6C03CB05">'PGE2'!$W$212</definedName>
    <definedName name="L11.6C04CB01">'PGE2'!$X$212</definedName>
    <definedName name="L11.6C04CB02">'PGE2'!$Y$212</definedName>
    <definedName name="L11.6C04CB03">'PGE2'!$Z$212</definedName>
    <definedName name="L11.6C04CB04">'PGE2'!$AA$212</definedName>
    <definedName name="L11.6C04CB05">'PGE2'!$AB$212</definedName>
    <definedName name="L11.6C05CB01">'PGE2'!$AC$212</definedName>
    <definedName name="L11.6C05CB02">'PGE2'!$AD$212</definedName>
    <definedName name="L11.6C05CB03">'PGE2'!$AE$212</definedName>
    <definedName name="L11.6C05CB04">'PGE2'!$AF$212</definedName>
    <definedName name="L11.6C05CB05">'PGE2'!$AG$212</definedName>
    <definedName name="L11.6C06CB01">'PGE2'!$AH$212</definedName>
    <definedName name="L11.6C06CB02">'PGE2'!$AI$212</definedName>
    <definedName name="L11.6C06CB03">'PGE2'!$AJ$212</definedName>
    <definedName name="L11.6C06CB04">'PGE2'!$AK$212</definedName>
    <definedName name="L11.6C06CB05">'PGE2'!$AL$212</definedName>
    <definedName name="L11.6C07CB01">'PGE2'!$AM$212</definedName>
    <definedName name="L11.6C07CB02">'PGE2'!$AN$212</definedName>
    <definedName name="L11.6C07CB03">'PGE2'!$AO$212</definedName>
    <definedName name="L11.6C07CB04">'PGE2'!$AP$212</definedName>
    <definedName name="L11.6C07CB05">'PGE2'!$AQ$212</definedName>
    <definedName name="L11.6C08CB01">'PGE2'!$AR$212</definedName>
    <definedName name="L11.6C08CB02">'PGE2'!$AS$212</definedName>
    <definedName name="L11.6C08CB03">'PGE2'!$AT$212</definedName>
    <definedName name="L11.6C08CB04">'PGE2'!$AU$212</definedName>
    <definedName name="L11.6C08CB05">'PGE2'!$AV$212</definedName>
    <definedName name="L11.6C09CB01">'PGE2'!$AW$212</definedName>
    <definedName name="L11.6C09CB02">'PGE2'!$AX$212</definedName>
    <definedName name="L11.6C09CB03">'PGE2'!$AY$212</definedName>
    <definedName name="L11.6C09CB04">'PGE2'!$AZ$212</definedName>
    <definedName name="L11.6C09CB05">'PGE2'!$BA$212</definedName>
    <definedName name="L11.6C10CB01">'PGE2'!$BB$212</definedName>
    <definedName name="L11.6C10CB02">'PGE2'!$BC$212</definedName>
    <definedName name="L11.6C10CB03">'PGE2'!$BD$212</definedName>
    <definedName name="L11.6C10CB04">'PGE2'!$BE$212</definedName>
    <definedName name="L11.6C10CB05">'PGE2'!$BF$212</definedName>
    <definedName name="L11.6C11CB01">'PGE2'!$BG$212</definedName>
    <definedName name="L11.6C11CB02">'PGE2'!$BH$212</definedName>
    <definedName name="L11.6C11CB03">'PGE2'!$BI$212</definedName>
    <definedName name="L11.6C11CB04">'PGE2'!$BJ$212</definedName>
    <definedName name="L11.6C11CB05">'PGE2'!$BK$212</definedName>
    <definedName name="L11.6C12CB01">'PGE2'!$BL$212</definedName>
    <definedName name="L11.6C12CB02">'PGE2'!$BM$212</definedName>
    <definedName name="L11.6C12CB03">'PGE2'!$BN$212</definedName>
    <definedName name="L11.6C12CB04">'PGE2'!$BO$212</definedName>
    <definedName name="L11.6C12CB05">'PGE2'!$BP$212</definedName>
    <definedName name="L11.6C13CB01">'PGE2'!$BQ$212</definedName>
    <definedName name="L11.6C13CB02">'PGE2'!$BR$212</definedName>
    <definedName name="L11.6C13CB03">'PGE2'!$BS$212</definedName>
    <definedName name="L11.6C13CB04">'PGE2'!$BT$212</definedName>
    <definedName name="L11.6C13CB05">'PGE2'!$BU$212</definedName>
    <definedName name="L11.6C14CB01">'PGE2'!$BV$212</definedName>
    <definedName name="L11.6C14CB02">'PGE2'!$BW$212</definedName>
    <definedName name="L11.6C14CB03">'PGE2'!$BX$212</definedName>
    <definedName name="L11.6C14CB04">'PGE2'!$BY$212</definedName>
    <definedName name="L11.6C14CB05">'PGE2'!$BZ$212</definedName>
    <definedName name="L11.6C15CB01">'PGE2'!$CA$212</definedName>
    <definedName name="L11.6C15CB02">'PGE2'!$CB$212</definedName>
    <definedName name="L11.6C15CB03">'PGE2'!$CC$212</definedName>
    <definedName name="L11.6C15CB04">'PGE2'!$CD$212</definedName>
    <definedName name="L11.6C15CB05">'PGE2'!$CE$212</definedName>
    <definedName name="L11.6C16CB01">'PGE2'!$CF$212</definedName>
    <definedName name="L11.6C16CB02">'PGE2'!$CG$212</definedName>
    <definedName name="L11.6C16CB03">'PGE2'!$CH$212</definedName>
    <definedName name="L11.6C16CB04">'PGE2'!$CI$212</definedName>
    <definedName name="L11.6C16CB05">'PGE2'!$CJ$212</definedName>
    <definedName name="L11.6C17CB01">'PGE2'!$CK$212</definedName>
    <definedName name="L11.6C17CB02">'PGE2'!$CL$212</definedName>
    <definedName name="L11.6C17CB03">'PGE2'!$CM$212</definedName>
    <definedName name="L11.6C17CB04">'PGE2'!$CN$212</definedName>
    <definedName name="L11.6C17CB05">'PGE2'!$CO$212</definedName>
    <definedName name="L11.6C18CB01">'PGE2'!$CP$212</definedName>
    <definedName name="L11.6C18CB02">'PGE2'!$CQ$212</definedName>
    <definedName name="L11.6C18CB03">'PGE2'!$CR$212</definedName>
    <definedName name="L11.6C18CB04">'PGE2'!$CS$212</definedName>
    <definedName name="L11.6C18CB05">'PGE2'!$CT$212</definedName>
    <definedName name="L11.6C19CB01">'PGE2'!$CU$212</definedName>
    <definedName name="L11.6C19CB02">'PGE2'!$CV$212</definedName>
    <definedName name="L11.6C19CB03">'PGE2'!$CW$212</definedName>
    <definedName name="L11.6C19CB04">'PGE2'!$CX$212</definedName>
    <definedName name="L11.6C19CB05">'PGE2'!$CY$212</definedName>
    <definedName name="L11.6C20CB01">'PGE2'!$CZ$212</definedName>
    <definedName name="L11.6C20CB02">'PGE2'!$DA$212</definedName>
    <definedName name="L11.6C20CB03">'PGE2'!$DB$212</definedName>
    <definedName name="L11.6C20CB04">'PGE2'!$DC$212</definedName>
    <definedName name="L11.6C20CB05">'PGE2'!$DD$212</definedName>
    <definedName name="L11.6C21CB01">'PGE2'!$DE$212</definedName>
    <definedName name="L11.6C21CB02">'PGE2'!$DF$212</definedName>
    <definedName name="L11.6C21CB03">'PGE2'!$DG$212</definedName>
    <definedName name="L11.6C21CB04">'PGE2'!$DH$212</definedName>
    <definedName name="L11.6C21CB05">'PGE2'!$DI$212</definedName>
    <definedName name="L11.6C22CB01">'PGE2'!$DJ$212</definedName>
    <definedName name="L11.6C22CB02">'PGE2'!$DK$212</definedName>
    <definedName name="L11.6C22CB03">'PGE2'!$DL$212</definedName>
    <definedName name="L11.6C22CB04">'PGE2'!$DM$212</definedName>
    <definedName name="L11.6C22CB05">'PGE2'!$DN$212</definedName>
    <definedName name="L11.6C23CB01">'PGE2'!$DO$212</definedName>
    <definedName name="L11.6C23CB02">'PGE2'!$DP$212</definedName>
    <definedName name="L11.6C23CB03">'PGE2'!$DQ$212</definedName>
    <definedName name="L11.6C23CB04">'PGE2'!$DR$212</definedName>
    <definedName name="L11.6C23CB05">'PGE2'!$DS$212</definedName>
    <definedName name="L11.6C24CB01">'PGE2'!$DT$212</definedName>
    <definedName name="L11.6C24CB02">'PGE2'!$DU$212</definedName>
    <definedName name="L11.6C24CB03">'PGE2'!$DV$212</definedName>
    <definedName name="L11.6C24CB04">'PGE2'!$DW$212</definedName>
    <definedName name="L11.6C24CB05">'PGE2'!$DX$212</definedName>
    <definedName name="L11.6C25CB01">'PGE2'!$DY$212</definedName>
    <definedName name="L11.6C25CB02">'PGE2'!$DZ$212</definedName>
    <definedName name="L11.6C25CB03">'PGE2'!$EA$212</definedName>
    <definedName name="L11.6C25CB04">'PGE2'!$EB$212</definedName>
    <definedName name="L11.6C25CB05">'PGE2'!$EC$212</definedName>
    <definedName name="L11.6C26CB01">'PGE2'!$ED$212</definedName>
    <definedName name="L11.6C26CB02">'PGE2'!$EE$212</definedName>
    <definedName name="L11.6C26CB03">'PGE2'!$EF$212</definedName>
    <definedName name="L11.6C26CB04">'PGE2'!$EG$212</definedName>
    <definedName name="L11.6C26CB05">'PGE2'!$EH$212</definedName>
    <definedName name="L11.6C27CB01">'PGE2'!$EI$212</definedName>
    <definedName name="L11.6C27CB02">'PGE2'!$EJ$212</definedName>
    <definedName name="L11.6C27CB03">'PGE2'!$EK$212</definedName>
    <definedName name="L11.6C27CB04">'PGE2'!$EL$212</definedName>
    <definedName name="L11.6C27CB05">'PGE2'!$EM$212</definedName>
    <definedName name="L11.6C28CB01">'PGE2'!$EN$212</definedName>
    <definedName name="L11.6C28CB02">'PGE2'!$EO$212</definedName>
    <definedName name="L11.6C28CB03">'PGE2'!$EP$212</definedName>
    <definedName name="L11.6C28CB04">'PGE2'!$EQ$212</definedName>
    <definedName name="L11.6C28CB05">'PGE2'!$ER$212</definedName>
    <definedName name="L11.6C29CB01">'PGE2'!$ES$212</definedName>
    <definedName name="L11.6C29CB02">'PGE2'!$ET$212</definedName>
    <definedName name="L11.6C29CB03">'PGE2'!$EU$212</definedName>
    <definedName name="L11.6C29CB04">'PGE2'!$EV$212</definedName>
    <definedName name="L11.6C29CB05">'PGE2'!$EW$212</definedName>
    <definedName name="L11.6C30CB01">'PGE2'!$EX$212</definedName>
    <definedName name="L11.6C30CB02">'PGE2'!$EY$212</definedName>
    <definedName name="L11.6C30CB03">'PGE2'!$EZ$212</definedName>
    <definedName name="L11.6C30CB04">'PGE2'!$FA$212</definedName>
    <definedName name="L11.6C30CB05">'PGE2'!$FB$212</definedName>
    <definedName name="L11.6C31CB01">'PGE2'!$FC$212</definedName>
    <definedName name="L11.6C31CB02">'PGE2'!$FD$212</definedName>
    <definedName name="L11.6C31CB03">'PGE2'!$FE$212</definedName>
    <definedName name="L11.6C31CB04">'PGE2'!$FF$212</definedName>
    <definedName name="L11.6C31CB05">'PGE2'!$FG$212</definedName>
    <definedName name="L11.6C32CB01">'PGE2'!$FH$212</definedName>
    <definedName name="L11.6C32CB02">'PGE2'!$FI$212</definedName>
    <definedName name="L11.6C32CB03">'PGE2'!$FJ$212</definedName>
    <definedName name="L11.6C32CB04">'PGE2'!$FK$212</definedName>
    <definedName name="L11.6C32CB05">'PGE2'!$FL$212</definedName>
    <definedName name="L11.6C33CB01">'PGE2'!$FM$212</definedName>
    <definedName name="L11.6C33CB02">'PGE2'!$FN$212</definedName>
    <definedName name="L11.6C33CB03">'PGE2'!$FO$212</definedName>
    <definedName name="L11.6C33CB04">'PGE2'!$FP$212</definedName>
    <definedName name="L11.6C33CB05">'PGE2'!$FQ$212</definedName>
    <definedName name="L11.6C34CB01">'PGE2'!$FR$212</definedName>
    <definedName name="L11.6C34CB02">'PGE2'!$FS$212</definedName>
    <definedName name="L11.6C34CB03">'PGE2'!$FT$212</definedName>
    <definedName name="L11.6C34CB04">'PGE2'!$FU$212</definedName>
    <definedName name="L11.6C34CB05">'PGE2'!$FV$212</definedName>
    <definedName name="L11.6C35CB01">'PGE2'!$FW$212</definedName>
    <definedName name="L11.6C35CB02">'PGE2'!$FX$212</definedName>
    <definedName name="L11.6C35CB03">'PGE2'!$FY$212</definedName>
    <definedName name="L11.6C35CB04">'PGE2'!$FZ$212</definedName>
    <definedName name="L11.6C35CB05">'PGE2'!$GA$212</definedName>
    <definedName name="L11.6C36CB01">'PGE2'!$GB$212</definedName>
    <definedName name="L11.6C36CB02">'PGE2'!$GC$212</definedName>
    <definedName name="L11.6C36CB03">'PGE2'!$GD$212</definedName>
    <definedName name="L11.6C36CB04">'PGE2'!$GE$212</definedName>
    <definedName name="L11.6C36CB05">'PGE2'!$GF$212</definedName>
    <definedName name="L11.6C37CB01">'PGE2'!$GG$212</definedName>
    <definedName name="L11.6C37CB02">'PGE2'!$GH$212</definedName>
    <definedName name="L11.6C37CB03">'PGE2'!$GI$212</definedName>
    <definedName name="L11.6C37CB04">'PGE2'!$GJ$212</definedName>
    <definedName name="L11.6C37CB05">'PGE2'!$GK$212</definedName>
    <definedName name="L11.6C38CB01">'PGE2'!$GL$212</definedName>
    <definedName name="L11.6C38CB02">'PGE2'!$GM$212</definedName>
    <definedName name="L11.6C38CB03">'PGE2'!$GN$212</definedName>
    <definedName name="L11.6C38CB04">'PGE2'!$GO$212</definedName>
    <definedName name="L11.6C38CB05">'PGE2'!$GP$212</definedName>
    <definedName name="L11.6C39CB01">'PGE2'!$GQ$212</definedName>
    <definedName name="L11.6C39CB02">'PGE2'!$GR$212</definedName>
    <definedName name="L11.6C39CB03">'PGE2'!$GS$212</definedName>
    <definedName name="L11.6C39CB04">'PGE2'!$GT$212</definedName>
    <definedName name="L11.6C39CB05">'PGE2'!$GU$212</definedName>
    <definedName name="L11.6C40CB01">'PGE2'!$GV$212</definedName>
    <definedName name="L11.6C40CB02">'PGE2'!$GW$212</definedName>
    <definedName name="L11.6C40CB03">'PGE2'!$GX$212</definedName>
    <definedName name="L11.6C40CB04">'PGE2'!$GY$212</definedName>
    <definedName name="L11.6C40CB05">'PGE2'!$GZ$212</definedName>
    <definedName name="L11.6C41CB01">'PGE2'!$HA$212</definedName>
    <definedName name="L11.6C41CB02">'PGE2'!$HB$212</definedName>
    <definedName name="L11.6C41CB03">'PGE2'!$HC$212</definedName>
    <definedName name="L11.6C41CB04">'PGE2'!$HD$212</definedName>
    <definedName name="L11.6C41CB05">'PGE2'!$HE$212</definedName>
    <definedName name="L11.6C42CB01">'PGE2'!$HF$212</definedName>
    <definedName name="L11.6C42CB02">'PGE2'!$HG$212</definedName>
    <definedName name="L11.6C42CB03">'PGE2'!$HH$212</definedName>
    <definedName name="L11.6C42CB04">'PGE2'!$HI$212</definedName>
    <definedName name="L11.6C42CB05">'PGE2'!$HJ$212</definedName>
    <definedName name="L11.6C43CB01">'PGE2'!$HK$212</definedName>
    <definedName name="L11.6C43CB02">'PGE2'!$HL$212</definedName>
    <definedName name="L11.6C43CB03">'PGE2'!$HM$212</definedName>
    <definedName name="L11.6C43CB04">'PGE2'!$HN$212</definedName>
    <definedName name="L11.6C43CB05">'PGE2'!$HO$212</definedName>
    <definedName name="L11.6C44CB01">'PGE2'!$HP$212</definedName>
    <definedName name="L11.6C44CB02">'PGE2'!$HQ$212</definedName>
    <definedName name="L11.6C44CB03">'PGE2'!$HR$212</definedName>
    <definedName name="L11.6C44CB04">'PGE2'!$HS$212</definedName>
    <definedName name="L11.6C44CB05">'PGE2'!$HT$212</definedName>
    <definedName name="L11.6C45CB01">'PGE2'!$HU$212</definedName>
    <definedName name="L11.6C45CB02">'PGE2'!$HV$212</definedName>
    <definedName name="L11.6C45CB03">'PGE2'!$HW$212</definedName>
    <definedName name="L11.6C45CB04">'PGE2'!$HX$212</definedName>
    <definedName name="L11.6C45CB05">'PGE2'!$HY$212</definedName>
    <definedName name="L11.6C46CB01">'PGE2'!$HZ$212</definedName>
    <definedName name="L11.6C46CB02">'PGE2'!$IA$212</definedName>
    <definedName name="L11.6C46CB03">'PGE2'!$IB$212</definedName>
    <definedName name="L11.6C46CB04">'PGE2'!$IC$212</definedName>
    <definedName name="L11.6C46CB05">'PGE2'!$ID$212</definedName>
    <definedName name="L11.6C47CB01">'PGE2'!$IE$212</definedName>
    <definedName name="L11.6C47CB02">'PGE2'!$IF$212</definedName>
    <definedName name="L11.6C47CB03">'PGE2'!$IG$212</definedName>
    <definedName name="L11.6C47CB04">'PGE2'!$IH$212</definedName>
    <definedName name="L11.6C47CB05">'PGE2'!$II$212</definedName>
    <definedName name="L11.6C48CB01">'PGE2'!$IJ$212</definedName>
    <definedName name="L11.6C48CB02">'PGE2'!$IK$212</definedName>
    <definedName name="L11.6C48CB03">'PGE2'!$IL$212</definedName>
    <definedName name="L11.6C48CB04">'PGE2'!$IM$212</definedName>
    <definedName name="L11.6C48CB05">'PGE2'!$IN$212</definedName>
    <definedName name="L11.6C49CB01">'PGE2'!$IO$212</definedName>
    <definedName name="L11.6C49CB02">'PGE2'!$IP$212</definedName>
    <definedName name="L11.6C49CB03">'PGE2'!$IQ$212</definedName>
    <definedName name="L11.6C49CB04">'PGE2'!$IR$212</definedName>
    <definedName name="L11.6C49CB05">'PGE2'!$IS$212</definedName>
    <definedName name="L11.6C50CB01">'PGE2'!$IT$212</definedName>
    <definedName name="L11.6C50CB02">'PGE2'!$IU$212</definedName>
    <definedName name="L11.6C50CB03">'PGE2'!$IV$212</definedName>
    <definedName name="L11.6C50CB04">'PGE2'!$IW$212</definedName>
    <definedName name="L11.6C50CB05">'PGE2'!$IX$212</definedName>
    <definedName name="L11.6C51CB01">'PGE2'!$IY$212</definedName>
    <definedName name="L11.6C51CB02">'PGE2'!$IZ$212</definedName>
    <definedName name="L11.6C51CB03">'PGE2'!$JA$212</definedName>
    <definedName name="L11.6C51CB04">'PGE2'!$JB$212</definedName>
    <definedName name="L11.6C51CB05">'PGE2'!$JC$212</definedName>
    <definedName name="L11.7.1C01">'PGE2'!$L$26</definedName>
    <definedName name="L11.7.1C02">'PGE2'!$Q$26</definedName>
    <definedName name="L11.7.1C03">'PGE2'!$V$26</definedName>
    <definedName name="L11.7.1C04">'PGE2'!$AA$26</definedName>
    <definedName name="L11.7.1C05">'PGE2'!$AF$26</definedName>
    <definedName name="L11.7.1C06">'PGE2'!$AK$26</definedName>
    <definedName name="L11.7.1C07">'PGE2'!$AP$26</definedName>
    <definedName name="L11.7.1C08">'PGE2'!$AU$26</definedName>
    <definedName name="L11.7.1C09">'PGE2'!$AZ$26</definedName>
    <definedName name="L11.7.1C10">'PGE2'!$BE$26</definedName>
    <definedName name="L11.7.1C11">'PGE2'!$BJ$26</definedName>
    <definedName name="L11.7.1C12">'PGE2'!$BO$26</definedName>
    <definedName name="L11.7.1C13">'PGE2'!$BT$26</definedName>
    <definedName name="L11.7.1C14">'PGE2'!$BY$26</definedName>
    <definedName name="L11.7.1C15">'PGE2'!$CD$26</definedName>
    <definedName name="L11.7.1C16">'PGE2'!$CI$26</definedName>
    <definedName name="L11.7.1C17">'PGE2'!$CN$26</definedName>
    <definedName name="L11.7.1C18">'PGE2'!$CS$26</definedName>
    <definedName name="L11.7.1C19">'PGE2'!$CX$26</definedName>
    <definedName name="L11.7.1C20">'PGE2'!$DC$26</definedName>
    <definedName name="L11.7.1C21">'PGE2'!$DH$26</definedName>
    <definedName name="L11.7.1C22">'PGE2'!$DM$26</definedName>
    <definedName name="L11.7.1C23">'PGE2'!$DR$26</definedName>
    <definedName name="L11.7.1C24">'PGE2'!$DW$26</definedName>
    <definedName name="L11.7.1C25">'PGE2'!$EB$26</definedName>
    <definedName name="L11.7.1C26">'PGE2'!$EG$26</definedName>
    <definedName name="L11.7.1C27">'PGE2'!$EL$26</definedName>
    <definedName name="L11.7.1C28">'PGE2'!$EQ$26</definedName>
    <definedName name="L11.7.1C29">'PGE2'!$EV$26</definedName>
    <definedName name="L11.7.1C30">'PGE2'!$FA$26</definedName>
    <definedName name="L11.7.1C31">'PGE2'!$FF$26</definedName>
    <definedName name="L11.7.1C32">'PGE2'!$FK$26</definedName>
    <definedName name="L11.7.1C33">'PGE2'!$FP$26</definedName>
    <definedName name="L11.7.1C34">'PGE2'!$FU$26</definedName>
    <definedName name="L11.7.1C35">'PGE2'!$FZ$26</definedName>
    <definedName name="L11.7.1C36">'PGE2'!$GE$26</definedName>
    <definedName name="L11.7.1C37">'PGE2'!$GJ$26</definedName>
    <definedName name="L11.7.1C38">'PGE2'!$GO$26</definedName>
    <definedName name="L11.7.1C39">'PGE2'!$GT$26</definedName>
    <definedName name="L11.7.1C40">'PGE2'!$GY$26</definedName>
    <definedName name="L11.7.1C41">'PGE2'!$HD$26</definedName>
    <definedName name="L11.7.1C42">'PGE2'!$HI$26</definedName>
    <definedName name="L11.7.1C43">'PGE2'!$HN$26</definedName>
    <definedName name="L11.7.1C44">'PGE2'!$HS$26</definedName>
    <definedName name="L11.7.1C45">'PGE2'!$HX$26</definedName>
    <definedName name="L11.7.1C46">'PGE2'!$IC$26</definedName>
    <definedName name="L11.7.1C47">'PGE2'!$IH$26</definedName>
    <definedName name="L11.7.1C48">'PGE2'!$IM$26</definedName>
    <definedName name="L11.7.1C49">'PGE2'!$IR$26</definedName>
    <definedName name="L11.7.1C50">'PGE2'!$IW$26</definedName>
    <definedName name="L11.7.1C51">'PGE2'!$JB$26</definedName>
    <definedName name="L11.7.2C01">'PGE2'!$J$29</definedName>
    <definedName name="L11.7.2C02">'PGE2'!$O$29</definedName>
    <definedName name="L11.7.2C03">'PGE2'!$T$29</definedName>
    <definedName name="L11.7.2C04">'PGE2'!$Y$29</definedName>
    <definedName name="L11.7.2C05">'PGE2'!$AD$29</definedName>
    <definedName name="L11.7.2C06">'PGE2'!$AI$29</definedName>
    <definedName name="L11.7.2C07">'PGE2'!$AN$29</definedName>
    <definedName name="L11.7.2C08">'PGE2'!$AS$29</definedName>
    <definedName name="L11.7.2C09">'PGE2'!$AX$29</definedName>
    <definedName name="L11.7.2C10">'PGE2'!$BC$29</definedName>
    <definedName name="L11.7.2C11">'PGE2'!$BH$29</definedName>
    <definedName name="L11.7.2C12">'PGE2'!$BM$29</definedName>
    <definedName name="L11.7.2C13">'PGE2'!$BR$29</definedName>
    <definedName name="L11.7.2C14">'PGE2'!$BW$29</definedName>
    <definedName name="L11.7.2C15">'PGE2'!$CB$29</definedName>
    <definedName name="L11.7.2C16">'PGE2'!$CG$29</definedName>
    <definedName name="L11.7.2C17">'PGE2'!$CL$29</definedName>
    <definedName name="L11.7.2C18">'PGE2'!$CQ$29</definedName>
    <definedName name="L11.7.2C19">'PGE2'!$CV$29</definedName>
    <definedName name="L11.7.2C20">'PGE2'!$DA$29</definedName>
    <definedName name="L11.7.2C21">'PGE2'!$DF$29</definedName>
    <definedName name="L11.7.2C22">'PGE2'!$DK$29</definedName>
    <definedName name="L11.7.2C23">'PGE2'!$DP$29</definedName>
    <definedName name="L11.7.2C24">'PGE2'!$DU$29</definedName>
    <definedName name="L11.7.2C25">'PGE2'!$DZ$29</definedName>
    <definedName name="L11.7.2C26">'PGE2'!$EE$29</definedName>
    <definedName name="L11.7.2C27">'PGE2'!$EJ$29</definedName>
    <definedName name="L11.7.2C28">'PGE2'!$EO$29</definedName>
    <definedName name="L11.7.2C29">'PGE2'!$ET$29</definedName>
    <definedName name="L11.7.2C30">'PGE2'!$EY$29</definedName>
    <definedName name="L11.7.2C31">'PGE2'!$FD$29</definedName>
    <definedName name="L11.7.2C32">'PGE2'!$FI$29</definedName>
    <definedName name="L11.7.2C33">'PGE2'!$FN$29</definedName>
    <definedName name="L11.7.2C34">'PGE2'!$FS$29</definedName>
    <definedName name="L11.7.2C35">'PGE2'!$FX$29</definedName>
    <definedName name="L11.7.2C36">'PGE2'!$GC$29</definedName>
    <definedName name="L11.7.2C37">'PGE2'!$GH$29</definedName>
    <definedName name="L11.7.2C38">'PGE2'!$GM$29</definedName>
    <definedName name="L11.7.2C39">'PGE2'!$GR$29</definedName>
    <definedName name="L11.7.2C40">'PGE2'!$GW$29</definedName>
    <definedName name="L11.7.2C41">'PGE2'!$HB$29</definedName>
    <definedName name="L11.7.2C42">'PGE2'!$HG$29</definedName>
    <definedName name="L11.7.2C43">'PGE2'!$HL$29</definedName>
    <definedName name="L11.7.2C44">'PGE2'!$HQ$29</definedName>
    <definedName name="L11.7.2C45">'PGE2'!$HV$29</definedName>
    <definedName name="L11.7.2C46">'PGE2'!$IA$29</definedName>
    <definedName name="L11.7.2C47">'PGE2'!$IF$29</definedName>
    <definedName name="L11.7.2C48">'PGE2'!$IK$29</definedName>
    <definedName name="L11.7.2C49">'PGE2'!$IP$29</definedName>
    <definedName name="L11.7.2C50">'PGE2'!$IU$29</definedName>
    <definedName name="L11.7.2C51">'PGE2'!$IZ$29</definedName>
    <definedName name="L11.7C01">'PGE2'!$I$213</definedName>
    <definedName name="L11.7C02">'PGE2'!$N$213</definedName>
    <definedName name="L11.7C03">'PGE2'!$S$213</definedName>
    <definedName name="L11.7C04">'PGE2'!$X$213</definedName>
    <definedName name="L11.7C05">'PGE2'!$AC$213</definedName>
    <definedName name="L11.7C06">'PGE2'!$AH$213</definedName>
    <definedName name="L11.7C07">'PGE2'!$AM$213</definedName>
    <definedName name="L11.7C08">'PGE2'!$AR$213</definedName>
    <definedName name="L11.7C09">'PGE2'!$AW$213</definedName>
    <definedName name="L11.7C10">'PGE2'!$BB$213</definedName>
    <definedName name="L11.7C11">'PGE2'!$BG$213</definedName>
    <definedName name="L11.7C12">'PGE2'!$BL$213</definedName>
    <definedName name="L11.7C13">'PGE2'!$BQ$213</definedName>
    <definedName name="L11.7C14">'PGE2'!$BV$213</definedName>
    <definedName name="L11.7C15">'PGE2'!$CA$213</definedName>
    <definedName name="L11.7C16">'PGE2'!$CF$213</definedName>
    <definedName name="L11.7C17">'PGE2'!$CK$213</definedName>
    <definedName name="L11.7C18">'PGE2'!$CP$213</definedName>
    <definedName name="L11.7C19">'PGE2'!$CU$213</definedName>
    <definedName name="L11.7C20">'PGE2'!$CZ$213</definedName>
    <definedName name="L11.7C21">'PGE2'!$DE$213</definedName>
    <definedName name="L11.7C22">'PGE2'!$DJ$213</definedName>
    <definedName name="L11.7C23">'PGE2'!$DO$213</definedName>
    <definedName name="L11.7C24">'PGE2'!$DT$213</definedName>
    <definedName name="L11.7C25">'PGE2'!$DY$213</definedName>
    <definedName name="L11.7C26">'PGE2'!$ED$213</definedName>
    <definedName name="L11.7C27">'PGE2'!$EI$213</definedName>
    <definedName name="L11.7C28">'PGE2'!$EN$213</definedName>
    <definedName name="L11.7C29">'PGE2'!$ES$213</definedName>
    <definedName name="L11.7C30">'PGE2'!$EX$213</definedName>
    <definedName name="L11.7C31">'PGE2'!$FC$213</definedName>
    <definedName name="L11.7C32">'PGE2'!$FH$213</definedName>
    <definedName name="L11.7C33">'PGE2'!$FM$213</definedName>
    <definedName name="L11.7C34">'PGE2'!$FR$213</definedName>
    <definedName name="L11.7C35">'PGE2'!$FW$213</definedName>
    <definedName name="L11.7C36">'PGE2'!$GB$213</definedName>
    <definedName name="L11.7C37">'PGE2'!$GG$213</definedName>
    <definedName name="L11.7C38">'PGE2'!$GL$213</definedName>
    <definedName name="L11.7C39">'PGE2'!$GQ$213</definedName>
    <definedName name="L11.7C40">'PGE2'!$GV$213</definedName>
    <definedName name="L11.7C41">'PGE2'!$HA$213</definedName>
    <definedName name="L11.7C42">'PGE2'!$HF$213</definedName>
    <definedName name="L11.7C43">'PGE2'!$HK$213</definedName>
    <definedName name="L11.7C44">'PGE2'!$HP$213</definedName>
    <definedName name="L11.7C45">'PGE2'!$HU$213</definedName>
    <definedName name="L11.7C46">'PGE2'!$HZ$213</definedName>
    <definedName name="L11.7C47">'PGE2'!$IE$213</definedName>
    <definedName name="L11.7C48">'PGE2'!$IJ$213</definedName>
    <definedName name="L11.7C49">'PGE2'!$IO$213</definedName>
    <definedName name="L11.7C50">'PGE2'!$IT$213</definedName>
    <definedName name="L11.7C51">'PGE2'!$IY$213</definedName>
    <definedName name="L12.0C01">'PGE2'!$I$210</definedName>
    <definedName name="L12.0C02">'PGE2'!$N$210</definedName>
    <definedName name="L12.0C03">'PGE2'!$S$210</definedName>
    <definedName name="L12.0C04">'PGE2'!$X$210</definedName>
    <definedName name="L12.0C05">'PGE2'!$AC$210</definedName>
    <definedName name="L12.0C06">'PGE2'!$AH$210</definedName>
    <definedName name="L12.0C07">'PGE2'!$AM$210</definedName>
    <definedName name="L12.0C08">'PGE2'!$AR$210</definedName>
    <definedName name="L12.0C09">'PGE2'!$AW$210</definedName>
    <definedName name="L12.0C10">'PGE2'!$BB$210</definedName>
    <definedName name="L12.0C11">'PGE2'!$BG$210</definedName>
    <definedName name="L12.0C12">'PGE2'!$BL$210</definedName>
    <definedName name="L12.0C13">'PGE2'!$BQ$210</definedName>
    <definedName name="L12.0C14">'PGE2'!$BV$210</definedName>
    <definedName name="L12.0C15">'PGE2'!$CA$210</definedName>
    <definedName name="L12.0C16">'PGE2'!$CF$210</definedName>
    <definedName name="L12.0C17">'PGE2'!$CK$210</definedName>
    <definedName name="L12.0C18">'PGE2'!$CP$210</definedName>
    <definedName name="L12.0C19">'PGE2'!$CU$210</definedName>
    <definedName name="L12.0C20">'PGE2'!$CZ$210</definedName>
    <definedName name="L12.0C21">'PGE2'!$DE$210</definedName>
    <definedName name="L12.0C22">'PGE2'!$DJ$210</definedName>
    <definedName name="L12.0C23">'PGE2'!$DO$210</definedName>
    <definedName name="L12.0C24">'PGE2'!$DT$210</definedName>
    <definedName name="L12.0C25">'PGE2'!$DY$210</definedName>
    <definedName name="L12.0C26">'PGE2'!$ED$210</definedName>
    <definedName name="L12.0C27">'PGE2'!$EI$210</definedName>
    <definedName name="L12.0C28">'PGE2'!$EN$210</definedName>
    <definedName name="L12.0C29">'PGE2'!$ES$210</definedName>
    <definedName name="L12.0C30">'PGE2'!$EX$210</definedName>
    <definedName name="L12.0C31">'PGE2'!$FC$210</definedName>
    <definedName name="L12.0C32">'PGE2'!$FH$210</definedName>
    <definedName name="L12.0C33">'PGE2'!$FM$210</definedName>
    <definedName name="L12.0C34">'PGE2'!$FR$210</definedName>
    <definedName name="L12.0C35">'PGE2'!$FW$210</definedName>
    <definedName name="L12.0C36">'PGE2'!$GB$210</definedName>
    <definedName name="L12.0C37">'PGE2'!$GG$210</definedName>
    <definedName name="L12.0C38">'PGE2'!$GL$210</definedName>
    <definedName name="L12.0C39">'PGE2'!$GQ$210</definedName>
    <definedName name="L12.0C40">'PGE2'!$GV$210</definedName>
    <definedName name="L12.0C41">'PGE2'!$HA$210</definedName>
    <definedName name="L12.0C42">'PGE2'!$HF$210</definedName>
    <definedName name="L12.0C43">'PGE2'!$HK$210</definedName>
    <definedName name="L12.0C44">'PGE2'!$HP$210</definedName>
    <definedName name="L12.0C45">'PGE2'!$HU$210</definedName>
    <definedName name="L12.0C46">'PGE2'!$HZ$210</definedName>
    <definedName name="L12.0C47">'PGE2'!$IE$210</definedName>
    <definedName name="L12.0C48">'PGE2'!$IJ$210</definedName>
    <definedName name="L12.0C49">'PGE2'!$IO$210</definedName>
    <definedName name="L12.0C50">'PGE2'!$IT$210</definedName>
    <definedName name="L12.0C51">'PGE2'!$IY$210</definedName>
    <definedName name="L13.0C01">'PGE2'!$I$209</definedName>
    <definedName name="L13.0C02">'PGE2'!$N$209</definedName>
    <definedName name="L13.0C03">'PGE2'!$S$209</definedName>
    <definedName name="L13.0C04">'PGE2'!$X$209</definedName>
    <definedName name="L13.0C05">'PGE2'!$AC$209</definedName>
    <definedName name="L13.0C06">'PGE2'!$AH$209</definedName>
    <definedName name="L13.0C07">'PGE2'!$AM$209</definedName>
    <definedName name="L13.0C08">'PGE2'!$AR$209</definedName>
    <definedName name="L13.0C09">'PGE2'!$AW$209</definedName>
    <definedName name="L13.0C10">'PGE2'!$BB$209</definedName>
    <definedName name="L13.0C11">'PGE2'!$BG$209</definedName>
    <definedName name="L13.0C12">'PGE2'!$BL$209</definedName>
    <definedName name="L13.0C13">'PGE2'!$BQ$209</definedName>
    <definedName name="L13.0C14">'PGE2'!$BV$209</definedName>
    <definedName name="L13.0C15">'PGE2'!$CA$209</definedName>
    <definedName name="L13.0C16">'PGE2'!$CF$209</definedName>
    <definedName name="L13.0C17">'PGE2'!$CK$209</definedName>
    <definedName name="L13.0C18">'PGE2'!$CP$209</definedName>
    <definedName name="L13.0C19">'PGE2'!$CU$209</definedName>
    <definedName name="L13.0C20">'PGE2'!$CZ$209</definedName>
    <definedName name="L13.0C21">'PGE2'!$DE$209</definedName>
    <definedName name="L13.0C22">'PGE2'!$DJ$209</definedName>
    <definedName name="L13.0C23">'PGE2'!$DO$209</definedName>
    <definedName name="L13.0C24">'PGE2'!$DT$209</definedName>
    <definedName name="L13.0C25">'PGE2'!$DY$209</definedName>
    <definedName name="L13.0C26">'PGE2'!$ED$209</definedName>
    <definedName name="L13.0C27">'PGE2'!$EI$209</definedName>
    <definedName name="L13.0C28">'PGE2'!$EN$209</definedName>
    <definedName name="L13.0C29">'PGE2'!$ES$209</definedName>
    <definedName name="L13.0C30">'PGE2'!$EX$209</definedName>
    <definedName name="L13.0C31">'PGE2'!$FC$209</definedName>
    <definedName name="L13.0C32">'PGE2'!$FH$209</definedName>
    <definedName name="L13.0C33">'PGE2'!$FM$209</definedName>
    <definedName name="L13.0C34">'PGE2'!$FR$209</definedName>
    <definedName name="L13.0C35">'PGE2'!$FW$209</definedName>
    <definedName name="L13.0C36">'PGE2'!$GB$209</definedName>
    <definedName name="L13.0C37">'PGE2'!$GG$209</definedName>
    <definedName name="L13.0C38">'PGE2'!$GL$209</definedName>
    <definedName name="L13.0C39">'PGE2'!$GQ$209</definedName>
    <definedName name="L13.0C40">'PGE2'!$GV$209</definedName>
    <definedName name="L13.0C41">'PGE2'!$HA$209</definedName>
    <definedName name="L13.0C42">'PGE2'!$HF$209</definedName>
    <definedName name="L13.0C43">'PGE2'!$HK$209</definedName>
    <definedName name="L13.0C44">'PGE2'!$HP$209</definedName>
    <definedName name="L13.0C45">'PGE2'!$HU$209</definedName>
    <definedName name="L13.0C46">'PGE2'!$HZ$209</definedName>
    <definedName name="L13.0C47">'PGE2'!$IE$209</definedName>
    <definedName name="L13.0C48">'PGE2'!$IJ$209</definedName>
    <definedName name="L13.0C49">'PGE2'!$IO$209</definedName>
    <definedName name="L13.0C50">'PGE2'!$IT$209</definedName>
    <definedName name="L13.0C51">'PGE2'!$IY$209</definedName>
    <definedName name="L14.14">'PGE2'!$I$44:$IY$44</definedName>
    <definedName name="L14.14C01">'PGE2'!$I$44</definedName>
    <definedName name="L14.14C02">'PGE2'!$N$44</definedName>
    <definedName name="L14.14C03">'PGE2'!$S$44</definedName>
    <definedName name="L14.14C04">'PGE2'!$X$44</definedName>
    <definedName name="L14.14C05">'PGE2'!$AC$44</definedName>
    <definedName name="L14.14C06">'PGE2'!$AH$44</definedName>
    <definedName name="L14.14C07">'PGE2'!$AM$44</definedName>
    <definedName name="L14.14C08">'PGE2'!$AR$44</definedName>
    <definedName name="L14.14C09">'PGE2'!$AW$44</definedName>
    <definedName name="L14.14C10">'PGE2'!$BB$44</definedName>
    <definedName name="L14.14C11">'PGE2'!$BG$44</definedName>
    <definedName name="L14.14C12">'PGE2'!$BL$44</definedName>
    <definedName name="L14.14C13">'PGE2'!$BQ$44</definedName>
    <definedName name="L14.14C14">'PGE2'!$BV$44</definedName>
    <definedName name="L14.14C15">'PGE2'!$CA$44</definedName>
    <definedName name="L14.14C16">'PGE2'!$CF$44</definedName>
    <definedName name="L14.14C17">'PGE2'!$CK$44</definedName>
    <definedName name="L14.14C18">'PGE2'!$CP$44</definedName>
    <definedName name="L14.14C19">'PGE2'!$CU$44</definedName>
    <definedName name="L14.14C20">'PGE2'!$CZ$44</definedName>
    <definedName name="L14.14C21">'PGE2'!$DE$44</definedName>
    <definedName name="L14.14C22">'PGE2'!$DJ$44</definedName>
    <definedName name="L14.14C23">'PGE2'!$DO$44</definedName>
    <definedName name="L14.14C24">'PGE2'!$DT$44</definedName>
    <definedName name="L14.14C25">'PGE2'!$DY$44</definedName>
    <definedName name="L14.14C26">'PGE2'!$ED$44</definedName>
    <definedName name="L14.14C27">'PGE2'!$EI$44</definedName>
    <definedName name="L14.14C28">'PGE2'!$EN$44</definedName>
    <definedName name="L14.14C29">'PGE2'!$ES$44</definedName>
    <definedName name="L14.14C30">'PGE2'!$EX$44</definedName>
    <definedName name="L14.14C31">'PGE2'!$FC$44</definedName>
    <definedName name="L14.14C32">'PGE2'!$FH$44</definedName>
    <definedName name="L14.14C33">'PGE2'!$FM$44</definedName>
    <definedName name="L14.14C34">'PGE2'!$FR$44</definedName>
    <definedName name="L14.14C35">'PGE2'!$FW$44</definedName>
    <definedName name="L14.14C36">'PGE2'!$GB$44</definedName>
    <definedName name="L14.14C37">'PGE2'!$GG$44</definedName>
    <definedName name="L14.14C38">'PGE2'!$GL$44</definedName>
    <definedName name="L14.14C39">'PGE2'!$GQ$44</definedName>
    <definedName name="L14.14C40">'PGE2'!$GV$44</definedName>
    <definedName name="L14.14C41">'PGE2'!$HA$44</definedName>
    <definedName name="L14.14C42">'PGE2'!$HF$44</definedName>
    <definedName name="L14.14C43">'PGE2'!$HK$44</definedName>
    <definedName name="L14.14C44">'PGE2'!$HP$44</definedName>
    <definedName name="L14.14C45">'PGE2'!$HU$44</definedName>
    <definedName name="L14.14C46">'PGE2'!$HZ$44</definedName>
    <definedName name="L14.14C47">'PGE2'!$IE$44</definedName>
    <definedName name="L14.14C48">'PGE2'!$IJ$44</definedName>
    <definedName name="L14.14C49">'PGE2'!$IO$44</definedName>
    <definedName name="L14.14C50">'PGE2'!$IT$44</definedName>
    <definedName name="L14.14C51">'PGE2'!$IY$44</definedName>
    <definedName name="L14.14T">'PGE3'!$I$38</definedName>
    <definedName name="L14.17">'PGE2'!$I$50:$IY$50</definedName>
    <definedName name="L14.17C01">'PGE2'!$I$50</definedName>
    <definedName name="L14.17C02">'PGE2'!$N$50</definedName>
    <definedName name="L14.17C03">'PGE2'!$S$50</definedName>
    <definedName name="L14.17C04">'PGE2'!$X$50</definedName>
    <definedName name="L14.17C05">'PGE2'!$AC$50</definedName>
    <definedName name="L14.17C06">'PGE2'!$AH$50</definedName>
    <definedName name="L14.17C07">'PGE2'!$AM$50</definedName>
    <definedName name="L14.17C08">'PGE2'!$AR$50</definedName>
    <definedName name="L14.17C09">'PGE2'!$AW$50</definedName>
    <definedName name="L14.17C10">'PGE2'!$BB$50</definedName>
    <definedName name="L14.17C11">'PGE2'!$BG$50</definedName>
    <definedName name="L14.17C12">'PGE2'!$BL$50</definedName>
    <definedName name="L14.17C13">'PGE2'!$BQ$50</definedName>
    <definedName name="L14.17C14">'PGE2'!$BV$50</definedName>
    <definedName name="L14.17C15">'PGE2'!$CA$50</definedName>
    <definedName name="L14.17C16">'PGE2'!$CF$50</definedName>
    <definedName name="L14.17C17">'PGE2'!$CK$50</definedName>
    <definedName name="L14.17C18">'PGE2'!$CP$50</definedName>
    <definedName name="L14.17C19">'PGE2'!$CU$50</definedName>
    <definedName name="L14.17C20">'PGE2'!$CZ$50</definedName>
    <definedName name="L14.17C21">'PGE2'!$DE$50</definedName>
    <definedName name="L14.17C22">'PGE2'!$DJ$50</definedName>
    <definedName name="L14.17C23">'PGE2'!$DO$50</definedName>
    <definedName name="L14.17C24">'PGE2'!$DT$50</definedName>
    <definedName name="L14.17C25">'PGE2'!$DY$50</definedName>
    <definedName name="L14.17C26">'PGE2'!$ED$50</definedName>
    <definedName name="L14.17C27">'PGE2'!$EI$50</definedName>
    <definedName name="L14.17C28">'PGE2'!$EN$50</definedName>
    <definedName name="L14.17C29">'PGE2'!$ES$50</definedName>
    <definedName name="L14.17C30">'PGE2'!$EX$50</definedName>
    <definedName name="L14.17C31">'PGE2'!$FC$50</definedName>
    <definedName name="L14.17C32">'PGE2'!$FH$50</definedName>
    <definedName name="L14.17C33">'PGE2'!$FM$50</definedName>
    <definedName name="L14.17C34">'PGE2'!$FR$50</definedName>
    <definedName name="L14.17C35">'PGE2'!$FW$50</definedName>
    <definedName name="L14.17C36">'PGE2'!$GB$50</definedName>
    <definedName name="L14.17C37">'PGE2'!$GG$50</definedName>
    <definedName name="L14.17C38">'PGE2'!$GL$50</definedName>
    <definedName name="L14.17C39">'PGE2'!$GQ$50</definedName>
    <definedName name="L14.17C40">'PGE2'!$GV$50</definedName>
    <definedName name="L14.17C41">'PGE2'!$HA$50</definedName>
    <definedName name="L14.17C42">'PGE2'!$HF$50</definedName>
    <definedName name="L14.17C43">'PGE2'!$HK$50</definedName>
    <definedName name="L14.17C44">'PGE2'!$HP$50</definedName>
    <definedName name="L14.17C45">'PGE2'!$HU$50</definedName>
    <definedName name="L14.17C46">'PGE2'!$HZ$50</definedName>
    <definedName name="L14.17C47">'PGE2'!$IE$50</definedName>
    <definedName name="L14.17C48">'PGE2'!$IJ$50</definedName>
    <definedName name="L14.17C49">'PGE2'!$IO$50</definedName>
    <definedName name="L14.17C50">'PGE2'!$IT$50</definedName>
    <definedName name="L14.17C51">'PGE2'!$IY$50</definedName>
    <definedName name="L14.17T">'PGE3'!$I$44</definedName>
    <definedName name="L14.18">'PGE2'!$I$31:$IY$31</definedName>
    <definedName name="L14.18C01">'PGE2'!$I$31</definedName>
    <definedName name="L14.18C02">'PGE2'!$N$31</definedName>
    <definedName name="L14.18C03">'PGE2'!$S$31</definedName>
    <definedName name="L14.18C04">'PGE2'!$X$31</definedName>
    <definedName name="L14.18C05">'PGE2'!$AC$31</definedName>
    <definedName name="L14.18C06">'PGE2'!$AH$31</definedName>
    <definedName name="L14.18C07">'PGE2'!$AM$31</definedName>
    <definedName name="L14.18C08">'PGE2'!$AR$31</definedName>
    <definedName name="L14.18C09">'PGE2'!$AW$31</definedName>
    <definedName name="L14.18C10">'PGE2'!$BB$31</definedName>
    <definedName name="L14.18C11">'PGE2'!$BG$31</definedName>
    <definedName name="L14.18C12">'PGE2'!$BL$31</definedName>
    <definedName name="L14.18C13">'PGE2'!$BQ$31</definedName>
    <definedName name="L14.18C14">'PGE2'!$BV$31</definedName>
    <definedName name="L14.18C15">'PGE2'!$CA$31</definedName>
    <definedName name="L14.18C16">'PGE2'!$CF$31</definedName>
    <definedName name="L14.18C17">'PGE2'!$CK$31</definedName>
    <definedName name="L14.18C18">'PGE2'!$CP$31</definedName>
    <definedName name="L14.18C19">'PGE2'!$CU$31</definedName>
    <definedName name="L14.18C20">'PGE2'!$CZ$31</definedName>
    <definedName name="L14.18C21">'PGE2'!$DE$31</definedName>
    <definedName name="L14.18C22">'PGE2'!$DJ$31</definedName>
    <definedName name="L14.18C23">'PGE2'!$DO$31</definedName>
    <definedName name="L14.18C24">'PGE2'!$DT$31</definedName>
    <definedName name="L14.18C25">'PGE2'!$DY$31</definedName>
    <definedName name="L14.18C26">'PGE2'!$ED$31</definedName>
    <definedName name="L14.18C27">'PGE2'!$EI$31</definedName>
    <definedName name="L14.18C28">'PGE2'!$EN$31</definedName>
    <definedName name="L14.18C29">'PGE2'!$ES$31</definedName>
    <definedName name="L14.18C30">'PGE2'!$EX$31</definedName>
    <definedName name="L14.18C31">'PGE2'!$FC$31</definedName>
    <definedName name="L14.18C32">'PGE2'!$FH$31</definedName>
    <definedName name="L14.18C33">'PGE2'!$FM$31</definedName>
    <definedName name="L14.18C34">'PGE2'!$FR$31</definedName>
    <definedName name="L14.18C35">'PGE2'!$FW$31</definedName>
    <definedName name="L14.18C36">'PGE2'!$GB$31</definedName>
    <definedName name="L14.18C37">'PGE2'!$GG$31</definedName>
    <definedName name="L14.18C38">'PGE2'!$GL$31</definedName>
    <definedName name="L14.18C39">'PGE2'!$GQ$31</definedName>
    <definedName name="L14.18C40">'PGE2'!$GV$31</definedName>
    <definedName name="L14.18C41">'PGE2'!$HA$31</definedName>
    <definedName name="L14.18C42">'PGE2'!$HF$31</definedName>
    <definedName name="L14.18C43">'PGE2'!$HK$31</definedName>
    <definedName name="L14.18C44">'PGE2'!$HP$31</definedName>
    <definedName name="L14.18C45">'PGE2'!$HU$31</definedName>
    <definedName name="L14.18C46">'PGE2'!$HZ$31</definedName>
    <definedName name="L14.18C47">'PGE2'!$IE$31</definedName>
    <definedName name="L14.18C48">'PGE2'!$IJ$31</definedName>
    <definedName name="L14.18C49">'PGE2'!$IO$31</definedName>
    <definedName name="L14.18C50">'PGE2'!$IT$31</definedName>
    <definedName name="L14.18C51">'PGE2'!$IY$31</definedName>
    <definedName name="L14.18T">'PGE3'!$I$28</definedName>
    <definedName name="L14.19">'PGE2'!$I$52:$IY$52</definedName>
    <definedName name="L14.19C01">'PGE2'!$I$52</definedName>
    <definedName name="L14.19C02">'PGE2'!$N$52</definedName>
    <definedName name="L14.19C03">'PGE2'!$S$52</definedName>
    <definedName name="L14.19C04">'PGE2'!$X$52</definedName>
    <definedName name="L14.19C05">'PGE2'!$AC$52</definedName>
    <definedName name="L14.19C06">'PGE2'!$AH$52</definedName>
    <definedName name="L14.19C07">'PGE2'!$AM$52</definedName>
    <definedName name="L14.19C08">'PGE2'!$AR$52</definedName>
    <definedName name="L14.19C09">'PGE2'!$AW$52</definedName>
    <definedName name="L14.19C10">'PGE2'!$BB$52</definedName>
    <definedName name="L14.19C11">'PGE2'!$BG$52</definedName>
    <definedName name="L14.19C12">'PGE2'!$BL$52</definedName>
    <definedName name="L14.19C13">'PGE2'!$BQ$52</definedName>
    <definedName name="L14.19C14">'PGE2'!$BV$52</definedName>
    <definedName name="L14.19C15">'PGE2'!$CA$52</definedName>
    <definedName name="L14.19C16">'PGE2'!$CF$52</definedName>
    <definedName name="L14.19C17">'PGE2'!$CK$52</definedName>
    <definedName name="L14.19C18">'PGE2'!$CP$52</definedName>
    <definedName name="L14.19C19">'PGE2'!$CU$52</definedName>
    <definedName name="L14.19C20">'PGE2'!$CZ$52</definedName>
    <definedName name="L14.19C21">'PGE2'!$DE$52</definedName>
    <definedName name="L14.19C22">'PGE2'!$DJ$52</definedName>
    <definedName name="L14.19C23">'PGE2'!$DO$52</definedName>
    <definedName name="L14.19C24">'PGE2'!$DT$52</definedName>
    <definedName name="L14.19C25">'PGE2'!$DY$52</definedName>
    <definedName name="L14.19C26">'PGE2'!$ED$52</definedName>
    <definedName name="L14.19C27">'PGE2'!$EI$52</definedName>
    <definedName name="L14.19C28">'PGE2'!$EN$52</definedName>
    <definedName name="L14.19C29">'PGE2'!$ES$52</definedName>
    <definedName name="L14.19C30">'PGE2'!$EX$52</definedName>
    <definedName name="L14.19C31">'PGE2'!$FC$52</definedName>
    <definedName name="L14.19C32">'PGE2'!$FH$52</definedName>
    <definedName name="L14.19C33">'PGE2'!$FM$52</definedName>
    <definedName name="L14.19C34">'PGE2'!$FR$52</definedName>
    <definedName name="L14.19C35">'PGE2'!$FW$52</definedName>
    <definedName name="L14.19C36">'PGE2'!$GB$52</definedName>
    <definedName name="L14.19C37">'PGE2'!$GG$52</definedName>
    <definedName name="L14.19C38">'PGE2'!$GL$52</definedName>
    <definedName name="L14.19C39">'PGE2'!$GQ$52</definedName>
    <definedName name="L14.19C40">'PGE2'!$GV$52</definedName>
    <definedName name="L14.19C41">'PGE2'!$HA$52</definedName>
    <definedName name="L14.19C42">'PGE2'!$HF$52</definedName>
    <definedName name="L14.19C43">'PGE2'!$HK$52</definedName>
    <definedName name="L14.19C44">'PGE2'!$HP$52</definedName>
    <definedName name="L14.19C45">'PGE2'!$HU$52</definedName>
    <definedName name="L14.19C46">'PGE2'!$HZ$52</definedName>
    <definedName name="L14.19C47">'PGE2'!$IE$52</definedName>
    <definedName name="L14.19C48">'PGE2'!$IJ$52</definedName>
    <definedName name="L14.19C49">'PGE2'!$IO$52</definedName>
    <definedName name="L14.19C50">'PGE2'!$IT$52</definedName>
    <definedName name="L14.19C51">'PGE2'!$IY$52</definedName>
    <definedName name="L14.19T">'PGE3'!$I$46</definedName>
    <definedName name="L14.21">'PGE2'!$I$32:$IY$32</definedName>
    <definedName name="L14.21C01">'PGE2'!$I$32</definedName>
    <definedName name="L14.21C02">'PGE2'!$N$32</definedName>
    <definedName name="L14.21C03">'PGE2'!$S$32</definedName>
    <definedName name="L14.21C04">'PGE2'!$X$32</definedName>
    <definedName name="L14.21C05">'PGE2'!$AC$32</definedName>
    <definedName name="L14.21C06">'PGE2'!$AH$32</definedName>
    <definedName name="L14.21C07">'PGE2'!$AM$32</definedName>
    <definedName name="L14.21C08">'PGE2'!$AR$32</definedName>
    <definedName name="L14.21C09">'PGE2'!$AW$32</definedName>
    <definedName name="L14.21C10">'PGE2'!$BB$32</definedName>
    <definedName name="L14.21C11">'PGE2'!$BG$32</definedName>
    <definedName name="L14.21C12">'PGE2'!$BL$32</definedName>
    <definedName name="L14.21C13">'PGE2'!$BQ$32</definedName>
    <definedName name="L14.21C14">'PGE2'!$BV$32</definedName>
    <definedName name="L14.21C15">'PGE2'!$CA$32</definedName>
    <definedName name="L14.21C16">'PGE2'!$CF$32</definedName>
    <definedName name="L14.21C17">'PGE2'!$CK$32</definedName>
    <definedName name="L14.21C18">'PGE2'!$CP$32</definedName>
    <definedName name="L14.21C19">'PGE2'!$CU$32</definedName>
    <definedName name="L14.21C20">'PGE2'!$CZ$32</definedName>
    <definedName name="L14.21C21">'PGE2'!$DE$32</definedName>
    <definedName name="L14.21C22">'PGE2'!$DJ$32</definedName>
    <definedName name="L14.21C23">'PGE2'!$DO$32</definedName>
    <definedName name="L14.21C24">'PGE2'!$DT$32</definedName>
    <definedName name="L14.21C25">'PGE2'!$DY$32</definedName>
    <definedName name="L14.21C26">'PGE2'!$ED$32</definedName>
    <definedName name="L14.21C27">'PGE2'!$EI$32</definedName>
    <definedName name="L14.21C28">'PGE2'!$EN$32</definedName>
    <definedName name="L14.21C29">'PGE2'!$ES$32</definedName>
    <definedName name="L14.21C30">'PGE2'!$EX$32</definedName>
    <definedName name="L14.21C31">'PGE2'!$FC$32</definedName>
    <definedName name="L14.21C32">'PGE2'!$FH$32</definedName>
    <definedName name="L14.21C33">'PGE2'!$FM$32</definedName>
    <definedName name="L14.21C34">'PGE2'!$FR$32</definedName>
    <definedName name="L14.21C35">'PGE2'!$FW$32</definedName>
    <definedName name="L14.21C36">'PGE2'!$GB$32</definedName>
    <definedName name="L14.21C37">'PGE2'!$GG$32</definedName>
    <definedName name="L14.21C38">'PGE2'!$GL$32</definedName>
    <definedName name="L14.21C39">'PGE2'!$GQ$32</definedName>
    <definedName name="L14.21C40">'PGE2'!$GV$32</definedName>
    <definedName name="L14.21C41">'PGE2'!$HA$32</definedName>
    <definedName name="L14.21C42">'PGE2'!$HF$32</definedName>
    <definedName name="L14.21C43">'PGE2'!$HK$32</definedName>
    <definedName name="L14.21C44">'PGE2'!$HP$32</definedName>
    <definedName name="L14.21C45">'PGE2'!$HU$32</definedName>
    <definedName name="L14.21C46">'PGE2'!$HZ$32</definedName>
    <definedName name="L14.21C47">'PGE2'!$IE$32</definedName>
    <definedName name="L14.21C48">'PGE2'!$IJ$32</definedName>
    <definedName name="L14.21C49">'PGE2'!$IO$32</definedName>
    <definedName name="L14.21C50">'PGE2'!$IT$32</definedName>
    <definedName name="L14.21C51">'PGE2'!$IY$32</definedName>
    <definedName name="L14.21T">'PGE3'!$I$29</definedName>
    <definedName name="L14.22">'PGE2'!$I$33:$IY$33</definedName>
    <definedName name="L14.22C01">'PGE2'!$I$33</definedName>
    <definedName name="L14.22C02">'PGE2'!$N$33</definedName>
    <definedName name="L14.22C03">'PGE2'!$S$33</definedName>
    <definedName name="L14.22C04">'PGE2'!$X$33</definedName>
    <definedName name="L14.22C05">'PGE2'!$AC$33</definedName>
    <definedName name="L14.22C06">'PGE2'!$AH$33</definedName>
    <definedName name="L14.22C07">'PGE2'!$AM$33</definedName>
    <definedName name="L14.22C08">'PGE2'!$AR$33</definedName>
    <definedName name="L14.22C09">'PGE2'!$AW$33</definedName>
    <definedName name="L14.22C10">'PGE2'!$BB$33</definedName>
    <definedName name="L14.22C11">'PGE2'!$BG$33</definedName>
    <definedName name="L14.22C12">'PGE2'!$BL$33</definedName>
    <definedName name="L14.22C13">'PGE2'!$BQ$33</definedName>
    <definedName name="L14.22C14">'PGE2'!$BV$33</definedName>
    <definedName name="L14.22C15">'PGE2'!$CA$33</definedName>
    <definedName name="L14.22C16">'PGE2'!$CF$33</definedName>
    <definedName name="L14.22C17">'PGE2'!$CK$33</definedName>
    <definedName name="L14.22C18">'PGE2'!$CP$33</definedName>
    <definedName name="L14.22C19">'PGE2'!$CU$33</definedName>
    <definedName name="L14.22C20">'PGE2'!$CZ$33</definedName>
    <definedName name="L14.22C21">'PGE2'!$DE$33</definedName>
    <definedName name="L14.22C22">'PGE2'!$DJ$33</definedName>
    <definedName name="L14.22C23">'PGE2'!$DO$33</definedName>
    <definedName name="L14.22C24">'PGE2'!$DT$33</definedName>
    <definedName name="L14.22C25">'PGE2'!$DY$33</definedName>
    <definedName name="L14.22C26">'PGE2'!$ED$33</definedName>
    <definedName name="L14.22C27">'PGE2'!$EI$33</definedName>
    <definedName name="L14.22C28">'PGE2'!$EN$33</definedName>
    <definedName name="L14.22C29">'PGE2'!$ES$33</definedName>
    <definedName name="L14.22C30">'PGE2'!$EX$33</definedName>
    <definedName name="L14.22C31">'PGE2'!$FC$33</definedName>
    <definedName name="L14.22C32">'PGE2'!$FH$33</definedName>
    <definedName name="L14.22C33">'PGE2'!$FM$33</definedName>
    <definedName name="L14.22C34">'PGE2'!$FR$33</definedName>
    <definedName name="L14.22C35">'PGE2'!$FW$33</definedName>
    <definedName name="L14.22C36">'PGE2'!$GB$33</definedName>
    <definedName name="L14.22C37">'PGE2'!$GG$33</definedName>
    <definedName name="L14.22C38">'PGE2'!$GL$33</definedName>
    <definedName name="L14.22C39">'PGE2'!$GQ$33</definedName>
    <definedName name="L14.22C40">'PGE2'!$GV$33</definedName>
    <definedName name="L14.22C41">'PGE2'!$HA$33</definedName>
    <definedName name="L14.22C42">'PGE2'!$HF$33</definedName>
    <definedName name="L14.22C43">'PGE2'!$HK$33</definedName>
    <definedName name="L14.22C44">'PGE2'!$HP$33</definedName>
    <definedName name="L14.22C45">'PGE2'!$HU$33</definedName>
    <definedName name="L14.22C46">'PGE2'!$HZ$33</definedName>
    <definedName name="L14.22C47">'PGE2'!$IE$33</definedName>
    <definedName name="L14.22C48">'PGE2'!$IJ$33</definedName>
    <definedName name="L14.22C49">'PGE2'!$IO$33</definedName>
    <definedName name="L14.22C50">'PGE2'!$IT$33</definedName>
    <definedName name="L14.22C51">'PGE2'!$IY$33</definedName>
    <definedName name="L14.22T">'PGE3'!$I$30</definedName>
    <definedName name="L14.23">'PGE2'!$I$42:$IY$42</definedName>
    <definedName name="L14.23.1C01">'PGE2'!$I$214</definedName>
    <definedName name="L14.23.1C02">'PGE2'!$N$214</definedName>
    <definedName name="L14.23.1C03">'PGE2'!$S$214</definedName>
    <definedName name="L14.23.1C04">'PGE2'!$X$214</definedName>
    <definedName name="L14.23.1C05">'PGE2'!$AC$214</definedName>
    <definedName name="L14.23.1C06">'PGE2'!$AH$214</definedName>
    <definedName name="L14.23.1C07">'PGE2'!$AM$214</definedName>
    <definedName name="L14.23.1C08">'PGE2'!$AR$214</definedName>
    <definedName name="L14.23.1C09">'PGE2'!$AW$214</definedName>
    <definedName name="L14.23.1C10">'PGE2'!$BB$214</definedName>
    <definedName name="L14.23.1C11">'PGE2'!$BG$214</definedName>
    <definedName name="L14.23.1C12">'PGE2'!$BL$214</definedName>
    <definedName name="L14.23.1C13">'PGE2'!$BQ$214</definedName>
    <definedName name="L14.23.1C14">'PGE2'!$BV$214</definedName>
    <definedName name="L14.23.1C15">'PGE2'!$CA$214</definedName>
    <definedName name="L14.23.1C16">'PGE2'!$CF$214</definedName>
    <definedName name="L14.23.1C17">'PGE2'!$CK$214</definedName>
    <definedName name="L14.23.1C18">'PGE2'!$CP$214</definedName>
    <definedName name="L14.23.1C19">'PGE2'!$CU$214</definedName>
    <definedName name="L14.23.1C20">'PGE2'!$CZ$214</definedName>
    <definedName name="L14.23.1C21">'PGE2'!$DE$214</definedName>
    <definedName name="L14.23.1C22">'PGE2'!$DJ$214</definedName>
    <definedName name="L14.23.1C23">'PGE2'!$DO$214</definedName>
    <definedName name="L14.23.1C24">'PGE2'!$DT$214</definedName>
    <definedName name="L14.23.1C25">'PGE2'!$DY$214</definedName>
    <definedName name="L14.23.1C26">'PGE2'!$ED$214</definedName>
    <definedName name="L14.23.1C27">'PGE2'!$EI$214</definedName>
    <definedName name="L14.23.1C28">'PGE2'!$EN$214</definedName>
    <definedName name="L14.23.1C29">'PGE2'!$ES$214</definedName>
    <definedName name="L14.23.1C30">'PGE2'!$EX$214</definedName>
    <definedName name="L14.23.1C31">'PGE2'!$FC$214</definedName>
    <definedName name="L14.23.1C32">'PGE2'!$FH$214</definedName>
    <definedName name="L14.23.1C33">'PGE2'!$FM$214</definedName>
    <definedName name="L14.23.1C34">'PGE2'!$FR$214</definedName>
    <definedName name="L14.23.1C35">'PGE2'!$FW$214</definedName>
    <definedName name="L14.23.1C36">'PGE2'!$GB$214</definedName>
    <definedName name="L14.23.1C37">'PGE2'!$GG$214</definedName>
    <definedName name="L14.23.1C38">'PGE2'!$GL$214</definedName>
    <definedName name="L14.23.1C39">'PGE2'!$GQ$214</definedName>
    <definedName name="L14.23.1C40">'PGE2'!$GV$214</definedName>
    <definedName name="L14.23.1C41">'PGE2'!$HA$214</definedName>
    <definedName name="L14.23.1C42">'PGE2'!$HF$214</definedName>
    <definedName name="L14.23.1C43">'PGE2'!$HK$214</definedName>
    <definedName name="L14.23.1C44">'PGE2'!$HP$214</definedName>
    <definedName name="L14.23.1C45">'PGE2'!$HU$214</definedName>
    <definedName name="L14.23.1C46">'PGE2'!$HZ$214</definedName>
    <definedName name="L14.23.1C47">'PGE2'!$IE$214</definedName>
    <definedName name="L14.23.1C48">'PGE2'!$IJ$214</definedName>
    <definedName name="L14.23.1C49">'PGE2'!$IO$214</definedName>
    <definedName name="L14.23.1C50">'PGE2'!$IT$214</definedName>
    <definedName name="L14.23.1C51">'PGE2'!$IY$214</definedName>
    <definedName name="L14.23C01">'PGE2'!$I$42</definedName>
    <definedName name="L14.23C02">'PGE2'!$N$42</definedName>
    <definedName name="L14.23C03">'PGE2'!$S$42</definedName>
    <definedName name="L14.23C04">'PGE2'!$X$42</definedName>
    <definedName name="L14.23C05">'PGE2'!$AC$42</definedName>
    <definedName name="L14.23C06">'PGE2'!$AH$42</definedName>
    <definedName name="L14.23C07">'PGE2'!$AM$42</definedName>
    <definedName name="L14.23C08">'PGE2'!$AR$42</definedName>
    <definedName name="L14.23C09">'PGE2'!$AW$42</definedName>
    <definedName name="L14.23C10">'PGE2'!$BB$42</definedName>
    <definedName name="L14.23C11">'PGE2'!$BG$42</definedName>
    <definedName name="L14.23C12">'PGE2'!$BL$42</definedName>
    <definedName name="L14.23C13">'PGE2'!$BQ$42</definedName>
    <definedName name="L14.23C14">'PGE2'!$BV$42</definedName>
    <definedName name="L14.23C15">'PGE2'!$CA$42</definedName>
    <definedName name="L14.23C16">'PGE2'!$CF$42</definedName>
    <definedName name="L14.23C17">'PGE2'!$CK$42</definedName>
    <definedName name="L14.23C18">'PGE2'!$CP$42</definedName>
    <definedName name="L14.23C19">'PGE2'!$CU$42</definedName>
    <definedName name="L14.23C20">'PGE2'!$CZ$42</definedName>
    <definedName name="L14.23C21">'PGE2'!$DE$42</definedName>
    <definedName name="L14.23C22">'PGE2'!$DJ$42</definedName>
    <definedName name="L14.23C23">'PGE2'!$DO$42</definedName>
    <definedName name="L14.23C24">'PGE2'!$DT$42</definedName>
    <definedName name="L14.23C25">'PGE2'!$DY$42</definedName>
    <definedName name="L14.23C26">'PGE2'!$ED$42</definedName>
    <definedName name="L14.23C27">'PGE2'!$EI$42</definedName>
    <definedName name="L14.23C28">'PGE2'!$EN$42</definedName>
    <definedName name="L14.23C29">'PGE2'!$ES$42</definedName>
    <definedName name="L14.23C30">'PGE2'!$EX$42</definedName>
    <definedName name="L14.23C31">'PGE2'!$FC$42</definedName>
    <definedName name="L14.23C32">'PGE2'!$FH$42</definedName>
    <definedName name="L14.23C33">'PGE2'!$FM$42</definedName>
    <definedName name="L14.23C34">'PGE2'!$FR$42</definedName>
    <definedName name="L14.23C35">'PGE2'!$FW$42</definedName>
    <definedName name="L14.23C36">'PGE2'!$GB$42</definedName>
    <definedName name="L14.23C37">'PGE2'!$GG$42</definedName>
    <definedName name="L14.23C38">'PGE2'!$GL$42</definedName>
    <definedName name="L14.23C39">'PGE2'!$GQ$42</definedName>
    <definedName name="L14.23C40">'PGE2'!$GV$42</definedName>
    <definedName name="L14.23C41">'PGE2'!$HA$42</definedName>
    <definedName name="L14.23C42">'PGE2'!$HF$42</definedName>
    <definedName name="L14.23C43">'PGE2'!$HK$42</definedName>
    <definedName name="L14.23C44">'PGE2'!$HP$42</definedName>
    <definedName name="L14.23C45">'PGE2'!$HU$42</definedName>
    <definedName name="L14.23C46">'PGE2'!$HZ$42</definedName>
    <definedName name="L14.23C47">'PGE2'!$IE$42</definedName>
    <definedName name="L14.23C48">'PGE2'!$IJ$42</definedName>
    <definedName name="L14.23C49">'PGE2'!$IO$42</definedName>
    <definedName name="L14.23C50">'PGE2'!$IT$42</definedName>
    <definedName name="L14.23C51">'PGE2'!$IY$42</definedName>
    <definedName name="L14.23T">'PGE3'!$I$36</definedName>
    <definedName name="L14.24">'PGE2'!$I$68:$IY$68</definedName>
    <definedName name="L14.24.1">'PGE2'!$I$46:$JC$46</definedName>
    <definedName name="L14.24.1C01">'PGE2'!$I$46</definedName>
    <definedName name="L14.24.1C02">'PGE2'!$N$46</definedName>
    <definedName name="L14.24.1C03">'PGE2'!$S$46</definedName>
    <definedName name="L14.24.1C04">'PGE2'!$X$46</definedName>
    <definedName name="L14.24.1C05">'PGE2'!$AC$46</definedName>
    <definedName name="L14.24.1C06">'PGE2'!$AH$46</definedName>
    <definedName name="L14.24.1C07">'PGE2'!$AM$46</definedName>
    <definedName name="L14.24.1C08">'PGE2'!$AR$46</definedName>
    <definedName name="L14.24.1C09">'PGE2'!$AW$46</definedName>
    <definedName name="L14.24.1C10">'PGE2'!$BB$46</definedName>
    <definedName name="L14.24.1C11">'PGE2'!$BG$46</definedName>
    <definedName name="L14.24.1C12">'PGE2'!$BL$46</definedName>
    <definedName name="L14.24.1C13">'PGE2'!$BQ$46</definedName>
    <definedName name="L14.24.1C14">'PGE2'!$BV$46</definedName>
    <definedName name="L14.24.1C15">'PGE2'!$CA$46</definedName>
    <definedName name="L14.24.1C16">'PGE2'!$CF$46</definedName>
    <definedName name="L14.24.1C17">'PGE2'!$CK$46</definedName>
    <definedName name="L14.24.1C18">'PGE2'!$CP$46</definedName>
    <definedName name="L14.24.1C19">'PGE2'!$CU$46</definedName>
    <definedName name="L14.24.1C20">'PGE2'!$CZ$46</definedName>
    <definedName name="L14.24.1C21">'PGE2'!$DE$46</definedName>
    <definedName name="L14.24.1C22">'PGE2'!$DJ$46</definedName>
    <definedName name="L14.24.1C23">'PGE2'!$DO$46</definedName>
    <definedName name="L14.24.1C24">'PGE2'!$DT$46</definedName>
    <definedName name="L14.24.1C25">'PGE2'!$DY$46</definedName>
    <definedName name="L14.24.1C26">'PGE2'!$ED$46</definedName>
    <definedName name="L14.24.1C27">'PGE2'!$EI$46</definedName>
    <definedName name="L14.24.1C28">'PGE2'!$EN$46</definedName>
    <definedName name="L14.24.1C29">'PGE2'!$ES$46</definedName>
    <definedName name="L14.24.1C30">'PGE2'!$EX$46</definedName>
    <definedName name="L14.24.1C31">'PGE2'!$FC$46</definedName>
    <definedName name="L14.24.1C32">'PGE2'!$FH$46</definedName>
    <definedName name="L14.24.1C33">'PGE2'!$FM$46</definedName>
    <definedName name="L14.24.1C34">'PGE2'!$FR$46</definedName>
    <definedName name="L14.24.1C35">'PGE2'!$FW$46</definedName>
    <definedName name="L14.24.1C36">'PGE2'!$GB$46</definedName>
    <definedName name="L14.24.1C37">'PGE2'!$GG$46</definedName>
    <definedName name="L14.24.1C38">'PGE2'!$GL$46</definedName>
    <definedName name="L14.24.1C39">'PGE2'!$GQ$46</definedName>
    <definedName name="L14.24.1C40">'PGE2'!$GV$46</definedName>
    <definedName name="L14.24.1C41">'PGE2'!$HA$46</definedName>
    <definedName name="L14.24.1C42">'PGE2'!$HF$46</definedName>
    <definedName name="L14.24.1C43">'PGE2'!$HK$46</definedName>
    <definedName name="L14.24.1C44">'PGE2'!$HP$46</definedName>
    <definedName name="L14.24.1C45">'PGE2'!$HU$46</definedName>
    <definedName name="L14.24.1C46">'PGE2'!$HZ$46</definedName>
    <definedName name="L14.24.1C47">'PGE2'!$IE$46</definedName>
    <definedName name="L14.24.1C48">'PGE2'!$IJ$46</definedName>
    <definedName name="L14.24.1C49">'PGE2'!$IO$46</definedName>
    <definedName name="L14.24.1C50">'PGE2'!$IT$46</definedName>
    <definedName name="L14.24.1C51">'PGE2'!$IY$46</definedName>
    <definedName name="L14.24.1T">'PGE3'!$I$40</definedName>
    <definedName name="L14.24.2">'PGE2'!$I$47:$JC$47</definedName>
    <definedName name="L14.24.2C01">'PGE2'!$I$47</definedName>
    <definedName name="L14.24.2C02">'PGE2'!$N$47</definedName>
    <definedName name="L14.24.2C03">'PGE2'!$S$47</definedName>
    <definedName name="L14.24.2C04">'PGE2'!$X$47</definedName>
    <definedName name="L14.24.2C05">'PGE2'!$AC$47</definedName>
    <definedName name="L14.24.2C06">'PGE2'!$AH$47</definedName>
    <definedName name="L14.24.2C07">'PGE2'!$AM$47</definedName>
    <definedName name="L14.24.2C08">'PGE2'!$AR$47</definedName>
    <definedName name="L14.24.2C09">'PGE2'!$AW$47</definedName>
    <definedName name="L14.24.2C10">'PGE2'!$BB$47</definedName>
    <definedName name="L14.24.2C11">'PGE2'!$BG$47</definedName>
    <definedName name="L14.24.2C12">'PGE2'!$BL$47</definedName>
    <definedName name="L14.24.2C13">'PGE2'!$BQ$47</definedName>
    <definedName name="L14.24.2C14">'PGE2'!$BV$47</definedName>
    <definedName name="L14.24.2C15">'PGE2'!$CA$47</definedName>
    <definedName name="L14.24.2C16">'PGE2'!$CF$47</definedName>
    <definedName name="L14.24.2C17">'PGE2'!$CK$47</definedName>
    <definedName name="L14.24.2C18">'PGE2'!$CP$47</definedName>
    <definedName name="L14.24.2C19">'PGE2'!$CU$47</definedName>
    <definedName name="L14.24.2C20">'PGE2'!$CZ$47</definedName>
    <definedName name="L14.24.2C21">'PGE2'!$DE$47</definedName>
    <definedName name="L14.24.2C22">'PGE2'!$DJ$47</definedName>
    <definedName name="L14.24.2C23">'PGE2'!$DO$47</definedName>
    <definedName name="L14.24.2C24">'PGE2'!$DT$47</definedName>
    <definedName name="L14.24.2C25">'PGE2'!$DY$47</definedName>
    <definedName name="L14.24.2C26">'PGE2'!$ED$47</definedName>
    <definedName name="L14.24.2C27">'PGE2'!$EI$47</definedName>
    <definedName name="L14.24.2C28">'PGE2'!$EN$47</definedName>
    <definedName name="L14.24.2C29">'PGE2'!$ES$47</definedName>
    <definedName name="L14.24.2C30">'PGE2'!$EX$47</definedName>
    <definedName name="L14.24.2C31">'PGE2'!$FC$47</definedName>
    <definedName name="L14.24.2C32">'PGE2'!$FH$47</definedName>
    <definedName name="L14.24.2C33">'PGE2'!$FM$47</definedName>
    <definedName name="L14.24.2C34">'PGE2'!$FR$47</definedName>
    <definedName name="L14.24.2C35">'PGE2'!$FW$47</definedName>
    <definedName name="L14.24.2C36">'PGE2'!$GB$47</definedName>
    <definedName name="L14.24.2C37">'PGE2'!$GG$47</definedName>
    <definedName name="L14.24.2C38">'PGE2'!$GL$47</definedName>
    <definedName name="L14.24.2C39">'PGE2'!$GQ$47</definedName>
    <definedName name="L14.24.2C40">'PGE2'!$GV$47</definedName>
    <definedName name="L14.24.2C41">'PGE2'!$HA$47</definedName>
    <definedName name="L14.24.2C42">'PGE2'!$HF$47</definedName>
    <definedName name="L14.24.2C43">'PGE2'!$HK$47</definedName>
    <definedName name="L14.24.2C44">'PGE2'!$HP$47</definedName>
    <definedName name="L14.24.2C45">'PGE2'!$HU$47</definedName>
    <definedName name="L14.24.2C46">'PGE2'!$HZ$47</definedName>
    <definedName name="L14.24.2C47">'PGE2'!$IE$47</definedName>
    <definedName name="L14.24.2C48">'PGE2'!$IJ$47</definedName>
    <definedName name="L14.24.2C49">'PGE2'!$IO$47</definedName>
    <definedName name="L14.24.2C50">'PGE2'!$IT$47</definedName>
    <definedName name="L14.24.2C51">'PGE2'!$IY$47</definedName>
    <definedName name="L14.24.2T">'PGE3'!$I$41</definedName>
    <definedName name="L14.24C01">'PGE2'!$I$68</definedName>
    <definedName name="L14.24C02">'PGE2'!$N$68</definedName>
    <definedName name="L14.24C03">'PGE2'!$S$68</definedName>
    <definedName name="L14.24C04">'PGE2'!$X$68</definedName>
    <definedName name="L14.24C05">'PGE2'!$AC$68</definedName>
    <definedName name="L14.24C06">'PGE2'!$AH$68</definedName>
    <definedName name="L14.24C07">'PGE2'!$AM$68</definedName>
    <definedName name="L14.24C08">'PGE2'!$AR$68</definedName>
    <definedName name="L14.24C09">'PGE2'!$AW$68</definedName>
    <definedName name="L14.24C10">'PGE2'!$BB$68</definedName>
    <definedName name="L14.24C11">'PGE2'!$BG$68</definedName>
    <definedName name="L14.24C12">'PGE2'!$BL$68</definedName>
    <definedName name="L14.24C13">'PGE2'!$BQ$68</definedName>
    <definedName name="L14.24C14">'PGE2'!$BV$68</definedName>
    <definedName name="L14.24C15">'PGE2'!$CA$68</definedName>
    <definedName name="L14.24C16">'PGE2'!$CF$68</definedName>
    <definedName name="L14.24C17">'PGE2'!$CK$68</definedName>
    <definedName name="L14.24C18">'PGE2'!$CP$68</definedName>
    <definedName name="L14.24C19">'PGE2'!$CU$68</definedName>
    <definedName name="L14.24C20">'PGE2'!$CZ$68</definedName>
    <definedName name="L14.24C21">'PGE2'!$DE$68</definedName>
    <definedName name="L14.24C22">'PGE2'!$DJ$68</definedName>
    <definedName name="L14.24C23">'PGE2'!$DO$68</definedName>
    <definedName name="L14.24C24">'PGE2'!$DT$68</definedName>
    <definedName name="L14.24C25">'PGE2'!$DY$68</definedName>
    <definedName name="L14.24C26">'PGE2'!$ED$68</definedName>
    <definedName name="L14.24C27">'PGE2'!$EI$68</definedName>
    <definedName name="L14.24C28">'PGE2'!$EN$68</definedName>
    <definedName name="L14.24C29">'PGE2'!$ES$68</definedName>
    <definedName name="L14.24C30">'PGE2'!$EX$68</definedName>
    <definedName name="L14.24C31">'PGE2'!$FC$68</definedName>
    <definedName name="L14.24C32">'PGE2'!$FH$68</definedName>
    <definedName name="L14.24C33">'PGE2'!$FM$68</definedName>
    <definedName name="L14.24C34">'PGE2'!$FR$68</definedName>
    <definedName name="L14.24C35">'PGE2'!$FW$68</definedName>
    <definedName name="L14.24C36">'PGE2'!$GB$68</definedName>
    <definedName name="L14.24C37">'PGE2'!$GG$68</definedName>
    <definedName name="L14.24C38">'PGE2'!$GL$68</definedName>
    <definedName name="L14.24C39">'PGE2'!$GQ$68</definedName>
    <definedName name="L14.24C40">'PGE2'!$GV$68</definedName>
    <definedName name="L14.24C41">'PGE2'!$HA$68</definedName>
    <definedName name="L14.24C42">'PGE2'!$HF$68</definedName>
    <definedName name="L14.24C43">'PGE2'!$HK$68</definedName>
    <definedName name="L14.24C44">'PGE2'!$HP$68</definedName>
    <definedName name="L14.24C45">'PGE2'!$HU$68</definedName>
    <definedName name="L14.24C46">'PGE2'!$HZ$68</definedName>
    <definedName name="L14.24C47">'PGE2'!$IE$68</definedName>
    <definedName name="L14.24C48">'PGE2'!$IJ$68</definedName>
    <definedName name="L14.24C49">'PGE2'!$IO$68</definedName>
    <definedName name="L14.24C50">'PGE2'!$IT$68</definedName>
    <definedName name="L14.24C51">'PGE2'!$IY$68</definedName>
    <definedName name="L14.24T">'PGE3'!$I$62</definedName>
    <definedName name="L14.5C01D">'PGE2'!$K$34</definedName>
    <definedName name="L14.5C01M">'PGE2'!$I$34</definedName>
    <definedName name="L14.5C02D">'PGE2'!$P$34</definedName>
    <definedName name="L14.5C02M">'PGE2'!$N$34</definedName>
    <definedName name="L14.5C03D">'PGE2'!$U$34</definedName>
    <definedName name="L14.5C03M">'PGE2'!$S$34</definedName>
    <definedName name="L14.5C04D">'PGE2'!$Z$34</definedName>
    <definedName name="L14.5C04M">'PGE2'!$X$34</definedName>
    <definedName name="L14.5C05D">'PGE2'!$AE$34</definedName>
    <definedName name="L14.5C05M">'PGE2'!$AC$34</definedName>
    <definedName name="L14.5C06D">'PGE2'!$AJ$34</definedName>
    <definedName name="L14.5C06M">'PGE2'!$AH$34</definedName>
    <definedName name="L14.5C07D">'PGE2'!$AO$34</definedName>
    <definedName name="L14.5C07M">'PGE2'!$AM$34</definedName>
    <definedName name="L14.5C08D">'PGE2'!$AT$34</definedName>
    <definedName name="L14.5C08M">'PGE2'!$AR$34</definedName>
    <definedName name="L14.5C09D">'PGE2'!$AY$34</definedName>
    <definedName name="L14.5C09M">'PGE2'!$AW$34</definedName>
    <definedName name="L14.5C10D">'PGE2'!$BD$34</definedName>
    <definedName name="L14.5C10M">'PGE2'!$BB$34</definedName>
    <definedName name="L14.5C11D">'PGE2'!$BI$34</definedName>
    <definedName name="L14.5C11M">'PGE2'!$BG$34</definedName>
    <definedName name="L14.5C12D">'PGE2'!$BN$34</definedName>
    <definedName name="L14.5C12M">'PGE2'!$BL$34</definedName>
    <definedName name="L14.5C13D">'PGE2'!$BS$34</definedName>
    <definedName name="L14.5C13M">'PGE2'!$BQ$34</definedName>
    <definedName name="L14.5C14D">'PGE2'!$BX$34</definedName>
    <definedName name="L14.5C14M">'PGE2'!$BV$34</definedName>
    <definedName name="L14.5C15D">'PGE2'!$CC$34</definedName>
    <definedName name="L14.5C15M">'PGE2'!$CA$34</definedName>
    <definedName name="L14.5C16D">'PGE2'!$CH$34</definedName>
    <definedName name="L14.5C16M">'PGE2'!$CF$34</definedName>
    <definedName name="L14.5C17D">'PGE2'!$CM$34</definedName>
    <definedName name="L14.5C17M">'PGE2'!$CK$34</definedName>
    <definedName name="L14.5C18D">'PGE2'!$CR$34</definedName>
    <definedName name="L14.5C18M">'PGE2'!$CP$34</definedName>
    <definedName name="L14.5C19D">'PGE2'!$CW$34</definedName>
    <definedName name="L14.5C19M">'PGE2'!$CU$34</definedName>
    <definedName name="L14.5C20D">'PGE2'!$DB$34</definedName>
    <definedName name="L14.5C20M">'PGE2'!$CZ$34</definedName>
    <definedName name="L14.5C21D">'PGE2'!$DG$34</definedName>
    <definedName name="L14.5C21M">'PGE2'!$DE$34</definedName>
    <definedName name="L14.5C22D">'PGE2'!$DL$34</definedName>
    <definedName name="L14.5C22M">'PGE2'!$DJ$34</definedName>
    <definedName name="L14.5C23D">'PGE2'!$DQ$34</definedName>
    <definedName name="L14.5C23M">'PGE2'!$DO$34</definedName>
    <definedName name="L14.5C24D">'PGE2'!$DV$34</definedName>
    <definedName name="L14.5C24M">'PGE2'!$DT$34</definedName>
    <definedName name="L14.5C25D">'PGE2'!$EA$34</definedName>
    <definedName name="L14.5C25M">'PGE2'!$DY$34</definedName>
    <definedName name="L14.5C26D">'PGE2'!$EF$34</definedName>
    <definedName name="L14.5C26M">'PGE2'!$ED$34</definedName>
    <definedName name="L14.5C27D">'PGE2'!$EK$34</definedName>
    <definedName name="L14.5C27M">'PGE2'!$EI$34</definedName>
    <definedName name="L14.5C28D">'PGE2'!$EP$34</definedName>
    <definedName name="L14.5C28M">'PGE2'!$EN$34</definedName>
    <definedName name="L14.5C29D">'PGE2'!$EU$34</definedName>
    <definedName name="L14.5C29M">'PGE2'!$ES$34</definedName>
    <definedName name="L14.5C30D">'PGE2'!$EZ$34</definedName>
    <definedName name="L14.5C30M">'PGE2'!$EX$34</definedName>
    <definedName name="L14.5C31D">'PGE2'!$FE$34</definedName>
    <definedName name="L14.5C31M">'PGE2'!$FC$34</definedName>
    <definedName name="L14.5C32D">'PGE2'!$FJ$34</definedName>
    <definedName name="L14.5C32M">'PGE2'!$FH$34</definedName>
    <definedName name="L14.5C33D">'PGE2'!$FO$34</definedName>
    <definedName name="L14.5C33M">'PGE2'!$FM$34</definedName>
    <definedName name="L14.5C34D">'PGE2'!$FT$34</definedName>
    <definedName name="L14.5C34M">'PGE2'!$FR$34</definedName>
    <definedName name="L14.5C35D">'PGE2'!$FY$34</definedName>
    <definedName name="L14.5C35M">'PGE2'!$FW$34</definedName>
    <definedName name="L14.5C36D">'PGE2'!$GD$34</definedName>
    <definedName name="L14.5C36M">'PGE2'!$GB$34</definedName>
    <definedName name="L14.5C37D">'PGE2'!$GI$34</definedName>
    <definedName name="L14.5C37M">'PGE2'!$GG$34</definedName>
    <definedName name="L14.5C38D">'PGE2'!$GN$34</definedName>
    <definedName name="L14.5C38M">'PGE2'!$GL$34</definedName>
    <definedName name="L14.5C39D">'PGE2'!$GS$34</definedName>
    <definedName name="L14.5C39M">'PGE2'!$GQ$34</definedName>
    <definedName name="L14.5C40D">'PGE2'!$GX$34</definedName>
    <definedName name="L14.5C40M">'PGE2'!$GV$34</definedName>
    <definedName name="L14.5C41D">'PGE2'!$HC$34</definedName>
    <definedName name="L14.5C41M">'PGE2'!$HA$34</definedName>
    <definedName name="L14.5C42D">'PGE2'!$HH$34</definedName>
    <definedName name="L14.5C42M">'PGE2'!$HF$34</definedName>
    <definedName name="L14.5C43D">'PGE2'!$HM$34</definedName>
    <definedName name="L14.5C43M">'PGE2'!$HK$34</definedName>
    <definedName name="L14.5C44D">'PGE2'!$HR$34</definedName>
    <definedName name="L14.5C44M">'PGE2'!$HP$34</definedName>
    <definedName name="L14.5C45D">'PGE2'!$HW$34</definedName>
    <definedName name="L14.5C45M">'PGE2'!$HU$34</definedName>
    <definedName name="L14.5C46D">'PGE2'!$IB$34</definedName>
    <definedName name="L14.5C46M">'PGE2'!$HZ$34</definedName>
    <definedName name="L14.5C47D">'PGE2'!$IG$34</definedName>
    <definedName name="L14.5C47M">'PGE2'!$IE$34</definedName>
    <definedName name="L14.5C48D">'PGE2'!$IL$34</definedName>
    <definedName name="L14.5C48M">'PGE2'!$IJ$34</definedName>
    <definedName name="L14.5C49D">'PGE2'!$IQ$34</definedName>
    <definedName name="L14.5C49M">'PGE2'!$IO$34</definedName>
    <definedName name="L14.5C50D">'PGE2'!$IV$34</definedName>
    <definedName name="L14.5C50M">'PGE2'!$IT$34</definedName>
    <definedName name="L14.5C51D">'PGE2'!$JA$34</definedName>
    <definedName name="L14.5C51M">'PGE2'!$IY$34</definedName>
    <definedName name="L14.5D">'PGE2'!$K$34,'PGE2'!$P$34,'PGE2'!$U$34,'PGE2'!$Z$34,'PGE2'!$AE$34,'PGE2'!$AJ$34,'PGE2'!$AO$34,'PGE2'!$AT$34,'PGE2'!$AY$34,'PGE2'!$BD$34,'PGE2'!$BI$34,'PGE2'!$BN$34,'PGE2'!$BS$34,'PGE2'!$BX$34,'PGE2'!$CC$34,'PGE2'!$CH$34,'PGE2'!$CM$34,'PGE2'!$CR$34,'PGE2'!$CW$34,'PGE2'!$DB$34,'PGE2'!$DG$34,'PGE2'!$DL$34,'PGE2'!$DQ$34,'PGE2'!$DV$34,'PGE2'!$EA$34,'PGE2'!$EF$34,'PGE2'!$EK$34,'PGE2'!$EP$34,'PGE2'!$EU$34,'PGE2'!$EZ$34,'PGE2'!$FE$34,'PGE2'!$FJ$34,'PGE2'!$FO$34,'PGE2'!$FT$34,'PGE2'!$FY$34,'PGE2'!$GD$34,'PGE2'!$GI$34,'PGE2'!$GN$34,'PGE2'!$GS$34,'PGE2'!$GX$34,'PGE2'!$HC$34,'PGE2'!$HH$34,'PGE2'!$HM$34,'PGE2'!$HR$34,'PGE2'!$HW$34,'PGE2'!$IB$34,'PGE2'!$IG$34,'PGE2'!$IL$34,'PGE2'!$IQ$34,'PGE2'!$IV$34,'PGE2'!$JA$34</definedName>
    <definedName name="L14.5D1">'PGE2'!$K$34,'PGE2'!$P$34,'PGE2'!$U$34,'PGE2'!$Z$34,'PGE2'!$AE$34,'PGE2'!$AJ$34,'PGE2'!$AO$34,'PGE2'!$AT$34,'PGE2'!$AY$34,'PGE2'!$BD$34,'PGE2'!$BI$34,'PGE2'!$BN$34,'PGE2'!$BS$34,'PGE2'!$BX$34,'PGE2'!$CC$34,'PGE2'!$CH$34,'PGE2'!$CM$34,'PGE2'!$CR$34,'PGE2'!$CW$34,'PGE2'!$DB$34,'PGE2'!$DG$34,'PGE2'!$DL$34,'PGE2'!$DQ$34,'PGE2'!$DV$34</definedName>
    <definedName name="L14.5D2">'PGE2'!$EA$34,'PGE2'!$EF$34,'PGE2'!$EK$34,'PGE2'!$EP$34,'PGE2'!$EU$34,'PGE2'!$EZ$34,'PGE2'!$FE$34,'PGE2'!$FJ$34,'PGE2'!$FO$34,'PGE2'!$FT$34,'PGE2'!$FY$34,'PGE2'!$GD$34,'PGE2'!$GI$34,'PGE2'!$GN$34,'PGE2'!$GS$34,'PGE2'!$GX$34,'PGE2'!$HC$34,'PGE2'!$HH$34,'PGE2'!$HM$34,'PGE2'!$HR$34,'PGE2'!$HW$34,'PGE2'!$IB$34,'PGE2'!$IG$34,'PGE2'!$IL$34,'PGE2'!$IQ$34,'PGE2'!$IV$34,'PGE2'!$JA$34</definedName>
    <definedName name="L14.5DT">'PGE3'!$K$31</definedName>
    <definedName name="L14.5M">'PGE2'!$I$34,'PGE2'!$N$34,'PGE2'!$S$34,'PGE2'!$X$34,'PGE2'!$AC$34,'PGE2'!$AH$34,'PGE2'!$AM$34,'PGE2'!$AR$34,'PGE2'!$AW$34,'PGE2'!$BB$34,'PGE2'!$BG$34,'PGE2'!$BL$34,'PGE2'!$BQ$34,'PGE2'!$BV$34,'PGE2'!$CA$34,'PGE2'!$CF$34,'PGE2'!$CK$34,'PGE2'!$CP$34,'PGE2'!$CU$34,'PGE2'!$CZ$34,'PGE2'!$DE$34,'PGE2'!$DJ$34,'PGE2'!$DO$34,'PGE2'!$DT$34,'PGE2'!$DY$34,'PGE2'!$ED$34,'PGE2'!$EI$34,'PGE2'!$EN$34,'PGE2'!$ES$34,'PGE2'!$EX$34,'PGE2'!$FC$34,'PGE2'!$FH$34,'PGE2'!$FM$34,'PGE2'!$FR$34,'PGE2'!$FW$34,'PGE2'!$GB$34,'PGE2'!$GG$34,'PGE2'!$GL$34,'PGE2'!$GQ$34,'PGE2'!$GV$34,'PGE2'!$HA$34,'PGE2'!$HF$34,'PGE2'!$HK$34,'PGE2'!$HP$34,'PGE2'!$HU$34,'PGE2'!$HZ$34,'PGE2'!$IE$34,'PGE2'!$IJ$34,'PGE2'!$IO$34,'PGE2'!$IT$34,'PGE2'!$IY$34</definedName>
    <definedName name="L14.5M1">'PGE2'!$I$34,'PGE2'!$N$34,'PGE2'!$S$34,'PGE2'!$X$34,'PGE2'!$AC$34,'PGE2'!$AH$34,'PGE2'!$AM$34,'PGE2'!$AR$34,'PGE2'!$AW$34,'PGE2'!$BB$34,'PGE2'!$BG$34,'PGE2'!$BL$34,'PGE2'!$BQ$34,'PGE2'!$BV$34,'PGE2'!$CA$34,'PGE2'!$CF$34,'PGE2'!$CK$34,'PGE2'!$CP$34,'PGE2'!$CU$34,'PGE2'!$CZ$34,'PGE2'!$DE$34,'PGE2'!$DJ$34,'PGE2'!$DO$34,'PGE2'!$DT$34</definedName>
    <definedName name="L14.5M2">'PGE2'!$DY$34,'PGE2'!$ED$34,'PGE2'!$EI$34,'PGE2'!$EN$34,'PGE2'!$ES$34,'PGE2'!$EX$34,'PGE2'!$FC$34,'PGE2'!$FH$34,'PGE2'!$FM$34,'PGE2'!$FR$34,'PGE2'!$FW$34,'PGE2'!$GB$34,'PGE2'!$GG$34,'PGE2'!$GL$34,'PGE2'!$GQ$34,'PGE2'!$GV$34,'PGE2'!$HA$34,'PGE2'!$HF$34,'PGE2'!$HK$34,'PGE2'!$HP$34,'PGE2'!$HU$34,'PGE2'!$HZ$34,'PGE2'!$IE$34,'PGE2'!$IJ$34,'PGE2'!$IO$34,'PGE2'!$IT$34,'PGE2'!$IY$34</definedName>
    <definedName name="L14.5MT">'PGE3'!$I$31</definedName>
    <definedName name="L14.6C01D">'PGE2'!$K$35</definedName>
    <definedName name="L14.6C01M">'PGE2'!$I$35</definedName>
    <definedName name="L14.6C02D">'PGE2'!$P$35</definedName>
    <definedName name="L14.6C02M">'PGE2'!$N$35</definedName>
    <definedName name="L14.6C03D">'PGE2'!$U$35</definedName>
    <definedName name="L14.6C03M">'PGE2'!$S$35</definedName>
    <definedName name="L14.6C04D">'PGE2'!$Z$35</definedName>
    <definedName name="L14.6C04M">'PGE2'!$X$35</definedName>
    <definedName name="L14.6C05D">'PGE2'!$AE$35</definedName>
    <definedName name="L14.6C05M">'PGE2'!$AC$35</definedName>
    <definedName name="L14.6C06D">'PGE2'!$AJ$35</definedName>
    <definedName name="L14.6C06M">'PGE2'!$AH$35</definedName>
    <definedName name="L14.6C07D">'PGE2'!$AO$35</definedName>
    <definedName name="L14.6C07M">'PGE2'!$AM$35</definedName>
    <definedName name="L14.6C08D">'PGE2'!$AT$35</definedName>
    <definedName name="L14.6C08M">'PGE2'!$AR$35</definedName>
    <definedName name="L14.6C09D">'PGE2'!$AY$35</definedName>
    <definedName name="L14.6C09M">'PGE2'!$AW$35</definedName>
    <definedName name="L14.6C10D">'PGE2'!$BD$35</definedName>
    <definedName name="L14.6C10M">'PGE2'!$BB$35</definedName>
    <definedName name="L14.6C11D">'PGE2'!$BI$35</definedName>
    <definedName name="L14.6C11M">'PGE2'!$BG$35</definedName>
    <definedName name="L14.6C12D">'PGE2'!$BN$35</definedName>
    <definedName name="L14.6C12M">'PGE2'!$BL$35</definedName>
    <definedName name="L14.6C13D">'PGE2'!$BS$35</definedName>
    <definedName name="L14.6C13M">'PGE2'!$BQ$35</definedName>
    <definedName name="L14.6C14D">'PGE2'!$BX$35</definedName>
    <definedName name="L14.6C14M">'PGE2'!$BV$35</definedName>
    <definedName name="L14.6C15D">'PGE2'!$CC$35</definedName>
    <definedName name="L14.6C15M">'PGE2'!$CA$35</definedName>
    <definedName name="L14.6C16D">'PGE2'!$CH$35</definedName>
    <definedName name="L14.6C16M">'PGE2'!$CF$35</definedName>
    <definedName name="L14.6C17D">'PGE2'!$CM$35</definedName>
    <definedName name="L14.6C17M">'PGE2'!$CK$35</definedName>
    <definedName name="L14.6C18D">'PGE2'!$CR$35</definedName>
    <definedName name="L14.6C18M">'PGE2'!$CP$35</definedName>
    <definedName name="L14.6C19D">'PGE2'!$CW$35</definedName>
    <definedName name="L14.6C19M">'PGE2'!$CU$35</definedName>
    <definedName name="L14.6C20D">'PGE2'!$DB$35</definedName>
    <definedName name="L14.6C20M">'PGE2'!$CZ$35</definedName>
    <definedName name="L14.6C21D">'PGE2'!$DG$35</definedName>
    <definedName name="L14.6C21M">'PGE2'!$DE$35</definedName>
    <definedName name="L14.6C22D">'PGE2'!$DL$35</definedName>
    <definedName name="L14.6C22M">'PGE2'!$DJ$35</definedName>
    <definedName name="L14.6C23D">'PGE2'!$DQ$35</definedName>
    <definedName name="L14.6C23M">'PGE2'!$DO$35</definedName>
    <definedName name="L14.6C24D">'PGE2'!$DV$35</definedName>
    <definedName name="L14.6C24M">'PGE2'!$DT$35</definedName>
    <definedName name="L14.6C25D">'PGE2'!$EA$35</definedName>
    <definedName name="L14.6C25M">'PGE2'!$DY$35</definedName>
    <definedName name="L14.6C26D">'PGE2'!$EF$35</definedName>
    <definedName name="L14.6C26M">'PGE2'!$ED$35</definedName>
    <definedName name="L14.6C27D">'PGE2'!$EK$35</definedName>
    <definedName name="L14.6C27M">'PGE2'!$EI$35</definedName>
    <definedName name="L14.6C28D">'PGE2'!$EP$35</definedName>
    <definedName name="L14.6C28M">'PGE2'!$EN$35</definedName>
    <definedName name="L14.6C29D">'PGE2'!$EU$35</definedName>
    <definedName name="L14.6C29M">'PGE2'!$ES$35</definedName>
    <definedName name="L14.6C30D">'PGE2'!$EZ$35</definedName>
    <definedName name="L14.6C30M">'PGE2'!$EX$35</definedName>
    <definedName name="L14.6C31D">'PGE2'!$FE$35</definedName>
    <definedName name="L14.6C31M">'PGE2'!$FC$35</definedName>
    <definedName name="L14.6C32D">'PGE2'!$FJ$35</definedName>
    <definedName name="L14.6C32M">'PGE2'!$FH$35</definedName>
    <definedName name="L14.6C33D">'PGE2'!$FO$35</definedName>
    <definedName name="L14.6C33M">'PGE2'!$FM$35</definedName>
    <definedName name="L14.6C34D">'PGE2'!$FT$35</definedName>
    <definedName name="L14.6C34M">'PGE2'!$FR$35</definedName>
    <definedName name="L14.6C35D">'PGE2'!$FY$35</definedName>
    <definedName name="L14.6C35M">'PGE2'!$FW$35</definedName>
    <definedName name="L14.6C36D">'PGE2'!$GD$35</definedName>
    <definedName name="L14.6C36M">'PGE2'!$GB$35</definedName>
    <definedName name="L14.6C37D">'PGE2'!$GI$35</definedName>
    <definedName name="L14.6C37M">'PGE2'!$GG$35</definedName>
    <definedName name="L14.6C38D">'PGE2'!$GN$35</definedName>
    <definedName name="L14.6C38M">'PGE2'!$GL$35</definedName>
    <definedName name="L14.6C39D">'PGE2'!$GS$35</definedName>
    <definedName name="L14.6C39M">'PGE2'!$GQ$35</definedName>
    <definedName name="L14.6C40D">'PGE2'!$GX$35</definedName>
    <definedName name="L14.6C40M">'PGE2'!$GV$35</definedName>
    <definedName name="L14.6C41D">'PGE2'!$HC$35</definedName>
    <definedName name="L14.6C41M">'PGE2'!$HA$35</definedName>
    <definedName name="L14.6C42D">'PGE2'!$HH$35</definedName>
    <definedName name="L14.6C42M">'PGE2'!$HF$35</definedName>
    <definedName name="L14.6C43D">'PGE2'!$HM$35</definedName>
    <definedName name="L14.6C43M">'PGE2'!$HK$35</definedName>
    <definedName name="L14.6C44D">'PGE2'!$HR$35</definedName>
    <definedName name="L14.6C44M">'PGE2'!$HP$35</definedName>
    <definedName name="L14.6C45D">'PGE2'!$HW$35</definedName>
    <definedName name="L14.6C45M">'PGE2'!$HU$35</definedName>
    <definedName name="L14.6C46D">'PGE2'!$IB$35</definedName>
    <definedName name="L14.6C46M">'PGE2'!$HZ$35</definedName>
    <definedName name="L14.6C47D">'PGE2'!$IG$35</definedName>
    <definedName name="L14.6C47M">'PGE2'!$IE$35</definedName>
    <definedName name="L14.6C48D">'PGE2'!$IL$35</definedName>
    <definedName name="L14.6C48M">'PGE2'!$IJ$35</definedName>
    <definedName name="L14.6C49D">'PGE2'!$IQ$35</definedName>
    <definedName name="L14.6C49M">'PGE2'!$IO$35</definedName>
    <definedName name="L14.6C50D">'PGE2'!$IV$35</definedName>
    <definedName name="L14.6C50M">'PGE2'!$IT$35</definedName>
    <definedName name="L14.6C51D">'PGE2'!$JA$35</definedName>
    <definedName name="L14.6C51M">'PGE2'!$IY$35</definedName>
    <definedName name="L14.6D">'PGE2'!$K$35,'PGE2'!$P$35,'PGE2'!$U$35,'PGE2'!$Z$35,'PGE2'!$AE$35,'PGE2'!$AJ$35,'PGE2'!$AO$35,'PGE2'!$AT$35,'PGE2'!$AY$35,'PGE2'!$BD$35,'PGE2'!$BI$35,'PGE2'!$BN$35,'PGE2'!$BS$35,'PGE2'!$BX$35,'PGE2'!$CC$35,'PGE2'!$CH$35,'PGE2'!$CM$35,'PGE2'!$CR$35,'PGE2'!$CW$35,'PGE2'!$DB$35,'PGE2'!$DG$35,'PGE2'!$DL$35,'PGE2'!$DQ$35,'PGE2'!$DV$35,'PGE2'!$EA$35,'PGE2'!$EF$35,'PGE2'!$EK$35,'PGE2'!$EP$35,'PGE2'!$EU$35,'PGE2'!$EZ$35,'PGE2'!$FE$35,'PGE2'!$FJ$35,'PGE2'!$FO$35,'PGE2'!$FT$35,'PGE2'!$FY$35,'PGE2'!$GD$35,'PGE2'!$GI$35,'PGE2'!$GN$35,'PGE2'!$GS$35,'PGE2'!$GX$35,'PGE2'!$HC$35,'PGE2'!$HH$35,'PGE2'!$HM$35,'PGE2'!$HR$35,'PGE2'!$HW$35,'PGE2'!$IB$35,'PGE2'!$IG$35,'PGE2'!$IL$35,'PGE2'!$IQ$35,'PGE2'!$IV$35,'PGE2'!$JA$35</definedName>
    <definedName name="L14.6D1">'PGE2'!$K$35,'PGE2'!$P$35,'PGE2'!$U$35,'PGE2'!$Z$35,'PGE2'!$AE$35,'PGE2'!$AJ$35,'PGE2'!$AO$35,'PGE2'!$AT$35,'PGE2'!$AY$35,'PGE2'!$BD$35,'PGE2'!$BI$35,'PGE2'!$BN$35,'PGE2'!$BS$35,'PGE2'!$BX$35,'PGE2'!$CC$35,'PGE2'!$CH$35,'PGE2'!$CM$35,'PGE2'!$CR$35,'PGE2'!$CW$35,'PGE2'!$DB$35,'PGE2'!$DG$35,'PGE2'!$DL$35,'PGE2'!$DQ$35,'PGE2'!$DV$35</definedName>
    <definedName name="L14.6D2">'PGE2'!$EA$35,'PGE2'!$EF$35,'PGE2'!$EK$35,'PGE2'!$EP$35,'PGE2'!$EU$35,'PGE2'!$EZ$35,'PGE2'!$FE$35,'PGE2'!$FJ$35,'PGE2'!$FO$35,'PGE2'!$FT$35,'PGE2'!$FY$35,'PGE2'!$GD$35,'PGE2'!$GI$35,'PGE2'!$GN$35,'PGE2'!$GS$35,'PGE2'!$GX$35,'PGE2'!$HC$35,'PGE2'!$HH$35,'PGE2'!$HM$35,'PGE2'!$HR$35,'PGE2'!$HW$35,'PGE2'!$IB$35,'PGE2'!$IG$35,'PGE2'!$IL$35,'PGE2'!$IQ$35,'PGE2'!$IV$35,'PGE2'!$JA$35</definedName>
    <definedName name="L14.6DT">'PGE3'!$K$32</definedName>
    <definedName name="L14.6M">'PGE2'!$I$35,'PGE2'!$N$35,'PGE2'!$S$35,'PGE2'!$X$35,'PGE2'!$AC$35,'PGE2'!$AH$35,'PGE2'!$AM$35,'PGE2'!$AR$35,'PGE2'!$AW$35,'PGE2'!$BB$35,'PGE2'!$BG$35,'PGE2'!$BL$35,'PGE2'!$BQ$35,'PGE2'!$BV$35,'PGE2'!$CA$35,'PGE2'!$CF$35,'PGE2'!$CK$35,'PGE2'!$CP$35,'PGE2'!$CU$35,'PGE2'!$CZ$35,'PGE2'!$DE$35,'PGE2'!$DJ$35,'PGE2'!$DO$35,'PGE2'!$DT$35,'PGE2'!$DY$35,'PGE2'!$ED$35,'PGE2'!$EI$35,'PGE2'!$EN$35,'PGE2'!$ES$35,'PGE2'!$EX$35,'PGE2'!$FC$35,'PGE2'!$FH$35,'PGE2'!$FM$35,'PGE2'!$FR$35,'PGE2'!$FW$35,'PGE2'!$GB$35,'PGE2'!$GG$35,'PGE2'!$GL$35,'PGE2'!$GQ$35,'PGE2'!$GV$35,'PGE2'!$HA$35,'PGE2'!$HF$35,'PGE2'!$HK$35,'PGE2'!$HP$35,'PGE2'!$HU$35,'PGE2'!$HZ$35,'PGE2'!$IE$35,'PGE2'!$IJ$35,'PGE2'!$IO$35,'PGE2'!$IT$35,'PGE2'!$IY$35</definedName>
    <definedName name="L14.6M1">'PGE2'!$I$35,'PGE2'!$N$35,'PGE2'!$S$35,'PGE2'!$X$35,'PGE2'!$AC$35,'PGE2'!$AH$35,'PGE2'!$AM$35,'PGE2'!$AR$35,'PGE2'!$AW$35,'PGE2'!$BB$35,'PGE2'!$BG$35,'PGE2'!$BL$35,'PGE2'!$BQ$35,'PGE2'!$BV$35,'PGE2'!$CA$35,'PGE2'!$CF$35,'PGE2'!$CK$35,'PGE2'!$CP$35,'PGE2'!$CU$35,'PGE2'!$CZ$35,'PGE2'!$DE$35,'PGE2'!$DJ$35,'PGE2'!$DO$35,'PGE2'!$DT$35</definedName>
    <definedName name="L14.6M2">'PGE2'!$DY$35,'PGE2'!$ED$35,'PGE2'!$EI$35,'PGE2'!$EN$35,'PGE2'!$ES$35,'PGE2'!$EX$35,'PGE2'!$FC$35,'PGE2'!$FH$35,'PGE2'!$FM$35,'PGE2'!$FR$35,'PGE2'!$FW$35,'PGE2'!$GB$35,'PGE2'!$GG$35,'PGE2'!$GL$35,'PGE2'!$GQ$35,'PGE2'!$GV$35,'PGE2'!$HA$35,'PGE2'!$HF$35,'PGE2'!$HK$35,'PGE2'!$HP$35,'PGE2'!$HU$35,'PGE2'!$HZ$35,'PGE2'!$IE$35,'PGE2'!$IJ$35,'PGE2'!$IO$35,'PGE2'!$IT$35,'PGE2'!$IY$35</definedName>
    <definedName name="L14.6MT">'PGE3'!$I$32</definedName>
    <definedName name="L14.7C01D">'PGE2'!$K$36</definedName>
    <definedName name="L14.7C01M">'PGE2'!$I$36</definedName>
    <definedName name="L14.7C02D">'PGE2'!$P$36</definedName>
    <definedName name="L14.7C02M">'PGE2'!$N$36</definedName>
    <definedName name="L14.7C03D">'PGE2'!$U$36</definedName>
    <definedName name="L14.7C03M">'PGE2'!$S$36</definedName>
    <definedName name="L14.7C04D">'PGE2'!$Z$36</definedName>
    <definedName name="L14.7C04M">'PGE2'!$X$36</definedName>
    <definedName name="L14.7C05D">'PGE2'!$AE$36</definedName>
    <definedName name="L14.7C05M">'PGE2'!$AC$36</definedName>
    <definedName name="L14.7C06D">'PGE2'!$AJ$36</definedName>
    <definedName name="L14.7C06M">'PGE2'!$AH$36</definedName>
    <definedName name="L14.7C07D">'PGE2'!$AO$36</definedName>
    <definedName name="L14.7C07M">'PGE2'!$AM$36</definedName>
    <definedName name="L14.7C08D">'PGE2'!$AT$36</definedName>
    <definedName name="L14.7C08M">'PGE2'!$AR$36</definedName>
    <definedName name="L14.7C09D">'PGE2'!$AY$36</definedName>
    <definedName name="L14.7C09M">'PGE2'!$AW$36</definedName>
    <definedName name="L14.7C10D">'PGE2'!$BD$36</definedName>
    <definedName name="L14.7C10M">'PGE2'!$BB$36</definedName>
    <definedName name="L14.7C11D">'PGE2'!$BI$36</definedName>
    <definedName name="L14.7C11M">'PGE2'!$BG$36</definedName>
    <definedName name="L14.7C12D">'PGE2'!$BN$36</definedName>
    <definedName name="L14.7C12M">'PGE2'!$BL$36</definedName>
    <definedName name="L14.7C13D">'PGE2'!$BS$36</definedName>
    <definedName name="L14.7C13M">'PGE2'!$BQ$36</definedName>
    <definedName name="L14.7C14D">'PGE2'!$BX$36</definedName>
    <definedName name="L14.7C14M">'PGE2'!$BV$36</definedName>
    <definedName name="L14.7C15D">'PGE2'!$CC$36</definedName>
    <definedName name="L14.7C15M">'PGE2'!$CA$36</definedName>
    <definedName name="L14.7C16D">'PGE2'!$CH$36</definedName>
    <definedName name="L14.7C16M">'PGE2'!$CF$36</definedName>
    <definedName name="L14.7C17D">'PGE2'!$CM$36</definedName>
    <definedName name="L14.7C17M">'PGE2'!$CK$36</definedName>
    <definedName name="L14.7C18D">'PGE2'!$CR$36</definedName>
    <definedName name="L14.7C18M">'PGE2'!$CP$36</definedName>
    <definedName name="L14.7C19D">'PGE2'!$CW$36</definedName>
    <definedName name="L14.7C19M">'PGE2'!$CU$36</definedName>
    <definedName name="L14.7C20D">'PGE2'!$DB$36</definedName>
    <definedName name="L14.7C20M">'PGE2'!$CZ$36</definedName>
    <definedName name="L14.7C21D">'PGE2'!$DG$36</definedName>
    <definedName name="L14.7C21M">'PGE2'!$DE$36</definedName>
    <definedName name="L14.7C22D">'PGE2'!$DL$36</definedName>
    <definedName name="L14.7C22M">'PGE2'!$DJ$36</definedName>
    <definedName name="L14.7C23D">'PGE2'!$DQ$36</definedName>
    <definedName name="L14.7C23M">'PGE2'!$DO$36</definedName>
    <definedName name="L14.7C24D">'PGE2'!$DV$36</definedName>
    <definedName name="L14.7C24M">'PGE2'!$DT$36</definedName>
    <definedName name="L14.7C25D">'PGE2'!$EA$36</definedName>
    <definedName name="L14.7C25M">'PGE2'!$DY$36</definedName>
    <definedName name="L14.7C26D">'PGE2'!$EF$36</definedName>
    <definedName name="L14.7C26M">'PGE2'!$ED$36</definedName>
    <definedName name="L14.7C27D">'PGE2'!$EK$36</definedName>
    <definedName name="L14.7C27M">'PGE2'!$EI$36</definedName>
    <definedName name="L14.7C28D">'PGE2'!$EP$36</definedName>
    <definedName name="L14.7C28M">'PGE2'!$EN$36</definedName>
    <definedName name="L14.7C29D">'PGE2'!$EU$36</definedName>
    <definedName name="L14.7C29M">'PGE2'!$ES$36</definedName>
    <definedName name="L14.7C30D">'PGE2'!$EZ$36</definedName>
    <definedName name="L14.7C30M">'PGE2'!$EX$36</definedName>
    <definedName name="L14.7C31D">'PGE2'!$FE$36</definedName>
    <definedName name="L14.7C31M">'PGE2'!$FC$36</definedName>
    <definedName name="L14.7C32D">'PGE2'!$FJ$36</definedName>
    <definedName name="L14.7C32M">'PGE2'!$FH$36</definedName>
    <definedName name="L14.7C33D">'PGE2'!$FO$36</definedName>
    <definedName name="L14.7C33M">'PGE2'!$FM$36</definedName>
    <definedName name="L14.7C34D">'PGE2'!$FT$36</definedName>
    <definedName name="L14.7C34M">'PGE2'!$FR$36</definedName>
    <definedName name="L14.7C35D">'PGE2'!$FY$36</definedName>
    <definedName name="L14.7C35M">'PGE2'!$FW$36</definedName>
    <definedName name="L14.7C36D">'PGE2'!$GD$36</definedName>
    <definedName name="L14.7C36M">'PGE2'!$GB$36</definedName>
    <definedName name="L14.7C37D">'PGE2'!$GI$36</definedName>
    <definedName name="L14.7C37M">'PGE2'!$GG$36</definedName>
    <definedName name="L14.7C38D">'PGE2'!$GN$36</definedName>
    <definedName name="L14.7C38M">'PGE2'!$GL$36</definedName>
    <definedName name="L14.7C39D">'PGE2'!$GS$36</definedName>
    <definedName name="L14.7C39M">'PGE2'!$GQ$36</definedName>
    <definedName name="L14.7C40D">'PGE2'!$GX$36</definedName>
    <definedName name="L14.7C40M">'PGE2'!$GV$36</definedName>
    <definedName name="L14.7C41D">'PGE2'!$HC$36</definedName>
    <definedName name="L14.7C41M">'PGE2'!$HA$36</definedName>
    <definedName name="L14.7C42D">'PGE2'!$HH$36</definedName>
    <definedName name="L14.7C42M">'PGE2'!$HF$36</definedName>
    <definedName name="L14.7C43D">'PGE2'!$HM$36</definedName>
    <definedName name="L14.7C43M">'PGE2'!$HK$36</definedName>
    <definedName name="L14.7C44D">'PGE2'!$HR$36</definedName>
    <definedName name="L14.7C44M">'PGE2'!$HP$36</definedName>
    <definedName name="L14.7C45D">'PGE2'!$HW$36</definedName>
    <definedName name="L14.7C45M">'PGE2'!$HU$36</definedName>
    <definedName name="L14.7C46D">'PGE2'!$IB$36</definedName>
    <definedName name="L14.7C46M">'PGE2'!$HZ$36</definedName>
    <definedName name="L14.7C47D">'PGE2'!$IG$36</definedName>
    <definedName name="L14.7C47M">'PGE2'!$IE$36</definedName>
    <definedName name="L14.7C48D">'PGE2'!$IL$36</definedName>
    <definedName name="L14.7C48M">'PGE2'!$IJ$36</definedName>
    <definedName name="L14.7C49D">'PGE2'!$IQ$36</definedName>
    <definedName name="L14.7C49M">'PGE2'!$IO$36</definedName>
    <definedName name="L14.7C50D">'PGE2'!$IV$36</definedName>
    <definedName name="L14.7C50M">'PGE2'!$IT$36</definedName>
    <definedName name="L14.7C51D">'PGE2'!$JA$36</definedName>
    <definedName name="L14.7C51M">'PGE2'!$IY$36</definedName>
    <definedName name="L14.7D">'PGE2'!$K$36,'PGE2'!$P$36,'PGE2'!$U$36,'PGE2'!$Z$36,'PGE2'!$AE$36,'PGE2'!$AJ$36,'PGE2'!$AO$36,'PGE2'!$AT$36,'PGE2'!$AY$36,'PGE2'!$BD$36,'PGE2'!$BI$36,'PGE2'!$BN$36,'PGE2'!$BS$36,'PGE2'!$BX$36,'PGE2'!$CC$36,'PGE2'!$CH$36,'PGE2'!$CM$36,'PGE2'!$CR$36,'PGE2'!$CW$36,'PGE2'!$DB$36,'PGE2'!$DG$36,'PGE2'!$DL$36,'PGE2'!$DQ$36,'PGE2'!$DV$36,'PGE2'!$EA$36,'PGE2'!$EF$36,'PGE2'!$EK$36,'PGE2'!$EP$36,'PGE2'!$EU$36,'PGE2'!$EZ$36,'PGE2'!$FE$36,'PGE2'!$FJ$36,'PGE2'!$FO$36,'PGE2'!$FT$36,'PGE2'!$FY$36,'PGE2'!$GD$36,'PGE2'!$GI$36,'PGE2'!$GN$36,'PGE2'!$GS$36,'PGE2'!$GX$36,'PGE2'!$HC$36,'PGE2'!$HH$36,'PGE2'!$HM$36,'PGE2'!$HR$36,'PGE2'!$HW$36,'PGE2'!$IB$36,'PGE2'!$IG$36,'PGE2'!$IL$36,'PGE2'!$IQ$36,'PGE2'!$IV$36,'PGE2'!$JA$36</definedName>
    <definedName name="L14.7D1">'PGE2'!$K$36,'PGE2'!$P$36,'PGE2'!$U$36,'PGE2'!$Z$36,'PGE2'!$AE$36,'PGE2'!$AJ$36,'PGE2'!$AO$36,'PGE2'!$AT$36,'PGE2'!$AY$36,'PGE2'!$BD$36,'PGE2'!$BI$36,'PGE2'!$BN$36,'PGE2'!$BS$36,'PGE2'!$BX$36,'PGE2'!$CC$36,'PGE2'!$CH$36,'PGE2'!$CM$36,'PGE2'!$CR$36,'PGE2'!$CW$36,'PGE2'!$DB$36,'PGE2'!$DG$36,'PGE2'!$DL$36,'PGE2'!$DQ$36,'PGE2'!$DV$36</definedName>
    <definedName name="L14.7D2">'PGE2'!$EA$36,'PGE2'!$EF$36,'PGE2'!$EK$36,'PGE2'!$EP$36,'PGE2'!$EU$36,'PGE2'!$EZ$36,'PGE2'!$FE$36,'PGE2'!$FJ$36,'PGE2'!$FO$36,'PGE2'!$FT$36,'PGE2'!$FY$36,'PGE2'!$GD$36,'PGE2'!$GI$36,'PGE2'!$GN$36,'PGE2'!$GS$36,'PGE2'!$GX$36,'PGE2'!$HC$36,'PGE2'!$HH$36,'PGE2'!$HM$36,'PGE2'!$HR$36,'PGE2'!$HW$36,'PGE2'!$IB$36,'PGE2'!$IG$36,'PGE2'!$IL$36,'PGE2'!$IQ$36,'PGE2'!$IV$36,'PGE2'!$JA$36</definedName>
    <definedName name="L14.7DT">'PGE3'!$K$33</definedName>
    <definedName name="L14.7M">'PGE2'!$I$36,'PGE2'!$N$36,'PGE2'!$S$36,'PGE2'!$X$36,'PGE2'!$AC$36,'PGE2'!$AH$36,'PGE2'!$AM$36,'PGE2'!$AR$36,'PGE2'!$AW$36,'PGE2'!$BB$36,'PGE2'!$BG$36,'PGE2'!$BL$36,'PGE2'!$BQ$36,'PGE2'!$BV$36,'PGE2'!$CA$36,'PGE2'!$CF$36,'PGE2'!$CK$36,'PGE2'!$CP$36,'PGE2'!$CU$36,'PGE2'!$CZ$36,'PGE2'!$DE$36,'PGE2'!$DJ$36,'PGE2'!$DO$36,'PGE2'!$DT$36,'PGE2'!$DY$36,'PGE2'!$ED$36,'PGE2'!$EI$36,'PGE2'!$EN$36,'PGE2'!$ES$36,'PGE2'!$EX$36,'PGE2'!$FC$36,'PGE2'!$FH$36,'PGE2'!$FM$36,'PGE2'!$FR$36,'PGE2'!$FW$36,'PGE2'!$GB$36,'PGE2'!$GG$36,'PGE2'!$GL$36,'PGE2'!$GQ$36,'PGE2'!$GV$36,'PGE2'!$HA$36,'PGE2'!$HF$36,'PGE2'!$HK$36,'PGE2'!$HP$36,'PGE2'!$HU$36,'PGE2'!$HZ$36,'PGE2'!$IE$36,'PGE2'!$IJ$36,'PGE2'!$IO$36,'PGE2'!$IT$36,'PGE2'!$IY$36</definedName>
    <definedName name="L14.7M1">'PGE2'!$I$36,'PGE2'!$N$36,'PGE2'!$S$36,'PGE2'!$X$36,'PGE2'!$AC$36,'PGE2'!$AH$36,'PGE2'!$AM$36,'PGE2'!$AR$36,'PGE2'!$AW$36,'PGE2'!$BB$36,'PGE2'!$BG$36,'PGE2'!$BL$36,'PGE2'!$BQ$36,'PGE2'!$BV$36,'PGE2'!$CA$36,'PGE2'!$CF$36,'PGE2'!$CK$36,'PGE2'!$CP$36,'PGE2'!$CU$36,'PGE2'!$CZ$36,'PGE2'!$DE$36,'PGE2'!$DJ$36,'PGE2'!$DO$36,'PGE2'!$DT$36</definedName>
    <definedName name="L14.7M2">'PGE2'!$DY$36,'PGE2'!$ED$36,'PGE2'!$EI$36,'PGE2'!$EN$36,'PGE2'!$ES$36,'PGE2'!$EX$36,'PGE2'!$FC$36,'PGE2'!$FH$36,'PGE2'!$FM$36,'PGE2'!$FR$36,'PGE2'!$FW$36,'PGE2'!$GB$36,'PGE2'!$GG$36,'PGE2'!$GL$36,'PGE2'!$GQ$36,'PGE2'!$GV$36,'PGE2'!$HA$36,'PGE2'!$HF$36,'PGE2'!$HK$36,'PGE2'!$HP$36,'PGE2'!$HU$36,'PGE2'!$HZ$36,'PGE2'!$IE$36,'PGE2'!$IJ$36,'PGE2'!$IO$36,'PGE2'!$IT$36,'PGE2'!$IY$36</definedName>
    <definedName name="L14.7MT">'PGE3'!$I$33</definedName>
    <definedName name="L14.8C01D">'PGE2'!$K$37</definedName>
    <definedName name="L14.8C01M">'PGE2'!$I$37</definedName>
    <definedName name="L14.8C02D">'PGE2'!$P$37</definedName>
    <definedName name="L14.8C02M">'PGE2'!$N$37</definedName>
    <definedName name="L14.8C03D">'PGE2'!$U$37</definedName>
    <definedName name="L14.8C03M">'PGE2'!$S$37</definedName>
    <definedName name="L14.8C04D">'PGE2'!$Z$37</definedName>
    <definedName name="L14.8C04M">'PGE2'!$X$37</definedName>
    <definedName name="L14.8C05D">'PGE2'!$AE$37</definedName>
    <definedName name="L14.8C05M">'PGE2'!$AC$37</definedName>
    <definedName name="L14.8C06D">'PGE2'!$AJ$37</definedName>
    <definedName name="L14.8C06M">'PGE2'!$AH$37</definedName>
    <definedName name="L14.8C07D">'PGE2'!$AO$37</definedName>
    <definedName name="L14.8C07M">'PGE2'!$AM$37</definedName>
    <definedName name="L14.8C08D">'PGE2'!$AT$37</definedName>
    <definedName name="L14.8C08M">'PGE2'!$AR$37</definedName>
    <definedName name="L14.8C09D">'PGE2'!$AY$37</definedName>
    <definedName name="L14.8C09M">'PGE2'!$AW$37</definedName>
    <definedName name="L14.8C10D">'PGE2'!$BD$37</definedName>
    <definedName name="L14.8C10M">'PGE2'!$BB$37</definedName>
    <definedName name="L14.8C11D">'PGE2'!$BI$37</definedName>
    <definedName name="L14.8C11M">'PGE2'!$BG$37</definedName>
    <definedName name="L14.8C12D">'PGE2'!$BN$37</definedName>
    <definedName name="L14.8C12M">'PGE2'!$BL$37</definedName>
    <definedName name="L14.8C13D">'PGE2'!$BS$37</definedName>
    <definedName name="L14.8C13M">'PGE2'!$BQ$37</definedName>
    <definedName name="L14.8C14D">'PGE2'!$BX$37</definedName>
    <definedName name="L14.8C14M">'PGE2'!$BV$37</definedName>
    <definedName name="L14.8C15D">'PGE2'!$CC$37</definedName>
    <definedName name="L14.8C15M">'PGE2'!$CA$37</definedName>
    <definedName name="L14.8C16D">'PGE2'!$CH$37</definedName>
    <definedName name="L14.8C16M">'PGE2'!$CF$37</definedName>
    <definedName name="L14.8C17D">'PGE2'!$CM$37</definedName>
    <definedName name="L14.8C17M">'PGE2'!$CK$37</definedName>
    <definedName name="L14.8C18D">'PGE2'!$CR$37</definedName>
    <definedName name="L14.8C18M">'PGE2'!$CP$37</definedName>
    <definedName name="L14.8C19D">'PGE2'!$CW$37</definedName>
    <definedName name="L14.8C19M">'PGE2'!$CU$37</definedName>
    <definedName name="L14.8C20D">'PGE2'!$DB$37</definedName>
    <definedName name="L14.8C20M">'PGE2'!$CZ$37</definedName>
    <definedName name="L14.8C21D">'PGE2'!$DG$37</definedName>
    <definedName name="L14.8C21M">'PGE2'!$DE$37</definedName>
    <definedName name="L14.8C22D">'PGE2'!$DL$37</definedName>
    <definedName name="L14.8C22M">'PGE2'!$DJ$37</definedName>
    <definedName name="L14.8C23D">'PGE2'!$DQ$37</definedName>
    <definedName name="L14.8C23M">'PGE2'!$DO$37</definedName>
    <definedName name="L14.8C24D">'PGE2'!$DV$37</definedName>
    <definedName name="L14.8C24M">'PGE2'!$DT$37</definedName>
    <definedName name="L14.8C25D">'PGE2'!$EA$37</definedName>
    <definedName name="L14.8C25M">'PGE2'!$DY$37</definedName>
    <definedName name="L14.8C26D">'PGE2'!$EF$37</definedName>
    <definedName name="L14.8C26M">'PGE2'!$ED$37</definedName>
    <definedName name="L14.8C27D">'PGE2'!$EK$37</definedName>
    <definedName name="L14.8C27M">'PGE2'!$EI$37</definedName>
    <definedName name="L14.8C28D">'PGE2'!$EP$37</definedName>
    <definedName name="L14.8C28M">'PGE2'!$EN$37</definedName>
    <definedName name="L14.8C29D">'PGE2'!$EU$37</definedName>
    <definedName name="L14.8C29M">'PGE2'!$ES$37</definedName>
    <definedName name="L14.8C30D">'PGE2'!$EZ$37</definedName>
    <definedName name="L14.8C30M">'PGE2'!$EX$37</definedName>
    <definedName name="L14.8C31D">'PGE2'!$FE$37</definedName>
    <definedName name="L14.8C31M">'PGE2'!$FC$37</definedName>
    <definedName name="L14.8C32D">'PGE2'!$FJ$37</definedName>
    <definedName name="L14.8C32M">'PGE2'!$FH$37</definedName>
    <definedName name="L14.8C33D">'PGE2'!$FO$37</definedName>
    <definedName name="L14.8C33M">'PGE2'!$FM$37</definedName>
    <definedName name="L14.8C34D">'PGE2'!$FT$37</definedName>
    <definedName name="L14.8C34M">'PGE2'!$FR$37</definedName>
    <definedName name="L14.8C35D">'PGE2'!$FY$37</definedName>
    <definedName name="L14.8C35M">'PGE2'!$FW$37</definedName>
    <definedName name="L14.8C36D">'PGE2'!$GD$37</definedName>
    <definedName name="L14.8C36M">'PGE2'!$GB$37</definedName>
    <definedName name="L14.8C37D">'PGE2'!$GI$37</definedName>
    <definedName name="L14.8C37M">'PGE2'!$GG$37</definedName>
    <definedName name="L14.8C38D">'PGE2'!$GN$37</definedName>
    <definedName name="L14.8C38M">'PGE2'!$GL$37</definedName>
    <definedName name="L14.8C39D">'PGE2'!$GS$37</definedName>
    <definedName name="L14.8C39M">'PGE2'!$GQ$37</definedName>
    <definedName name="L14.8C40D">'PGE2'!$GX$37</definedName>
    <definedName name="L14.8C40M">'PGE2'!$GV$37</definedName>
    <definedName name="L14.8C41D">'PGE2'!$HC$37</definedName>
    <definedName name="L14.8C41M">'PGE2'!$HA$37</definedName>
    <definedName name="L14.8C42D">'PGE2'!$HH$37</definedName>
    <definedName name="L14.8C42M">'PGE2'!$HF$37</definedName>
    <definedName name="L14.8C43D">'PGE2'!$HM$37</definedName>
    <definedName name="L14.8C43M">'PGE2'!$HK$37</definedName>
    <definedName name="L14.8C44D">'PGE2'!$HR$37</definedName>
    <definedName name="L14.8C44M">'PGE2'!$HP$37</definedName>
    <definedName name="L14.8C45D">'PGE2'!$HW$37</definedName>
    <definedName name="L14.8C45M">'PGE2'!$HU$37</definedName>
    <definedName name="L14.8C46D">'PGE2'!$IB$37</definedName>
    <definedName name="L14.8C46M">'PGE2'!$HZ$37</definedName>
    <definedName name="L14.8C47D">'PGE2'!$IG$37</definedName>
    <definedName name="L14.8C47M">'PGE2'!$IE$37</definedName>
    <definedName name="L14.8C48D">'PGE2'!$IL$37</definedName>
    <definedName name="L14.8C48M">'PGE2'!$IJ$37</definedName>
    <definedName name="L14.8C49D">'PGE2'!$IQ$37</definedName>
    <definedName name="L14.8C49M">'PGE2'!$IO$37</definedName>
    <definedName name="L14.8C50D">'PGE2'!$IV$37</definedName>
    <definedName name="L14.8C50M">'PGE2'!$IT$37</definedName>
    <definedName name="L14.8C51D">'PGE2'!$JA$37</definedName>
    <definedName name="L14.8C51M">'PGE2'!$IY$37</definedName>
    <definedName name="L14.8D">'PGE2'!$K$37,'PGE2'!$P$37,'PGE2'!$U$37,'PGE2'!$Z$37,'PGE2'!$AE$37,'PGE2'!$AJ$37,'PGE2'!$AO$37,'PGE2'!$AT$37,'PGE2'!$AY$37,'PGE2'!$BD$37,'PGE2'!$BI$37,'PGE2'!$BN$37,'PGE2'!$BS$37,'PGE2'!$BX$37,'PGE2'!$CC$37,'PGE2'!$CH$37,'PGE2'!$CM$37,'PGE2'!$CR$37,'PGE2'!$CW$37,'PGE2'!$DB$37,'PGE2'!$DG$37,'PGE2'!$DL$37,'PGE2'!$DQ$37,'PGE2'!$DV$37,'PGE2'!$EA$37,'PGE2'!$EF$37,'PGE2'!$EK$37,'PGE2'!$EP$37,'PGE2'!$EU$37,'PGE2'!$EZ$37,'PGE2'!$FE$37,'PGE2'!$FJ$37,'PGE2'!$FO$37,'PGE2'!$FT$37,'PGE2'!$FY$37,'PGE2'!$GD$37,'PGE2'!$GI$37,'PGE2'!$GN$37,'PGE2'!$GS$37,'PGE2'!$GX$37,'PGE2'!$HC$37,'PGE2'!$HH$37,'PGE2'!$HM$37,'PGE2'!$HR$37,'PGE2'!$HW$37,'PGE2'!$IB$37,'PGE2'!$IG$37,'PGE2'!$IL$37,'PGE2'!$IQ$37,'PGE2'!$IV$37,'PGE2'!$JA$37</definedName>
    <definedName name="L14.8D1">'PGE2'!$K$37,'PGE2'!$P$37,'PGE2'!$U$37,'PGE2'!$Z$37,'PGE2'!$AE$37,'PGE2'!$AJ$37,'PGE2'!$AO$37,'PGE2'!$AT$37,'PGE2'!$AY$37,'PGE2'!$BD$37,'PGE2'!$BI$37,'PGE2'!$BN$37,'PGE2'!$BS$37,'PGE2'!$BX$37,'PGE2'!$CC$37,'PGE2'!$CH$37,'PGE2'!$CM$37,'PGE2'!$CR$37,'PGE2'!$CW$37,'PGE2'!$DB$37,'PGE2'!$DG$37,'PGE2'!$DL$37,'PGE2'!$DQ$37,'PGE2'!$DV$37</definedName>
    <definedName name="L14.8D2">'PGE2'!$EA$37,'PGE2'!$EF$37,'PGE2'!$EK$37,'PGE2'!$EP$37,'PGE2'!$EU$37,'PGE2'!$EZ$37,'PGE2'!$FE$37,'PGE2'!$FJ$37,'PGE2'!$FO$37,'PGE2'!$FT$37,'PGE2'!$FY$37,'PGE2'!$GD$37,'PGE2'!$GI$37,'PGE2'!$GN$37,'PGE2'!$GS$37,'PGE2'!$GX$37,'PGE2'!$HC$37,'PGE2'!$HH$37,'PGE2'!$HM$37,'PGE2'!$HR$37,'PGE2'!$HW$37,'PGE2'!$IB$37,'PGE2'!$IG$37,'PGE2'!$IL$37,'PGE2'!$IQ$37,'PGE2'!$IV$37,'PGE2'!$JA$37</definedName>
    <definedName name="L14.8DT">'PGE3'!$K$34</definedName>
    <definedName name="L14.8M">'PGE2'!$I$37,'PGE2'!$N$37,'PGE2'!$S$37,'PGE2'!$X$37,'PGE2'!$AC$37,'PGE2'!$AH$37,'PGE2'!$AM$37,'PGE2'!$AR$37,'PGE2'!$AW$37,'PGE2'!$BB$37,'PGE2'!$BG$37,'PGE2'!$BL$37,'PGE2'!$BQ$37,'PGE2'!$BV$37,'PGE2'!$CA$37,'PGE2'!$CF$37,'PGE2'!$CK$37,'PGE2'!$CP$37,'PGE2'!$CU$37,'PGE2'!$CZ$37,'PGE2'!$DE$37,'PGE2'!$DJ$37,'PGE2'!$DO$37,'PGE2'!$DT$37,'PGE2'!$DY$37,'PGE2'!$ED$37,'PGE2'!$EI$37,'PGE2'!$EN$37,'PGE2'!$ES$37,'PGE2'!$EX$37,'PGE2'!$FC$37,'PGE2'!$FH$37,'PGE2'!$FM$37,'PGE2'!$FR$37,'PGE2'!$FW$37,'PGE2'!$GB$37,'PGE2'!$GG$37,'PGE2'!$GL$37,'PGE2'!$GQ$37,'PGE2'!$GV$37,'PGE2'!$HA$37,'PGE2'!$HF$37,'PGE2'!$HK$37,'PGE2'!$HP$37,'PGE2'!$HU$37,'PGE2'!$HZ$37,'PGE2'!$IE$37,'PGE2'!$IJ$37,'PGE2'!$IO$37,'PGE2'!$IT$37,'PGE2'!$IY$37</definedName>
    <definedName name="L14.8M1">'PGE2'!$I$37,'PGE2'!$N$37,'PGE2'!$S$37,'PGE2'!$X$37,'PGE2'!$AC$37,'PGE2'!$AH$37,'PGE2'!$AM$37,'PGE2'!$AR$37,'PGE2'!$AW$37,'PGE2'!$BB$37,'PGE2'!$BG$37,'PGE2'!$BL$37,'PGE2'!$BQ$37,'PGE2'!$BV$37,'PGE2'!$CA$37,'PGE2'!$CF$37,'PGE2'!$CK$37,'PGE2'!$CP$37,'PGE2'!$CU$37,'PGE2'!$CZ$37,'PGE2'!$DE$37,'PGE2'!$DJ$37,'PGE2'!$DO$37,'PGE2'!$DT$37</definedName>
    <definedName name="L14.8M2">'PGE2'!$DY$37,'PGE2'!$ED$37,'PGE2'!$EI$37,'PGE2'!$EN$37,'PGE2'!$ES$37,'PGE2'!$EX$37,'PGE2'!$FC$37,'PGE2'!$FH$37,'PGE2'!$FM$37,'PGE2'!$FR$37,'PGE2'!$FW$37,'PGE2'!$GB$37,'PGE2'!$GG$37,'PGE2'!$GL$37,'PGE2'!$GQ$37,'PGE2'!$GV$37,'PGE2'!$HA$37,'PGE2'!$HF$37,'PGE2'!$HK$37,'PGE2'!$HP$37,'PGE2'!$HU$37,'PGE2'!$HZ$37,'PGE2'!$IE$37,'PGE2'!$IJ$37,'PGE2'!$IO$37,'PGE2'!$IT$37,'PGE2'!$IY$37</definedName>
    <definedName name="L14.8MT">'PGE3'!$I$34</definedName>
    <definedName name="L14.9">'PGE2'!$I$38:$IY$38</definedName>
    <definedName name="L14.9C01">'PGE2'!$I$38</definedName>
    <definedName name="L14.9C02">'PGE2'!$N$38</definedName>
    <definedName name="L14.9C03">'PGE2'!$S$38</definedName>
    <definedName name="L14.9C04">'PGE2'!$X$38</definedName>
    <definedName name="L14.9C05">'PGE2'!$AC$38</definedName>
    <definedName name="L14.9C06">'PGE2'!$AH$38</definedName>
    <definedName name="L14.9C07">'PGE2'!$AM$38</definedName>
    <definedName name="L14.9C08">'PGE2'!$AR$38</definedName>
    <definedName name="L14.9C09">'PGE2'!$AW$38</definedName>
    <definedName name="L14.9C10">'PGE2'!$BB$38</definedName>
    <definedName name="L14.9C11">'PGE2'!$BG$38</definedName>
    <definedName name="L14.9C12">'PGE2'!$BL$38</definedName>
    <definedName name="L14.9C13">'PGE2'!$BQ$38</definedName>
    <definedName name="L14.9C14">'PGE2'!$BV$38</definedName>
    <definedName name="L14.9C15">'PGE2'!$CA$38</definedName>
    <definedName name="L14.9C16">'PGE2'!$CF$38</definedName>
    <definedName name="L14.9C17">'PGE2'!$CK$38</definedName>
    <definedName name="L14.9C18">'PGE2'!$CP$38</definedName>
    <definedName name="L14.9C19">'PGE2'!$CU$38</definedName>
    <definedName name="L14.9C20">'PGE2'!$CZ$38</definedName>
    <definedName name="L14.9C21">'PGE2'!$DE$38</definedName>
    <definedName name="L14.9C22">'PGE2'!$DJ$38</definedName>
    <definedName name="L14.9C23">'PGE2'!$DO$38</definedName>
    <definedName name="L14.9C24">'PGE2'!$DT$38</definedName>
    <definedName name="L14.9C25">'PGE2'!$DY$38</definedName>
    <definedName name="L14.9C26">'PGE2'!$ED$38</definedName>
    <definedName name="L14.9C27">'PGE2'!$EI$38</definedName>
    <definedName name="L14.9C28">'PGE2'!$EN$38</definedName>
    <definedName name="L14.9C29">'PGE2'!$ES$38</definedName>
    <definedName name="L14.9C30">'PGE2'!$EX$38</definedName>
    <definedName name="L14.9C31">'PGE2'!$FC$38</definedName>
    <definedName name="L14.9C32">'PGE2'!$FH$38</definedName>
    <definedName name="L14.9C33">'PGE2'!$FM$38</definedName>
    <definedName name="L14.9C34">'PGE2'!$FR$38</definedName>
    <definedName name="L14.9C35">'PGE2'!$FW$38</definedName>
    <definedName name="L14.9C36">'PGE2'!$GB$38</definedName>
    <definedName name="L14.9C37">'PGE2'!$GG$38</definedName>
    <definedName name="L14.9C38">'PGE2'!$GL$38</definedName>
    <definedName name="L14.9C39">'PGE2'!$GQ$38</definedName>
    <definedName name="L14.9C40">'PGE2'!$GV$38</definedName>
    <definedName name="L14.9C41">'PGE2'!$HA$38</definedName>
    <definedName name="L14.9C42">'PGE2'!$HF$38</definedName>
    <definedName name="L14.9C43">'PGE2'!$HK$38</definedName>
    <definedName name="L14.9C44">'PGE2'!$HP$38</definedName>
    <definedName name="L14.9C45">'PGE2'!$HU$38</definedName>
    <definedName name="L14.9C46">'PGE2'!$HZ$38</definedName>
    <definedName name="L14.9C47">'PGE2'!$IE$38</definedName>
    <definedName name="L14.9C48">'PGE2'!$IJ$38</definedName>
    <definedName name="L14.9C49">'PGE2'!$IO$38</definedName>
    <definedName name="L14.9C50">'PGE2'!$IT$38</definedName>
    <definedName name="L14.9C51">'PGE2'!$IY$38</definedName>
    <definedName name="L14.9T">'PGE3'!$I$35</definedName>
    <definedName name="L15.5">'PGE2'!$I$48:$IY$48</definedName>
    <definedName name="L15.5C01">'PGE2'!$I$48</definedName>
    <definedName name="L15.5C02">'PGE2'!$N$48</definedName>
    <definedName name="L15.5C03">'PGE2'!$S$48</definedName>
    <definedName name="L15.5C04">'PGE2'!$X$48</definedName>
    <definedName name="L15.5C05">'PGE2'!$AC$48</definedName>
    <definedName name="L15.5C06">'PGE2'!$AH$48</definedName>
    <definedName name="L15.5C07">'PGE2'!$AM$48</definedName>
    <definedName name="L15.5C08">'PGE2'!$AR$48</definedName>
    <definedName name="L15.5C09">'PGE2'!$AW$48</definedName>
    <definedName name="L15.5C10">'PGE2'!$BB$48</definedName>
    <definedName name="L15.5C11">'PGE2'!$BG$48</definedName>
    <definedName name="L15.5C12">'PGE2'!$BL$48</definedName>
    <definedName name="L15.5C13">'PGE2'!$BQ$48</definedName>
    <definedName name="L15.5C14">'PGE2'!$BV$48</definedName>
    <definedName name="L15.5C15">'PGE2'!$CA$48</definedName>
    <definedName name="L15.5C16">'PGE2'!$CF$48</definedName>
    <definedName name="L15.5C17">'PGE2'!$CK$48</definedName>
    <definedName name="L15.5C18">'PGE2'!$CP$48</definedName>
    <definedName name="L15.5C19">'PGE2'!$CU$48</definedName>
    <definedName name="L15.5C20">'PGE2'!$CZ$48</definedName>
    <definedName name="L15.5C21">'PGE2'!$DE$48</definedName>
    <definedName name="L15.5C22">'PGE2'!$DJ$48</definedName>
    <definedName name="L15.5C23">'PGE2'!$DO$48</definedName>
    <definedName name="L15.5C24">'PGE2'!$DT$48</definedName>
    <definedName name="L15.5C25">'PGE2'!$DY$48</definedName>
    <definedName name="L15.5C26">'PGE2'!$ED$48</definedName>
    <definedName name="L15.5C27">'PGE2'!$EI$48</definedName>
    <definedName name="L15.5C28">'PGE2'!$EN$48</definedName>
    <definedName name="L15.5C29">'PGE2'!$ES$48</definedName>
    <definedName name="L15.5C30">'PGE2'!$EX$48</definedName>
    <definedName name="L15.5C31">'PGE2'!$FC$48</definedName>
    <definedName name="L15.5C32">'PGE2'!$FH$48</definedName>
    <definedName name="L15.5C33">'PGE2'!$FM$48</definedName>
    <definedName name="L15.5C34">'PGE2'!$FR$48</definedName>
    <definedName name="L15.5C35">'PGE2'!$FW$48</definedName>
    <definedName name="L15.5C36">'PGE2'!$GB$48</definedName>
    <definedName name="L15.5C37">'PGE2'!$GG$48</definedName>
    <definedName name="L15.5C38">'PGE2'!$GL$48</definedName>
    <definedName name="L15.5C39">'PGE2'!$GQ$48</definedName>
    <definedName name="L15.5C40">'PGE2'!$GV$48</definedName>
    <definedName name="L15.5C41">'PGE2'!$HA$48</definedName>
    <definedName name="L15.5C42">'PGE2'!$HF$48</definedName>
    <definedName name="L15.5C43">'PGE2'!$HK$48</definedName>
    <definedName name="L15.5C44">'PGE2'!$HP$48</definedName>
    <definedName name="L15.5C45">'PGE2'!$HU$48</definedName>
    <definedName name="L15.5C46">'PGE2'!$HZ$48</definedName>
    <definedName name="L15.5C47">'PGE2'!$IE$48</definedName>
    <definedName name="L15.5C48">'PGE2'!$IJ$48</definedName>
    <definedName name="L15.5C49">'PGE2'!$IO$48</definedName>
    <definedName name="L15.5C50">'PGE2'!$IT$48</definedName>
    <definedName name="L15.5C51">'PGE2'!$IY$48</definedName>
    <definedName name="L15.5T">'PGE3'!$I$42</definedName>
    <definedName name="L16.1">'PGE2'!$I$49:$IY$49</definedName>
    <definedName name="L16.1C01">'PGE2'!$I$49</definedName>
    <definedName name="L16.1C02">'PGE2'!$N$49</definedName>
    <definedName name="L16.1C03">'PGE2'!$S$49</definedName>
    <definedName name="L16.1C04">'PGE2'!$X$49</definedName>
    <definedName name="L16.1C05">'PGE2'!$AC$49</definedName>
    <definedName name="L16.1C06">'PGE2'!$AH$49</definedName>
    <definedName name="L16.1C07">'PGE2'!$AM$49</definedName>
    <definedName name="L16.1C08">'PGE2'!$AR$49</definedName>
    <definedName name="L16.1C09">'PGE2'!$AW$49</definedName>
    <definedName name="L16.1C10">'PGE2'!$BB$49</definedName>
    <definedName name="L16.1C11">'PGE2'!$BG$49</definedName>
    <definedName name="L16.1C12">'PGE2'!$BL$49</definedName>
    <definedName name="L16.1C13">'PGE2'!$BQ$49</definedName>
    <definedName name="L16.1C14">'PGE2'!$BV$49</definedName>
    <definedName name="L16.1C15">'PGE2'!$CA$49</definedName>
    <definedName name="L16.1C16">'PGE2'!$CF$49</definedName>
    <definedName name="L16.1C17">'PGE2'!$CK$49</definedName>
    <definedName name="L16.1C18">'PGE2'!$CP$49</definedName>
    <definedName name="L16.1C19">'PGE2'!$CU$49</definedName>
    <definedName name="L16.1C20">'PGE2'!$CZ$49</definedName>
    <definedName name="L16.1C21">'PGE2'!$DE$49</definedName>
    <definedName name="L16.1C22">'PGE2'!$DJ$49</definedName>
    <definedName name="L16.1C23">'PGE2'!$DO$49</definedName>
    <definedName name="L16.1C24">'PGE2'!$DT$49</definedName>
    <definedName name="L16.1C25">'PGE2'!$DY$49</definedName>
    <definedName name="L16.1C26">'PGE2'!$ED$49</definedName>
    <definedName name="L16.1C27">'PGE2'!$EI$49</definedName>
    <definedName name="L16.1C28">'PGE2'!$EN$49</definedName>
    <definedName name="L16.1C29">'PGE2'!$ES$49</definedName>
    <definedName name="L16.1C30">'PGE2'!$EX$49</definedName>
    <definedName name="L16.1C31">'PGE2'!$FC$49</definedName>
    <definedName name="L16.1C32">'PGE2'!$FH$49</definedName>
    <definedName name="L16.1C33">'PGE2'!$FM$49</definedName>
    <definedName name="L16.1C34">'PGE2'!$FR$49</definedName>
    <definedName name="L16.1C35">'PGE2'!$FW$49</definedName>
    <definedName name="L16.1C36">'PGE2'!$GB$49</definedName>
    <definedName name="L16.1C37">'PGE2'!$GG$49</definedName>
    <definedName name="L16.1C38">'PGE2'!$GL$49</definedName>
    <definedName name="L16.1C39">'PGE2'!$GQ$49</definedName>
    <definedName name="L16.1C40">'PGE2'!$GV$49</definedName>
    <definedName name="L16.1C41">'PGE2'!$HA$49</definedName>
    <definedName name="L16.1C42">'PGE2'!$HF$49</definedName>
    <definedName name="L16.1C43">'PGE2'!$HK$49</definedName>
    <definedName name="L16.1C44">'PGE2'!$HP$49</definedName>
    <definedName name="L16.1C45">'PGE2'!$HU$49</definedName>
    <definedName name="L16.1C46">'PGE2'!$HZ$49</definedName>
    <definedName name="L16.1C47">'PGE2'!$IE$49</definedName>
    <definedName name="L16.1C48">'PGE2'!$IJ$49</definedName>
    <definedName name="L16.1C49">'PGE2'!$IO$49</definedName>
    <definedName name="L16.1C50">'PGE2'!$IT$49</definedName>
    <definedName name="L16.1C51">'PGE2'!$IY$49</definedName>
    <definedName name="L16.1T">'PGE3'!$I$43</definedName>
    <definedName name="L17.0">'PGE2'!$I$53:$IY$53</definedName>
    <definedName name="L17.0C01">'PGE2'!$I$53</definedName>
    <definedName name="L17.0C02">'PGE2'!$N$53</definedName>
    <definedName name="L17.0C03">'PGE2'!$S$53</definedName>
    <definedName name="L17.0C04">'PGE2'!$X$53</definedName>
    <definedName name="L17.0C05">'PGE2'!$AC$53</definedName>
    <definedName name="L17.0C06">'PGE2'!$AH$53</definedName>
    <definedName name="L17.0C07">'PGE2'!$AM$53</definedName>
    <definedName name="L17.0C08">'PGE2'!$AR$53</definedName>
    <definedName name="L17.0C09">'PGE2'!$AW$53</definedName>
    <definedName name="L17.0C10">'PGE2'!$BB$53</definedName>
    <definedName name="L17.0C11">'PGE2'!$BG$53</definedName>
    <definedName name="L17.0C12">'PGE2'!$BL$53</definedName>
    <definedName name="L17.0C13">'PGE2'!$BQ$53</definedName>
    <definedName name="L17.0C14">'PGE2'!$BV$53</definedName>
    <definedName name="L17.0C15">'PGE2'!$CA$53</definedName>
    <definedName name="L17.0C16">'PGE2'!$CF$53</definedName>
    <definedName name="L17.0C17">'PGE2'!$CK$53</definedName>
    <definedName name="L17.0C18">'PGE2'!$CP$53</definedName>
    <definedName name="L17.0C19">'PGE2'!$CU$53</definedName>
    <definedName name="L17.0C20">'PGE2'!$CZ$53</definedName>
    <definedName name="L17.0C21">'PGE2'!$DE$53</definedName>
    <definedName name="L17.0C22">'PGE2'!$DJ$53</definedName>
    <definedName name="L17.0C23">'PGE2'!$DO$53</definedName>
    <definedName name="L17.0C24">'PGE2'!$DT$53</definedName>
    <definedName name="L17.0C25">'PGE2'!$DY$53</definedName>
    <definedName name="L17.0C26">'PGE2'!$ED$53</definedName>
    <definedName name="L17.0C27">'PGE2'!$EI$53</definedName>
    <definedName name="L17.0C28">'PGE2'!$EN$53</definedName>
    <definedName name="L17.0C29">'PGE2'!$ES$53</definedName>
    <definedName name="L17.0C30">'PGE2'!$EX$53</definedName>
    <definedName name="L17.0C31">'PGE2'!$FC$53</definedName>
    <definedName name="L17.0C32">'PGE2'!$FH$53</definedName>
    <definedName name="L17.0C33">'PGE2'!$FM$53</definedName>
    <definedName name="L17.0C34">'PGE2'!$FR$53</definedName>
    <definedName name="L17.0C35">'PGE2'!$FW$53</definedName>
    <definedName name="L17.0C36">'PGE2'!$GB$53</definedName>
    <definedName name="L17.0C37">'PGE2'!$GG$53</definedName>
    <definedName name="L17.0C38">'PGE2'!$GL$53</definedName>
    <definedName name="L17.0C39">'PGE2'!$GQ$53</definedName>
    <definedName name="L17.0C40">'PGE2'!$GV$53</definedName>
    <definedName name="L17.0C41">'PGE2'!$HA$53</definedName>
    <definedName name="L17.0C42">'PGE2'!$HF$53</definedName>
    <definedName name="L17.0C43">'PGE2'!$HK$53</definedName>
    <definedName name="L17.0C44">'PGE2'!$HP$53</definedName>
    <definedName name="L17.0C45">'PGE2'!$HU$53</definedName>
    <definedName name="L17.0C46">'PGE2'!$HZ$53</definedName>
    <definedName name="L17.0C47">'PGE2'!$IE$53</definedName>
    <definedName name="L17.0C48">'PGE2'!$IJ$53</definedName>
    <definedName name="L17.0C49">'PGE2'!$IO$53</definedName>
    <definedName name="L17.0C50">'PGE2'!$IT$53</definedName>
    <definedName name="L17.0C51">'PGE2'!$IY$53</definedName>
    <definedName name="L17.0D01">'PGE1'!$J$64</definedName>
    <definedName name="L17.0D02">'PGE1'!$T$64</definedName>
    <definedName name="L17.0E01">'PGE1'!$D$64</definedName>
    <definedName name="L17.0E02">'PGE1'!$P$64</definedName>
    <definedName name="L17.0M01">'PGE1'!$X$64</definedName>
    <definedName name="L17.0T">'PGE3'!$I$47</definedName>
    <definedName name="L18.1.1">'PGE2'!$I$54:$IY$54</definedName>
    <definedName name="L18.1.1.1">'PGE2'!$I$57:$IY$57</definedName>
    <definedName name="L18.1.1.1C01">'PGE2'!$I$57</definedName>
    <definedName name="L18.1.1.1C02">'PGE2'!$N$57</definedName>
    <definedName name="L18.1.1.1C03">'PGE2'!$S$57</definedName>
    <definedName name="L18.1.1.1C04">'PGE2'!$X$57</definedName>
    <definedName name="L18.1.1.1C05">'PGE2'!$AC$57</definedName>
    <definedName name="L18.1.1.1C06">'PGE2'!$AH$57</definedName>
    <definedName name="L18.1.1.1C07">'PGE2'!$AM$57</definedName>
    <definedName name="L18.1.1.1C08">'PGE2'!$AR$57</definedName>
    <definedName name="L18.1.1.1C09">'PGE2'!$AW$57</definedName>
    <definedName name="L18.1.1.1C10">'PGE2'!$BB$57</definedName>
    <definedName name="L18.1.1.1C11">'PGE2'!$BG$57</definedName>
    <definedName name="L18.1.1.1C12">'PGE2'!$BL$57</definedName>
    <definedName name="L18.1.1.1C13">'PGE2'!$BQ$57</definedName>
    <definedName name="L18.1.1.1C14">'PGE2'!$BV$57</definedName>
    <definedName name="L18.1.1.1C15">'PGE2'!$CA$57</definedName>
    <definedName name="L18.1.1.1C16">'PGE2'!$CF$57</definedName>
    <definedName name="L18.1.1.1C17">'PGE2'!$CK$57</definedName>
    <definedName name="L18.1.1.1C18">'PGE2'!$CP$57</definedName>
    <definedName name="L18.1.1.1C19">'PGE2'!$CU$57</definedName>
    <definedName name="L18.1.1.1C20">'PGE2'!$CZ$57</definedName>
    <definedName name="L18.1.1.1C21">'PGE2'!$DE$57</definedName>
    <definedName name="L18.1.1.1C22">'PGE2'!$DJ$57</definedName>
    <definedName name="L18.1.1.1C23">'PGE2'!$DO$57</definedName>
    <definedName name="L18.1.1.1C24">'PGE2'!$DT$57</definedName>
    <definedName name="L18.1.1.1C25">'PGE2'!$DY$57</definedName>
    <definedName name="L18.1.1.1C26">'PGE2'!$ED$57</definedName>
    <definedName name="L18.1.1.1C27">'PGE2'!$EI$57</definedName>
    <definedName name="L18.1.1.1C28">'PGE2'!$EN$57</definedName>
    <definedName name="L18.1.1.1C29">'PGE2'!$ES$57</definedName>
    <definedName name="L18.1.1.1C30">'PGE2'!$EX$57</definedName>
    <definedName name="L18.1.1.1C31">'PGE2'!$FC$57</definedName>
    <definedName name="L18.1.1.1C32">'PGE2'!$FH$57</definedName>
    <definedName name="L18.1.1.1C33">'PGE2'!$FM$57</definedName>
    <definedName name="L18.1.1.1C34">'PGE2'!$FR$57</definedName>
    <definedName name="L18.1.1.1C35">'PGE2'!$FW$57</definedName>
    <definedName name="L18.1.1.1C36">'PGE2'!$GB$57</definedName>
    <definedName name="L18.1.1.1C37">'PGE2'!$GG$57</definedName>
    <definedName name="L18.1.1.1C38">'PGE2'!$GL$57</definedName>
    <definedName name="L18.1.1.1C39">'PGE2'!$GQ$57</definedName>
    <definedName name="L18.1.1.1C40">'PGE2'!$GV$57</definedName>
    <definedName name="L18.1.1.1C41">'PGE2'!$HA$57</definedName>
    <definedName name="L18.1.1.1C42">'PGE2'!$HF$57</definedName>
    <definedName name="L18.1.1.1C43">'PGE2'!$HK$57</definedName>
    <definedName name="L18.1.1.1C44">'PGE2'!$HP$57</definedName>
    <definedName name="L18.1.1.1C45">'PGE2'!$HU$57</definedName>
    <definedName name="L18.1.1.1C46">'PGE2'!$HZ$57</definedName>
    <definedName name="L18.1.1.1C47">'PGE2'!$IE$57</definedName>
    <definedName name="L18.1.1.1C48">'PGE2'!$IJ$57</definedName>
    <definedName name="L18.1.1.1C49">'PGE2'!$IO$57</definedName>
    <definedName name="L18.1.1.1C50">'PGE2'!$IT$57</definedName>
    <definedName name="L18.1.1.1C51">'PGE2'!$IY$57</definedName>
    <definedName name="L18.1.1.1T">'PGE3'!$I$51</definedName>
    <definedName name="L18.1.1C01">'PGE2'!$I$54</definedName>
    <definedName name="L18.1.1C02">'PGE2'!$N$54</definedName>
    <definedName name="L18.1.1C03">'PGE2'!$S$54</definedName>
    <definedName name="L18.1.1C04">'PGE2'!$X$54</definedName>
    <definedName name="L18.1.1C05">'PGE2'!$AC$54</definedName>
    <definedName name="L18.1.1C06">'PGE2'!$AH$54</definedName>
    <definedName name="L18.1.1C07">'PGE2'!$AM$54</definedName>
    <definedName name="L18.1.1C08">'PGE2'!$AR$54</definedName>
    <definedName name="L18.1.1C09">'PGE2'!$AW$54</definedName>
    <definedName name="L18.1.1C10">'PGE2'!$BB$54</definedName>
    <definedName name="L18.1.1C11">'PGE2'!$BG$54</definedName>
    <definedName name="L18.1.1C12">'PGE2'!$BL$54</definedName>
    <definedName name="L18.1.1C13">'PGE2'!$BQ$54</definedName>
    <definedName name="L18.1.1C14">'PGE2'!$BV$54</definedName>
    <definedName name="L18.1.1C15">'PGE2'!$CA$54</definedName>
    <definedName name="L18.1.1C16">'PGE2'!$CF$54</definedName>
    <definedName name="L18.1.1C17">'PGE2'!$CK$54</definedName>
    <definedName name="L18.1.1C18">'PGE2'!$CP$54</definedName>
    <definedName name="L18.1.1C19">'PGE2'!$CU$54</definedName>
    <definedName name="L18.1.1C20">'PGE2'!$CZ$54</definedName>
    <definedName name="L18.1.1C21">'PGE2'!$DE$54</definedName>
    <definedName name="L18.1.1C22">'PGE2'!$DJ$54</definedName>
    <definedName name="L18.1.1C23">'PGE2'!$DO$54</definedName>
    <definedName name="L18.1.1C24">'PGE2'!$DT$54</definedName>
    <definedName name="L18.1.1C25">'PGE2'!$DY$54</definedName>
    <definedName name="L18.1.1C26">'PGE2'!$ED$54</definedName>
    <definedName name="L18.1.1C27">'PGE2'!$EI$54</definedName>
    <definedName name="L18.1.1C28">'PGE2'!$EN$54</definedName>
    <definedName name="L18.1.1C29">'PGE2'!$ES$54</definedName>
    <definedName name="L18.1.1C30">'PGE2'!$EX$54</definedName>
    <definedName name="L18.1.1C31">'PGE2'!$FC$54</definedName>
    <definedName name="L18.1.1C32">'PGE2'!$FH$54</definedName>
    <definedName name="L18.1.1C33">'PGE2'!$FM$54</definedName>
    <definedName name="L18.1.1C34">'PGE2'!$FR$54</definedName>
    <definedName name="L18.1.1C35">'PGE2'!$FW$54</definedName>
    <definedName name="L18.1.1C36">'PGE2'!$GB$54</definedName>
    <definedName name="L18.1.1C37">'PGE2'!$GG$54</definedName>
    <definedName name="L18.1.1C38">'PGE2'!$GL$54</definedName>
    <definedName name="L18.1.1C39">'PGE2'!$GQ$54</definedName>
    <definedName name="L18.1.1C40">'PGE2'!$GV$54</definedName>
    <definedName name="L18.1.1C41">'PGE2'!$HA$54</definedName>
    <definedName name="L18.1.1C42">'PGE2'!$HF$54</definedName>
    <definedName name="L18.1.1C43">'PGE2'!$HK$54</definedName>
    <definedName name="L18.1.1C44">'PGE2'!$HP$54</definedName>
    <definedName name="L18.1.1C45">'PGE2'!$HU$54</definedName>
    <definedName name="L18.1.1C46">'PGE2'!$HZ$54</definedName>
    <definedName name="L18.1.1C47">'PGE2'!$IE$54</definedName>
    <definedName name="L18.1.1C48">'PGE2'!$IJ$54</definedName>
    <definedName name="L18.1.1C49">'PGE2'!$IO$54</definedName>
    <definedName name="L18.1.1C50">'PGE2'!$IT$54</definedName>
    <definedName name="L18.1.1C51">'PGE2'!$IY$54</definedName>
    <definedName name="L18.1.1D01">'PGE1'!$J$65</definedName>
    <definedName name="L18.1.1D02">'PGE1'!$T$65</definedName>
    <definedName name="L18.1.1E01">'PGE1'!$D$65</definedName>
    <definedName name="L18.1.1E02">'PGE1'!$P$65</definedName>
    <definedName name="L18.1.1M01">'PGE1'!$X$65</definedName>
    <definedName name="L18.1.1T">'PGE3'!$I$48</definedName>
    <definedName name="L18.1.2">'PGE2'!$I$58:$IY$58</definedName>
    <definedName name="L18.1.2.1">'PGE2'!$I$60:$IY$60</definedName>
    <definedName name="L18.1.2.1C01">'PGE2'!$I$60</definedName>
    <definedName name="L18.1.2.1C02">'PGE2'!$N$60</definedName>
    <definedName name="L18.1.2.1C03">'PGE2'!$S$60</definedName>
    <definedName name="L18.1.2.1C04">'PGE2'!$X$60</definedName>
    <definedName name="L18.1.2.1C05">'PGE2'!$AC$60</definedName>
    <definedName name="L18.1.2.1C06">'PGE2'!$AH$60</definedName>
    <definedName name="L18.1.2.1C07">'PGE2'!$AM$60</definedName>
    <definedName name="L18.1.2.1C08">'PGE2'!$AR$60</definedName>
    <definedName name="L18.1.2.1C09">'PGE2'!$AW$60</definedName>
    <definedName name="L18.1.2.1C10">'PGE2'!$BB$60</definedName>
    <definedName name="L18.1.2.1C11">'PGE2'!$BG$60</definedName>
    <definedName name="L18.1.2.1C12">'PGE2'!$BL$60</definedName>
    <definedName name="L18.1.2.1C13">'PGE2'!$BQ$60</definedName>
    <definedName name="L18.1.2.1C14">'PGE2'!$BV$60</definedName>
    <definedName name="L18.1.2.1C15">'PGE2'!$CA$60</definedName>
    <definedName name="L18.1.2.1C16">'PGE2'!$CF$60</definedName>
    <definedName name="L18.1.2.1C17">'PGE2'!$CK$60</definedName>
    <definedName name="L18.1.2.1C18">'PGE2'!$CP$60</definedName>
    <definedName name="L18.1.2.1C19">'PGE2'!$CU$60</definedName>
    <definedName name="L18.1.2.1C20">'PGE2'!$CZ$60</definedName>
    <definedName name="L18.1.2.1C21">'PGE2'!$DE$60</definedName>
    <definedName name="L18.1.2.1C22">'PGE2'!$DJ$60</definedName>
    <definedName name="L18.1.2.1C23">'PGE2'!$DO$60</definedName>
    <definedName name="L18.1.2.1C24">'PGE2'!$DT$60</definedName>
    <definedName name="L18.1.2.1C25">'PGE2'!$DY$60</definedName>
    <definedName name="L18.1.2.1C26">'PGE2'!$ED$60</definedName>
    <definedName name="L18.1.2.1C27">'PGE2'!$EI$60</definedName>
    <definedName name="L18.1.2.1C28">'PGE2'!$EN$60</definedName>
    <definedName name="L18.1.2.1C29">'PGE2'!$ES$60</definedName>
    <definedName name="L18.1.2.1C30">'PGE2'!$EX$60</definedName>
    <definedName name="L18.1.2.1C31">'PGE2'!$FC$60</definedName>
    <definedName name="L18.1.2.1C32">'PGE2'!$FH$60</definedName>
    <definedName name="L18.1.2.1C33">'PGE2'!$FM$60</definedName>
    <definedName name="L18.1.2.1C34">'PGE2'!$FR$60</definedName>
    <definedName name="L18.1.2.1C35">'PGE2'!$FW$60</definedName>
    <definedName name="L18.1.2.1C36">'PGE2'!$GB$60</definedName>
    <definedName name="L18.1.2.1C37">'PGE2'!$GG$60</definedName>
    <definedName name="L18.1.2.1C38">'PGE2'!$GL$60</definedName>
    <definedName name="L18.1.2.1C39">'PGE2'!$GQ$60</definedName>
    <definedName name="L18.1.2.1C40">'PGE2'!$GV$60</definedName>
    <definedName name="L18.1.2.1C41">'PGE2'!$HA$60</definedName>
    <definedName name="L18.1.2.1C42">'PGE2'!$HF$60</definedName>
    <definedName name="L18.1.2.1C43">'PGE2'!$HK$60</definedName>
    <definedName name="L18.1.2.1C44">'PGE2'!$HP$60</definedName>
    <definedName name="L18.1.2.1C45">'PGE2'!$HU$60</definedName>
    <definedName name="L18.1.2.1C46">'PGE2'!$HZ$60</definedName>
    <definedName name="L18.1.2.1C47">'PGE2'!$IE$60</definedName>
    <definedName name="L18.1.2.1C48">'PGE2'!$IJ$60</definedName>
    <definedName name="L18.1.2.1C49">'PGE2'!$IO$60</definedName>
    <definedName name="L18.1.2.1C50">'PGE2'!$IT$60</definedName>
    <definedName name="L18.1.2.1C51">'PGE2'!$IY$60</definedName>
    <definedName name="L18.1.2.1T">'PGE3'!$I$54</definedName>
    <definedName name="L18.1.2C01">'PGE2'!$I$58</definedName>
    <definedName name="L18.1.2C02">'PGE2'!$N$58</definedName>
    <definedName name="L18.1.2C03">'PGE2'!$S$58</definedName>
    <definedName name="L18.1.2C04">'PGE2'!$X$58</definedName>
    <definedName name="L18.1.2C05">'PGE2'!$AC$58</definedName>
    <definedName name="L18.1.2C06">'PGE2'!$AH$58</definedName>
    <definedName name="L18.1.2C07">'PGE2'!$AM$58</definedName>
    <definedName name="L18.1.2C08">'PGE2'!$AR$58</definedName>
    <definedName name="L18.1.2C09">'PGE2'!$AW$58</definedName>
    <definedName name="L18.1.2C10">'PGE2'!$BB$58</definedName>
    <definedName name="L18.1.2C11">'PGE2'!$BG$58</definedName>
    <definedName name="L18.1.2C12">'PGE2'!$BL$58</definedName>
    <definedName name="L18.1.2C13">'PGE2'!$BQ$58</definedName>
    <definedName name="L18.1.2C14">'PGE2'!$BV$58</definedName>
    <definedName name="L18.1.2C15">'PGE2'!$CA$58</definedName>
    <definedName name="L18.1.2C16">'PGE2'!$CF$58</definedName>
    <definedName name="L18.1.2C17">'PGE2'!$CK$58</definedName>
    <definedName name="L18.1.2C18">'PGE2'!$CP$58</definedName>
    <definedName name="L18.1.2C19">'PGE2'!$CU$58</definedName>
    <definedName name="L18.1.2C20">'PGE2'!$CZ$58</definedName>
    <definedName name="L18.1.2C21">'PGE2'!$DE$58</definedName>
    <definedName name="L18.1.2C22">'PGE2'!$DJ$58</definedName>
    <definedName name="L18.1.2C23">'PGE2'!$DO$58</definedName>
    <definedName name="L18.1.2C24">'PGE2'!$DT$58</definedName>
    <definedName name="L18.1.2C25">'PGE2'!$DY$58</definedName>
    <definedName name="L18.1.2C26">'PGE2'!$ED$58</definedName>
    <definedName name="L18.1.2C27">'PGE2'!$EI$58</definedName>
    <definedName name="L18.1.2C28">'PGE2'!$EN$58</definedName>
    <definedName name="L18.1.2C29">'PGE2'!$ES$58</definedName>
    <definedName name="L18.1.2C30">'PGE2'!$EX$58</definedName>
    <definedName name="L18.1.2C31">'PGE2'!$FC$58</definedName>
    <definedName name="L18.1.2C32">'PGE2'!$FH$58</definedName>
    <definedName name="L18.1.2C33">'PGE2'!$FM$58</definedName>
    <definedName name="L18.1.2C34">'PGE2'!$FR$58</definedName>
    <definedName name="L18.1.2C35">'PGE2'!$FW$58</definedName>
    <definedName name="L18.1.2C36">'PGE2'!$GB$58</definedName>
    <definedName name="L18.1.2C37">'PGE2'!$GG$58</definedName>
    <definedName name="L18.1.2C38">'PGE2'!$GL$58</definedName>
    <definedName name="L18.1.2C39">'PGE2'!$GQ$58</definedName>
    <definedName name="L18.1.2C40">'PGE2'!$GV$58</definedName>
    <definedName name="L18.1.2C41">'PGE2'!$HA$58</definedName>
    <definedName name="L18.1.2C42">'PGE2'!$HF$58</definedName>
    <definedName name="L18.1.2C43">'PGE2'!$HK$58</definedName>
    <definedName name="L18.1.2C44">'PGE2'!$HP$58</definedName>
    <definedName name="L18.1.2C45">'PGE2'!$HU$58</definedName>
    <definedName name="L18.1.2C46">'PGE2'!$HZ$58</definedName>
    <definedName name="L18.1.2C47">'PGE2'!$IE$58</definedName>
    <definedName name="L18.1.2C48">'PGE2'!$IJ$58</definedName>
    <definedName name="L18.1.2C49">'PGE2'!$IO$58</definedName>
    <definedName name="L18.1.2C50">'PGE2'!$IT$58</definedName>
    <definedName name="L18.1.2C51">'PGE2'!$IY$58</definedName>
    <definedName name="L18.1.2D01">'PGE1'!$J$66</definedName>
    <definedName name="L18.1.2D02">'PGE1'!$T$66</definedName>
    <definedName name="L18.1.2E01">'PGE1'!$D$66</definedName>
    <definedName name="L18.1.2E02">'PGE1'!$P$66</definedName>
    <definedName name="L18.1.2M01">'PGE1'!$X$66</definedName>
    <definedName name="L18.1.2T">'PGE3'!$I$52</definedName>
    <definedName name="L18.1.3">'PGE2'!$I$61:$IY$61</definedName>
    <definedName name="L18.1.3C01">'PGE2'!$I$61</definedName>
    <definedName name="L18.1.3C02">'PGE2'!$N$61</definedName>
    <definedName name="L18.1.3C03">'PGE2'!$S$61</definedName>
    <definedName name="L18.1.3C04">'PGE2'!$X$61</definedName>
    <definedName name="L18.1.3C05">'PGE2'!$AC$61</definedName>
    <definedName name="L18.1.3C06">'PGE2'!$AH$61</definedName>
    <definedName name="L18.1.3C07">'PGE2'!$AM$61</definedName>
    <definedName name="L18.1.3C08">'PGE2'!$AR$61</definedName>
    <definedName name="L18.1.3C09">'PGE2'!$AW$61</definedName>
    <definedName name="L18.1.3C10">'PGE2'!$BB$61</definedName>
    <definedName name="L18.1.3C11">'PGE2'!$BG$61</definedName>
    <definedName name="L18.1.3C12">'PGE2'!$BL$61</definedName>
    <definedName name="L18.1.3C13">'PGE2'!$BQ$61</definedName>
    <definedName name="L18.1.3C14">'PGE2'!$BV$61</definedName>
    <definedName name="L18.1.3C15">'PGE2'!$CA$61</definedName>
    <definedName name="L18.1.3C16">'PGE2'!$CF$61</definedName>
    <definedName name="L18.1.3C17">'PGE2'!$CK$61</definedName>
    <definedName name="L18.1.3C18">'PGE2'!$CP$61</definedName>
    <definedName name="L18.1.3C19">'PGE2'!$CU$61</definedName>
    <definedName name="L18.1.3C20">'PGE2'!$CZ$61</definedName>
    <definedName name="L18.1.3C21">'PGE2'!$DE$61</definedName>
    <definedName name="L18.1.3C22">'PGE2'!$DJ$61</definedName>
    <definedName name="L18.1.3C23">'PGE2'!$DO$61</definedName>
    <definedName name="L18.1.3C24">'PGE2'!$DT$61</definedName>
    <definedName name="L18.1.3C25">'PGE2'!$DY$61</definedName>
    <definedName name="L18.1.3C26">'PGE2'!$ED$61</definedName>
    <definedName name="L18.1.3C27">'PGE2'!$EI$61</definedName>
    <definedName name="L18.1.3C28">'PGE2'!$EN$61</definedName>
    <definedName name="L18.1.3C29">'PGE2'!$ES$61</definedName>
    <definedName name="L18.1.3C30">'PGE2'!$EX$61</definedName>
    <definedName name="L18.1.3C31">'PGE2'!$FC$61</definedName>
    <definedName name="L18.1.3C32">'PGE2'!$FH$61</definedName>
    <definedName name="L18.1.3C33">'PGE2'!$FM$61</definedName>
    <definedName name="L18.1.3C34">'PGE2'!$FR$61</definedName>
    <definedName name="L18.1.3C35">'PGE2'!$FW$61</definedName>
    <definedName name="L18.1.3C36">'PGE2'!$GB$61</definedName>
    <definedName name="L18.1.3C37">'PGE2'!$GG$61</definedName>
    <definedName name="L18.1.3C38">'PGE2'!$GL$61</definedName>
    <definedName name="L18.1.3C39">'PGE2'!$GQ$61</definedName>
    <definedName name="L18.1.3C40">'PGE2'!$GV$61</definedName>
    <definedName name="L18.1.3C41">'PGE2'!$HA$61</definedName>
    <definedName name="L18.1.3C42">'PGE2'!$HF$61</definedName>
    <definedName name="L18.1.3C43">'PGE2'!$HK$61</definedName>
    <definedName name="L18.1.3C44">'PGE2'!$HP$61</definedName>
    <definedName name="L18.1.3C45">'PGE2'!$HU$61</definedName>
    <definedName name="L18.1.3C46">'PGE2'!$HZ$61</definedName>
    <definedName name="L18.1.3C47">'PGE2'!$IE$61</definedName>
    <definedName name="L18.1.3C48">'PGE2'!$IJ$61</definedName>
    <definedName name="L18.1.3C49">'PGE2'!$IO$61</definedName>
    <definedName name="L18.1.3C50">'PGE2'!$IT$61</definedName>
    <definedName name="L18.1.3C51">'PGE2'!$IY$61</definedName>
    <definedName name="L18.1.3T">'PGE3'!$I$55</definedName>
    <definedName name="L18.1.4">'PGE2'!$I$62:$IY$62</definedName>
    <definedName name="L18.1.4C01">'PGE2'!$I$62</definedName>
    <definedName name="L18.1.4C02">'PGE2'!$N$62</definedName>
    <definedName name="L18.1.4C03">'PGE2'!$S$62</definedName>
    <definedName name="L18.1.4C04">'PGE2'!$X$62</definedName>
    <definedName name="L18.1.4C05">'PGE2'!$AC$62</definedName>
    <definedName name="L18.1.4C06">'PGE2'!$AH$62</definedName>
    <definedName name="L18.1.4C07">'PGE2'!$AM$62</definedName>
    <definedName name="L18.1.4C08">'PGE2'!$AR$62</definedName>
    <definedName name="L18.1.4C09">'PGE2'!$AW$62</definedName>
    <definedName name="L18.1.4C10">'PGE2'!$BB$62</definedName>
    <definedName name="L18.1.4C11">'PGE2'!$BG$62</definedName>
    <definedName name="L18.1.4C12">'PGE2'!$BL$62</definedName>
    <definedName name="L18.1.4C13">'PGE2'!$BQ$62</definedName>
    <definedName name="L18.1.4C14">'PGE2'!$BV$62</definedName>
    <definedName name="L18.1.4C15">'PGE2'!$CA$62</definedName>
    <definedName name="L18.1.4C16">'PGE2'!$CF$62</definedName>
    <definedName name="L18.1.4C17">'PGE2'!$CK$62</definedName>
    <definedName name="L18.1.4C18">'PGE2'!$CP$62</definedName>
    <definedName name="L18.1.4C19">'PGE2'!$CU$62</definedName>
    <definedName name="L18.1.4C20">'PGE2'!$CZ$62</definedName>
    <definedName name="L18.1.4C21">'PGE2'!$DE$62</definedName>
    <definedName name="L18.1.4C22">'PGE2'!$DJ$62</definedName>
    <definedName name="L18.1.4C23">'PGE2'!$DO$62</definedName>
    <definedName name="L18.1.4C24">'PGE2'!$DT$62</definedName>
    <definedName name="L18.1.4C25">'PGE2'!$DY$62</definedName>
    <definedName name="L18.1.4C26">'PGE2'!$ED$62</definedName>
    <definedName name="L18.1.4C27">'PGE2'!$EI$62</definedName>
    <definedName name="L18.1.4C28">'PGE2'!$EN$62</definedName>
    <definedName name="L18.1.4C29">'PGE2'!$ES$62</definedName>
    <definedName name="L18.1.4C30">'PGE2'!$EX$62</definedName>
    <definedName name="L18.1.4C31">'PGE2'!$FC$62</definedName>
    <definedName name="L18.1.4C32">'PGE2'!$FH$62</definedName>
    <definedName name="L18.1.4C33">'PGE2'!$FM$62</definedName>
    <definedName name="L18.1.4C34">'PGE2'!$FR$62</definedName>
    <definedName name="L18.1.4C35">'PGE2'!$FW$62</definedName>
    <definedName name="L18.1.4C36">'PGE2'!$GB$62</definedName>
    <definedName name="L18.1.4C37">'PGE2'!$GG$62</definedName>
    <definedName name="L18.1.4C38">'PGE2'!$GL$62</definedName>
    <definedName name="L18.1.4C39">'PGE2'!$GQ$62</definedName>
    <definedName name="L18.1.4C40">'PGE2'!$GV$62</definedName>
    <definedName name="L18.1.4C41">'PGE2'!$HA$62</definedName>
    <definedName name="L18.1.4C42">'PGE2'!$HF$62</definedName>
    <definedName name="L18.1.4C43">'PGE2'!$HK$62</definedName>
    <definedName name="L18.1.4C44">'PGE2'!$HP$62</definedName>
    <definedName name="L18.1.4C45">'PGE2'!$HU$62</definedName>
    <definedName name="L18.1.4C46">'PGE2'!$HZ$62</definedName>
    <definedName name="L18.1.4C47">'PGE2'!$IE$62</definedName>
    <definedName name="L18.1.4C48">'PGE2'!$IJ$62</definedName>
    <definedName name="L18.1.4C49">'PGE2'!$IO$62</definedName>
    <definedName name="L18.1.4C50">'PGE2'!$IT$62</definedName>
    <definedName name="L18.1.4C51">'PGE2'!$IY$62</definedName>
    <definedName name="L18.1.4T">'PGE3'!$I$56</definedName>
    <definedName name="L18.2.1">'PGE2'!$I$63:$IY$63</definedName>
    <definedName name="L18.2.1C01">'PGE2'!$I$63</definedName>
    <definedName name="L18.2.1C02">'PGE2'!$N$63</definedName>
    <definedName name="L18.2.1C03">'PGE2'!$S$63</definedName>
    <definedName name="L18.2.1C04">'PGE2'!$X$63</definedName>
    <definedName name="L18.2.1C05">'PGE2'!$AC$63</definedName>
    <definedName name="L18.2.1C06">'PGE2'!$AH$63</definedName>
    <definedName name="L18.2.1C07">'PGE2'!$AM$63</definedName>
    <definedName name="L18.2.1C08">'PGE2'!$AR$63</definedName>
    <definedName name="L18.2.1C09">'PGE2'!$AW$63</definedName>
    <definedName name="L18.2.1C10">'PGE2'!$BB$63</definedName>
    <definedName name="L18.2.1C11">'PGE2'!$BG$63</definedName>
    <definedName name="L18.2.1C12">'PGE2'!$BL$63</definedName>
    <definedName name="L18.2.1C13">'PGE2'!$BQ$63</definedName>
    <definedName name="L18.2.1C14">'PGE2'!$BV$63</definedName>
    <definedName name="L18.2.1C15">'PGE2'!$CA$63</definedName>
    <definedName name="L18.2.1C16">'PGE2'!$CF$63</definedName>
    <definedName name="L18.2.1C17">'PGE2'!$CK$63</definedName>
    <definedName name="L18.2.1C18">'PGE2'!$CP$63</definedName>
    <definedName name="L18.2.1C19">'PGE2'!$CU$63</definedName>
    <definedName name="L18.2.1C20">'PGE2'!$CZ$63</definedName>
    <definedName name="L18.2.1C21">'PGE2'!$DE$63</definedName>
    <definedName name="L18.2.1C22">'PGE2'!$DJ$63</definedName>
    <definedName name="L18.2.1C23">'PGE2'!$DO$63</definedName>
    <definedName name="L18.2.1C24">'PGE2'!$DT$63</definedName>
    <definedName name="L18.2.1C25">'PGE2'!$DY$63</definedName>
    <definedName name="L18.2.1C26">'PGE2'!$ED$63</definedName>
    <definedName name="L18.2.1C27">'PGE2'!$EI$63</definedName>
    <definedName name="L18.2.1C28">'PGE2'!$EN$63</definedName>
    <definedName name="L18.2.1C29">'PGE2'!$ES$63</definedName>
    <definedName name="L18.2.1C30">'PGE2'!$EX$63</definedName>
    <definedName name="L18.2.1C31">'PGE2'!$FC$63</definedName>
    <definedName name="L18.2.1C32">'PGE2'!$FH$63</definedName>
    <definedName name="L18.2.1C33">'PGE2'!$FM$63</definedName>
    <definedName name="L18.2.1C34">'PGE2'!$FR$63</definedName>
    <definedName name="L18.2.1C35">'PGE2'!$FW$63</definedName>
    <definedName name="L18.2.1C36">'PGE2'!$GB$63</definedName>
    <definedName name="L18.2.1C37">'PGE2'!$GG$63</definedName>
    <definedName name="L18.2.1C38">'PGE2'!$GL$63</definedName>
    <definedName name="L18.2.1C39">'PGE2'!$GQ$63</definedName>
    <definedName name="L18.2.1C40">'PGE2'!$GV$63</definedName>
    <definedName name="L18.2.1C41">'PGE2'!$HA$63</definedName>
    <definedName name="L18.2.1C42">'PGE2'!$HF$63</definedName>
    <definedName name="L18.2.1C43">'PGE2'!$HK$63</definedName>
    <definedName name="L18.2.1C44">'PGE2'!$HP$63</definedName>
    <definedName name="L18.2.1C45">'PGE2'!$HU$63</definedName>
    <definedName name="L18.2.1C46">'PGE2'!$HZ$63</definedName>
    <definedName name="L18.2.1C47">'PGE2'!$IE$63</definedName>
    <definedName name="L18.2.1C48">'PGE2'!$IJ$63</definedName>
    <definedName name="L18.2.1C49">'PGE2'!$IO$63</definedName>
    <definedName name="L18.2.1C50">'PGE2'!$IT$63</definedName>
    <definedName name="L18.2.1C51">'PGE2'!$IY$63</definedName>
    <definedName name="L18.2.1T">'PGE3'!$I$57</definedName>
    <definedName name="L18.2.2">'PGE2'!$I$65:$IY$65</definedName>
    <definedName name="L18.2.2C01">'PGE2'!$I$65</definedName>
    <definedName name="L18.2.2C02">'PGE2'!$N$65</definedName>
    <definedName name="L18.2.2C03">'PGE2'!$S$65</definedName>
    <definedName name="L18.2.2C04">'PGE2'!$X$65</definedName>
    <definedName name="L18.2.2C05">'PGE2'!$AC$65</definedName>
    <definedName name="L18.2.2C06">'PGE2'!$AH$65</definedName>
    <definedName name="L18.2.2C07">'PGE2'!$AM$65</definedName>
    <definedName name="L18.2.2C08">'PGE2'!$AR$65</definedName>
    <definedName name="L18.2.2C09">'PGE2'!$AW$65</definedName>
    <definedName name="L18.2.2C10">'PGE2'!$BB$65</definedName>
    <definedName name="L18.2.2C11">'PGE2'!$BG$65</definedName>
    <definedName name="L18.2.2C12">'PGE2'!$BL$65</definedName>
    <definedName name="L18.2.2C13">'PGE2'!$BQ$65</definedName>
    <definedName name="L18.2.2C14">'PGE2'!$BV$65</definedName>
    <definedName name="L18.2.2C15">'PGE2'!$CA$65</definedName>
    <definedName name="L18.2.2C16">'PGE2'!$CF$65</definedName>
    <definedName name="L18.2.2C17">'PGE2'!$CK$65</definedName>
    <definedName name="L18.2.2C18">'PGE2'!$CP$65</definedName>
    <definedName name="L18.2.2C19">'PGE2'!$CU$65</definedName>
    <definedName name="L18.2.2C20">'PGE2'!$CZ$65</definedName>
    <definedName name="L18.2.2C21">'PGE2'!$DE$65</definedName>
    <definedName name="L18.2.2C22">'PGE2'!$DJ$65</definedName>
    <definedName name="L18.2.2C23">'PGE2'!$DO$65</definedName>
    <definedName name="L18.2.2C24">'PGE2'!$DT$65</definedName>
    <definedName name="L18.2.2C25">'PGE2'!$DY$65</definedName>
    <definedName name="L18.2.2C26">'PGE2'!$ED$65</definedName>
    <definedName name="L18.2.2C27">'PGE2'!$EI$65</definedName>
    <definedName name="L18.2.2C28">'PGE2'!$EN$65</definedName>
    <definedName name="L18.2.2C29">'PGE2'!$ES$65</definedName>
    <definedName name="L18.2.2C30">'PGE2'!$EX$65</definedName>
    <definedName name="L18.2.2C31">'PGE2'!$FC$65</definedName>
    <definedName name="L18.2.2C32">'PGE2'!$FH$65</definedName>
    <definedName name="L18.2.2C33">'PGE2'!$FM$65</definedName>
    <definedName name="L18.2.2C34">'PGE2'!$FR$65</definedName>
    <definedName name="L18.2.2C35">'PGE2'!$FW$65</definedName>
    <definedName name="L18.2.2C36">'PGE2'!$GB$65</definedName>
    <definedName name="L18.2.2C37">'PGE2'!$GG$65</definedName>
    <definedName name="L18.2.2C38">'PGE2'!$GL$65</definedName>
    <definedName name="L18.2.2C39">'PGE2'!$GQ$65</definedName>
    <definedName name="L18.2.2C40">'PGE2'!$GV$65</definedName>
    <definedName name="L18.2.2C41">'PGE2'!$HA$65</definedName>
    <definedName name="L18.2.2C42">'PGE2'!$HF$65</definedName>
    <definedName name="L18.2.2C43">'PGE2'!$HK$65</definedName>
    <definedName name="L18.2.2C44">'PGE2'!$HP$65</definedName>
    <definedName name="L18.2.2C45">'PGE2'!$HU$65</definedName>
    <definedName name="L18.2.2C46">'PGE2'!$HZ$65</definedName>
    <definedName name="L18.2.2C47">'PGE2'!$IE$65</definedName>
    <definedName name="L18.2.2C48">'PGE2'!$IJ$65</definedName>
    <definedName name="L18.2.2C49">'PGE2'!$IO$65</definedName>
    <definedName name="L18.2.2C50">'PGE2'!$IT$65</definedName>
    <definedName name="L18.2.2C51">'PGE2'!$IY$65</definedName>
    <definedName name="L18.2.2T">'PGE3'!$I$59</definedName>
    <definedName name="L18.3">'PGE2'!$I$66:$IY$66</definedName>
    <definedName name="L18.3.1">'PGE2'!$I$69:$IY$69</definedName>
    <definedName name="L18.3.1C01">'PGE2'!$I$69</definedName>
    <definedName name="L18.3.1C02">'PGE2'!$N$69</definedName>
    <definedName name="L18.3.1C03">'PGE2'!$S$69</definedName>
    <definedName name="L18.3.1C04">'PGE2'!$X$69</definedName>
    <definedName name="L18.3.1C05">'PGE2'!$AC$69</definedName>
    <definedName name="L18.3.1C06">'PGE2'!$AH$69</definedName>
    <definedName name="L18.3.1C07">'PGE2'!$AM$69</definedName>
    <definedName name="L18.3.1C08">'PGE2'!$AR$69</definedName>
    <definedName name="L18.3.1C09">'PGE2'!$AW$69</definedName>
    <definedName name="L18.3.1C10">'PGE2'!$BB$69</definedName>
    <definedName name="L18.3.1C11">'PGE2'!$BG$69</definedName>
    <definedName name="L18.3.1C12">'PGE2'!$BL$69</definedName>
    <definedName name="L18.3.1C13">'PGE2'!$BQ$69</definedName>
    <definedName name="L18.3.1C14">'PGE2'!$BV$69</definedName>
    <definedName name="L18.3.1C15">'PGE2'!$CA$69</definedName>
    <definedName name="L18.3.1C16">'PGE2'!$CF$69</definedName>
    <definedName name="L18.3.1C17">'PGE2'!$CK$69</definedName>
    <definedName name="L18.3.1C18">'PGE2'!$CP$69</definedName>
    <definedName name="L18.3.1C19">'PGE2'!$CU$69</definedName>
    <definedName name="L18.3.1C20">'PGE2'!$CZ$69</definedName>
    <definedName name="L18.3.1C21">'PGE2'!$DE$69</definedName>
    <definedName name="L18.3.1C22">'PGE2'!$DJ$69</definedName>
    <definedName name="L18.3.1C23">'PGE2'!$DO$69</definedName>
    <definedName name="L18.3.1C24">'PGE2'!$DT$69</definedName>
    <definedName name="L18.3.1C25">'PGE2'!$DY$69</definedName>
    <definedName name="L18.3.1C26">'PGE2'!$ED$69</definedName>
    <definedName name="L18.3.1C27">'PGE2'!$EI$69</definedName>
    <definedName name="L18.3.1C28">'PGE2'!$EN$69</definedName>
    <definedName name="L18.3.1C29">'PGE2'!$ES$69</definedName>
    <definedName name="L18.3.1C30">'PGE2'!$EX$69</definedName>
    <definedName name="L18.3.1C31">'PGE2'!$FC$69</definedName>
    <definedName name="L18.3.1C32">'PGE2'!$FH$69</definedName>
    <definedName name="L18.3.1C33">'PGE2'!$FM$69</definedName>
    <definedName name="L18.3.1C34">'PGE2'!$FR$69</definedName>
    <definedName name="L18.3.1C35">'PGE2'!$FW$69</definedName>
    <definedName name="L18.3.1C36">'PGE2'!$GB$69</definedName>
    <definedName name="L18.3.1C37">'PGE2'!$GG$69</definedName>
    <definedName name="L18.3.1C38">'PGE2'!$GL$69</definedName>
    <definedName name="L18.3.1C39">'PGE2'!$GQ$69</definedName>
    <definedName name="L18.3.1C40">'PGE2'!$GV$69</definedName>
    <definedName name="L18.3.1C41">'PGE2'!$HA$69</definedName>
    <definedName name="L18.3.1C42">'PGE2'!$HF$69</definedName>
    <definedName name="L18.3.1C43">'PGE2'!$HK$69</definedName>
    <definedName name="L18.3.1C44">'PGE2'!$HP$69</definedName>
    <definedName name="L18.3.1C45">'PGE2'!$HU$69</definedName>
    <definedName name="L18.3.1C46">'PGE2'!$HZ$69</definedName>
    <definedName name="L18.3.1C47">'PGE2'!$IE$69</definedName>
    <definedName name="L18.3.1C48">'PGE2'!$IJ$69</definedName>
    <definedName name="L18.3.1C49">'PGE2'!$IO$69</definedName>
    <definedName name="L18.3.1C50">'PGE2'!$IT$69</definedName>
    <definedName name="L18.3.1C51">'PGE2'!$IY$69</definedName>
    <definedName name="L18.3.1P">'PGE2'!$I$67:$JC$67</definedName>
    <definedName name="L18.3.1PC01">'PGE2'!$I$67</definedName>
    <definedName name="L18.3.1PC02">'PGE2'!$N$67</definedName>
    <definedName name="L18.3.1PC03">'PGE2'!$S$67</definedName>
    <definedName name="L18.3.1PC04">'PGE2'!$X$67</definedName>
    <definedName name="L18.3.1PC05">'PGE2'!$AC$67</definedName>
    <definedName name="L18.3.1PC06">'PGE2'!$AH$67</definedName>
    <definedName name="L18.3.1PC07">'PGE2'!$AM$67</definedName>
    <definedName name="L18.3.1PC08">'PGE2'!$AR$67</definedName>
    <definedName name="L18.3.1PC09">'PGE2'!$AW$67</definedName>
    <definedName name="L18.3.1PC10">'PGE2'!$BB$67</definedName>
    <definedName name="L18.3.1PC11">'PGE2'!$BG$67</definedName>
    <definedName name="L18.3.1PC12">'PGE2'!$BL$67</definedName>
    <definedName name="L18.3.1PC13">'PGE2'!$BQ$67</definedName>
    <definedName name="L18.3.1PC14">'PGE2'!$BV$67</definedName>
    <definedName name="L18.3.1PC15">'PGE2'!$CA$67</definedName>
    <definedName name="L18.3.1PC16">'PGE2'!$CF$67</definedName>
    <definedName name="L18.3.1PC17">'PGE2'!$CK$67</definedName>
    <definedName name="L18.3.1PC18">'PGE2'!$CP$67</definedName>
    <definedName name="L18.3.1PC19">'PGE2'!$CU$67</definedName>
    <definedName name="L18.3.1PC20">'PGE2'!$CZ$67</definedName>
    <definedName name="L18.3.1PC21">'PGE2'!$DE$67</definedName>
    <definedName name="L18.3.1PC22">'PGE2'!$DJ$67</definedName>
    <definedName name="L18.3.1PC23">'PGE2'!$DO$67</definedName>
    <definedName name="L18.3.1PC24">'PGE2'!$DT$67</definedName>
    <definedName name="L18.3.1PC25">'PGE2'!$DY$67</definedName>
    <definedName name="L18.3.1PC26">'PGE2'!$ED$67</definedName>
    <definedName name="L18.3.1PC27">'PGE2'!$EI$67</definedName>
    <definedName name="L18.3.1PC28">'PGE2'!$EN$67</definedName>
    <definedName name="L18.3.1PC29">'PGE2'!$ES$67</definedName>
    <definedName name="L18.3.1PC30">'PGE2'!$EX$67</definedName>
    <definedName name="L18.3.1PC31">'PGE2'!$FC$67</definedName>
    <definedName name="L18.3.1PC32">'PGE2'!$FH$67</definedName>
    <definedName name="L18.3.1PC33">'PGE2'!$FM$67</definedName>
    <definedName name="L18.3.1PC34">'PGE2'!$FR$67</definedName>
    <definedName name="L18.3.1PC35">'PGE2'!$FW$67</definedName>
    <definedName name="L18.3.1PC36">'PGE2'!$GB$67</definedName>
    <definedName name="L18.3.1PC37">'PGE2'!$GG$67</definedName>
    <definedName name="L18.3.1PC38">'PGE2'!$GL$67</definedName>
    <definedName name="L18.3.1PC39">'PGE2'!$GQ$67</definedName>
    <definedName name="L18.3.1PC40">'PGE2'!$GV$67</definedName>
    <definedName name="L18.3.1PC41">'PGE2'!$HA$67</definedName>
    <definedName name="L18.3.1PC42">'PGE2'!$HF$67</definedName>
    <definedName name="L18.3.1PC43">'PGE2'!$HK$67</definedName>
    <definedName name="L18.3.1PC44">'PGE2'!$HP$67</definedName>
    <definedName name="L18.3.1PC45">'PGE2'!$HU$67</definedName>
    <definedName name="L18.3.1PC46">'PGE2'!$HZ$67</definedName>
    <definedName name="L18.3.1PC47">'PGE2'!$IE$67</definedName>
    <definedName name="L18.3.1PC48">'PGE2'!$IJ$67</definedName>
    <definedName name="L18.3.1PC49">'PGE2'!$IO$67</definedName>
    <definedName name="L18.3.1PC50">'PGE2'!$IT$67</definedName>
    <definedName name="L18.3.1PC51">'PGE2'!$IY$67</definedName>
    <definedName name="L18.3.1T">'PGE3'!$I$63</definedName>
    <definedName name="L18.3C01">'PGE2'!$I$66</definedName>
    <definedName name="L18.3C02">'PGE2'!$N$66</definedName>
    <definedName name="L18.3C03">'PGE2'!$S$66</definedName>
    <definedName name="L18.3C04">'PGE2'!$X$66</definedName>
    <definedName name="L18.3C05">'PGE2'!$AC$66</definedName>
    <definedName name="L18.3C06">'PGE2'!$AH$66</definedName>
    <definedName name="L18.3C07">'PGE2'!$AM$66</definedName>
    <definedName name="L18.3C08">'PGE2'!$AR$66</definedName>
    <definedName name="L18.3C09">'PGE2'!$AW$66</definedName>
    <definedName name="L18.3C10">'PGE2'!$BB$66</definedName>
    <definedName name="L18.3C11">'PGE2'!$BG$66</definedName>
    <definedName name="L18.3C12">'PGE2'!$BL$66</definedName>
    <definedName name="L18.3C13">'PGE2'!$BQ$66</definedName>
    <definedName name="L18.3C14">'PGE2'!$BV$66</definedName>
    <definedName name="L18.3C15">'PGE2'!$CA$66</definedName>
    <definedName name="L18.3C16">'PGE2'!$CF$66</definedName>
    <definedName name="L18.3C17">'PGE2'!$CK$66</definedName>
    <definedName name="L18.3C18">'PGE2'!$CP$66</definedName>
    <definedName name="L18.3C19">'PGE2'!$CU$66</definedName>
    <definedName name="L18.3C20">'PGE2'!$CZ$66</definedName>
    <definedName name="L18.3C21">'PGE2'!$DE$66</definedName>
    <definedName name="L18.3C22">'PGE2'!$DJ$66</definedName>
    <definedName name="L18.3C23">'PGE2'!$DO$66</definedName>
    <definedName name="L18.3C24">'PGE2'!$DT$66</definedName>
    <definedName name="L18.3C25">'PGE2'!$DY$66</definedName>
    <definedName name="L18.3C26">'PGE2'!$ED$66</definedName>
    <definedName name="L18.3C27">'PGE2'!$EI$66</definedName>
    <definedName name="L18.3C28">'PGE2'!$EN$66</definedName>
    <definedName name="L18.3C29">'PGE2'!$ES$66</definedName>
    <definedName name="L18.3C30">'PGE2'!$EX$66</definedName>
    <definedName name="L18.3C31">'PGE2'!$FC$66</definedName>
    <definedName name="L18.3C32">'PGE2'!$FH$66</definedName>
    <definedName name="L18.3C33">'PGE2'!$FM$66</definedName>
    <definedName name="L18.3C34">'PGE2'!$FR$66</definedName>
    <definedName name="L18.3C35">'PGE2'!$FW$66</definedName>
    <definedName name="L18.3C36">'PGE2'!$GB$66</definedName>
    <definedName name="L18.3C37">'PGE2'!$GG$66</definedName>
    <definedName name="L18.3C38">'PGE2'!$GL$66</definedName>
    <definedName name="L18.3C39">'PGE2'!$GQ$66</definedName>
    <definedName name="L18.3C40">'PGE2'!$GV$66</definedName>
    <definedName name="L18.3C41">'PGE2'!$HA$66</definedName>
    <definedName name="L18.3C42">'PGE2'!$HF$66</definedName>
    <definedName name="L18.3C43">'PGE2'!$HK$66</definedName>
    <definedName name="L18.3C44">'PGE2'!$HP$66</definedName>
    <definedName name="L18.3C45">'PGE2'!$HU$66</definedName>
    <definedName name="L18.3C46">'PGE2'!$HZ$66</definedName>
    <definedName name="L18.3C47">'PGE2'!$IE$66</definedName>
    <definedName name="L18.3C48">'PGE2'!$IJ$66</definedName>
    <definedName name="L18.3C49">'PGE2'!$IO$66</definedName>
    <definedName name="L18.3C50">'PGE2'!$IT$66</definedName>
    <definedName name="L18.3C51">'PGE2'!$IY$66</definedName>
    <definedName name="L18.3T">'PGE3'!$I$60</definedName>
    <definedName name="L2.0C01">'PGE1'!$O$32</definedName>
    <definedName name="L3.0C01">'PGE1'!$D$200</definedName>
    <definedName name="L3.1C01">'PGE1'!$M$44</definedName>
    <definedName name="L4.0C01">'PGE1'!$D$201</definedName>
    <definedName name="L5.0C01">'PGE1'!$D$202</definedName>
    <definedName name="L5.0C02">'PGE1'!$D$203</definedName>
    <definedName name="L5.0C03">'PGE1'!$D$204</definedName>
    <definedName name="L5.0C04">'PGE1'!$D$205</definedName>
    <definedName name="L5.4C01">'PGE1'!$G$55</definedName>
    <definedName name="L6.0C01">'PGE1'!$D$206</definedName>
    <definedName name="L6.0C02">'PGE1'!$D$207</definedName>
    <definedName name="L7.0R01">'PGE1'!$A$58</definedName>
    <definedName name="L7.0R02">'PGE1'!$A$59</definedName>
    <definedName name="L8.0C01">'PGE1'!$B$70</definedName>
    <definedName name="L8.0C02">'PGE1'!$K$70</definedName>
    <definedName name="L8.0C03">'PGE1'!$T$71</definedName>
    <definedName name="L8.0C04">'PGE1'!$R$71</definedName>
    <definedName name="L8.0C05">'PGE1'!$AA$71</definedName>
    <definedName name="L8.0C06">'PGE1'!$X$71</definedName>
    <definedName name="L8.0C07">'PGE1'!$U$71</definedName>
    <definedName name="L9.0C01">'PGE1'!$B$73</definedName>
    <definedName name="L9.0C02">'PGE1'!$K$73</definedName>
    <definedName name="L9.0C03">'PGE1'!$S$73</definedName>
    <definedName name="LBL.Address1">'PGE1'!$F$19</definedName>
    <definedName name="LBL.Address2">'PGE1'!$F$20</definedName>
    <definedName name="LBL.City">'PGE1'!$F$22</definedName>
    <definedName name="LBL.CompanyName">'PGE1'!$F$12</definedName>
    <definedName name="LBL.Contact">'PGE1'!$F$16</definedName>
    <definedName name="LBL.DivName">'PGE1'!$F$13</definedName>
    <definedName name="LBL.PostalCode">'PGE1'!$F$24</definedName>
    <definedName name="LBL.Province">'PGE1'!$F$23</definedName>
    <definedName name="lstDays">Param!$B$23:$B$53</definedName>
    <definedName name="lstDaysFiscal">INDEX(lstDays,1):INDEX(lstDays,DAY(DATE(ReportYear,L8.0C04+1,1)-1))</definedName>
    <definedName name="lstDaysReport">INDEX(lstDays,1):INDEX(lstDays,DAY(DATE(ReportYear,L8.0C06+1,1)-1))</definedName>
    <definedName name="lstFormNumber">tblTitle[FormNumber]</definedName>
    <definedName name="lstFormType">tblFormType[FormType]</definedName>
    <definedName name="lstMonths">Param!$A$23:$A$34</definedName>
    <definedName name="lstProvince">'PGE1'!$H$200:$H$211</definedName>
    <definedName name="lstRockWork">'PGE2'!$A$216:$A$221</definedName>
    <definedName name="lstYear">Param!$C$1:$C$3</definedName>
    <definedName name="ParamFormType">Param!$B$4</definedName>
    <definedName name="ParamInputForm">Param!$B$1</definedName>
    <definedName name="ParamInputYear">Param!$B$2</definedName>
    <definedName name="ParamYear1">Param!$B$3</definedName>
    <definedName name="_xlnm.Print_Area" localSheetId="0">'PGE1'!$A$1:$AD$74</definedName>
    <definedName name="_xlnm.Print_Area" localSheetId="1">'PGE2'!$1:$67</definedName>
    <definedName name="_xlnm.Print_Area" localSheetId="2">'PGE3'!$A$1:$M$61</definedName>
    <definedName name="_xlnm.Print_Area" localSheetId="3">'PGE4-1'!$A$1:$K$57</definedName>
    <definedName name="_xlnm.Print_Area" localSheetId="4">'PGE4-2'!$A$1:$K$57</definedName>
    <definedName name="_xlnm.Print_Area" localSheetId="5">'PGE4-3'!$A$1:$K$57</definedName>
    <definedName name="_xlnm.Print_Area" localSheetId="6">'PGE4-4'!$A$1:$K$57</definedName>
    <definedName name="_xlnm.Print_Area" localSheetId="7">'PGE4-5'!$A$1:$K$57</definedName>
    <definedName name="_xlnm.Print_Area" localSheetId="8">'PGE4-6'!$A$1:$K$57</definedName>
    <definedName name="_xlnm.Print_Titles" localSheetId="1">'PGE2'!$A:$H</definedName>
    <definedName name="QT">'PGE1'!$R$11</definedName>
    <definedName name="RDATE">'PGE1'!$X$13</definedName>
    <definedName name="ReportYear">Param!$C$23</definedName>
    <definedName name="ReturnDate">Param!$B$14</definedName>
    <definedName name="SD_1">'PGE1'!$J$9</definedName>
    <definedName name="SD_2">'PGE1'!$B$57</definedName>
    <definedName name="SD_3">'PGE1'!$A$60</definedName>
    <definedName name="SD_4">'PGE2'!$A$1</definedName>
    <definedName name="SD_4T">'PGE3'!$A$2</definedName>
    <definedName name="SD_5_P4_1">'PGE4-1'!$B$3</definedName>
    <definedName name="SD_5_P4_2">'PGE4-2'!$B$3</definedName>
    <definedName name="SD_5_P4_3">'PGE4-3'!$B$3</definedName>
    <definedName name="SD_5_P4_4">'PGE4-4'!$B$3</definedName>
    <definedName name="SD_5_P4_5">'PGE4-5'!$B$3</definedName>
    <definedName name="SD_5_P4_6">'PGE4-6'!$B$3</definedName>
    <definedName name="Title1">Param!$B$15</definedName>
    <definedName name="Title2">Param!$B$16</definedName>
    <definedName name="Title3">Param!$B$17</definedName>
    <definedName name="Title4">Param!$B$18</definedName>
    <definedName name="Title5">Param!$B$19</definedName>
    <definedName name="UID">'PGE1'!$Z$6</definedName>
    <definedName name="YT_1">'PGE1'!$Z$47</definedName>
    <definedName name="YT_2">'PGE1'!$B$44</definedName>
    <definedName name="YT_3">'PGE1'!$B$47</definedName>
    <definedName name="YT_4">'PGE1'!$B$49</definedName>
    <definedName name="YT_5">'PGE1'!$M$51</definedName>
  </definedNames>
  <calcPr calcId="162913"/>
</workbook>
</file>

<file path=xl/calcChain.xml><?xml version="1.0" encoding="utf-8"?>
<calcChain xmlns="http://schemas.openxmlformats.org/spreadsheetml/2006/main">
  <c r="E3846" i="18" l="1"/>
  <c r="D3846" i="18"/>
  <c r="E3826" i="18"/>
  <c r="D3826" i="18"/>
  <c r="E3824" i="18"/>
  <c r="D3824" i="18"/>
  <c r="E3823" i="18"/>
  <c r="D3823" i="18"/>
  <c r="E3822" i="18"/>
  <c r="D3822" i="18"/>
  <c r="D3821" i="18"/>
  <c r="E3820" i="18"/>
  <c r="D3820" i="18"/>
  <c r="E3819" i="18"/>
  <c r="D3819" i="18"/>
  <c r="E3818" i="18"/>
  <c r="D3818" i="18"/>
  <c r="E3817" i="18"/>
  <c r="D3817" i="18"/>
  <c r="E3816" i="18"/>
  <c r="D3816" i="18"/>
  <c r="E3813" i="18"/>
  <c r="D3813" i="18"/>
  <c r="E3812" i="18"/>
  <c r="D3812" i="18"/>
  <c r="E3811" i="18"/>
  <c r="D3811" i="18"/>
  <c r="E3810" i="18"/>
  <c r="D3810" i="18"/>
  <c r="E3809" i="18"/>
  <c r="D3809" i="18"/>
  <c r="E3808" i="18"/>
  <c r="D3808" i="18"/>
  <c r="E3807" i="18"/>
  <c r="D3807" i="18"/>
  <c r="E3806" i="18"/>
  <c r="D3806" i="18"/>
  <c r="E3805" i="18"/>
  <c r="D3805" i="18"/>
  <c r="E3804" i="18"/>
  <c r="D3804" i="18"/>
  <c r="E3803" i="18"/>
  <c r="D3803" i="18"/>
  <c r="E3802" i="18"/>
  <c r="D3802" i="18"/>
  <c r="E3801" i="18"/>
  <c r="D3801" i="18"/>
  <c r="E3800" i="18"/>
  <c r="D3800" i="18"/>
  <c r="E3799" i="18"/>
  <c r="D3799" i="18"/>
  <c r="E3798" i="18"/>
  <c r="D3798" i="18"/>
  <c r="E3797" i="18"/>
  <c r="D3797" i="18"/>
  <c r="E3796" i="18"/>
  <c r="D3796" i="18"/>
  <c r="E3795" i="18"/>
  <c r="D3795" i="18"/>
  <c r="E3794" i="18"/>
  <c r="D3794" i="18"/>
  <c r="E3793" i="18"/>
  <c r="D3793" i="18"/>
  <c r="E3792" i="18"/>
  <c r="D3792" i="18"/>
  <c r="E3791" i="18"/>
  <c r="D3791" i="18"/>
  <c r="E3790" i="18"/>
  <c r="D3790" i="18"/>
  <c r="E3789" i="18"/>
  <c r="D3789" i="18"/>
  <c r="E3788" i="18"/>
  <c r="D3788" i="18"/>
  <c r="E3787" i="18"/>
  <c r="D3787" i="18"/>
  <c r="E3786" i="18"/>
  <c r="D3786" i="18"/>
  <c r="E3785" i="18"/>
  <c r="D3785" i="18"/>
  <c r="E3784" i="18"/>
  <c r="D3784" i="18"/>
  <c r="E3783" i="18"/>
  <c r="D3783" i="18"/>
  <c r="E3782" i="18"/>
  <c r="D3782" i="18"/>
  <c r="E3781" i="18"/>
  <c r="D3781" i="18"/>
  <c r="E3780" i="18"/>
  <c r="D3780" i="18"/>
  <c r="E3779" i="18"/>
  <c r="D3779" i="18"/>
  <c r="E3778" i="18"/>
  <c r="D3778" i="18"/>
  <c r="E3777" i="18"/>
  <c r="D3777" i="18"/>
  <c r="E3776" i="18"/>
  <c r="D3776" i="18"/>
  <c r="E3775" i="18"/>
  <c r="D3775" i="18"/>
  <c r="E3774" i="18"/>
  <c r="D3774" i="18"/>
  <c r="E3773" i="18"/>
  <c r="D3773" i="18"/>
  <c r="E3772" i="18"/>
  <c r="D3772" i="18"/>
  <c r="E3771" i="18"/>
  <c r="D3771" i="18"/>
  <c r="E3770" i="18"/>
  <c r="D3770" i="18"/>
  <c r="E3769" i="18"/>
  <c r="D3769" i="18"/>
  <c r="E3768" i="18"/>
  <c r="D3768" i="18"/>
  <c r="E3767" i="18"/>
  <c r="D3767" i="18"/>
  <c r="E3766" i="18"/>
  <c r="D3766" i="18"/>
  <c r="E3765" i="18"/>
  <c r="D3765" i="18"/>
  <c r="E3764" i="18"/>
  <c r="D3764" i="18"/>
  <c r="E3763" i="18"/>
  <c r="D3763" i="18"/>
  <c r="E3762" i="18"/>
  <c r="D3762" i="18"/>
  <c r="E3761" i="18"/>
  <c r="D3761" i="18"/>
  <c r="E3760" i="18"/>
  <c r="D3760" i="18"/>
  <c r="E3759" i="18"/>
  <c r="D3759" i="18"/>
  <c r="E3758" i="18"/>
  <c r="D3758" i="18"/>
  <c r="E3757" i="18"/>
  <c r="D3757" i="18"/>
  <c r="E3756" i="18"/>
  <c r="D3756" i="18"/>
  <c r="E3755" i="18"/>
  <c r="D3755" i="18"/>
  <c r="E3754" i="18"/>
  <c r="D3754" i="18"/>
  <c r="E3753" i="18"/>
  <c r="D3753" i="18"/>
  <c r="E3752" i="18"/>
  <c r="D3752" i="18"/>
  <c r="E3751" i="18"/>
  <c r="D3751" i="18"/>
  <c r="E3750" i="18"/>
  <c r="D3750" i="18"/>
  <c r="E3749" i="18"/>
  <c r="D3749" i="18"/>
  <c r="E3748" i="18"/>
  <c r="D3748" i="18"/>
  <c r="E3747" i="18"/>
  <c r="D3747" i="18"/>
  <c r="E3746" i="18"/>
  <c r="D3746" i="18"/>
  <c r="E3745" i="18"/>
  <c r="D3745" i="18"/>
  <c r="E3744" i="18"/>
  <c r="D3744" i="18"/>
  <c r="E3743" i="18"/>
  <c r="D3743" i="18"/>
  <c r="E3742" i="18"/>
  <c r="D3742" i="18"/>
  <c r="E3741" i="18"/>
  <c r="D3741" i="18"/>
  <c r="E3740" i="18"/>
  <c r="D3740" i="18"/>
  <c r="E3739" i="18"/>
  <c r="D3739" i="18"/>
  <c r="E3738" i="18"/>
  <c r="D3738" i="18"/>
  <c r="E3737" i="18"/>
  <c r="D3737" i="18"/>
  <c r="E3736" i="18"/>
  <c r="D3736" i="18"/>
  <c r="E3735" i="18"/>
  <c r="D3735" i="18"/>
  <c r="E3734" i="18"/>
  <c r="D3734" i="18"/>
  <c r="E3733" i="18"/>
  <c r="D3733" i="18"/>
  <c r="E3732" i="18"/>
  <c r="D3732" i="18"/>
  <c r="E3731" i="18"/>
  <c r="D3731" i="18"/>
  <c r="E3730" i="18"/>
  <c r="D3730" i="18"/>
  <c r="E3729" i="18"/>
  <c r="D3729" i="18"/>
  <c r="E3728" i="18"/>
  <c r="D3728" i="18"/>
  <c r="E3727" i="18"/>
  <c r="D3727" i="18"/>
  <c r="E3726" i="18"/>
  <c r="D3726" i="18"/>
  <c r="E3725" i="18"/>
  <c r="D3725" i="18"/>
  <c r="E3724" i="18"/>
  <c r="D3724" i="18"/>
  <c r="E3723" i="18"/>
  <c r="D3723" i="18"/>
  <c r="E3722" i="18"/>
  <c r="D3722" i="18"/>
  <c r="E3721" i="18"/>
  <c r="D3721" i="18"/>
  <c r="E3720" i="18"/>
  <c r="D3720" i="18"/>
  <c r="E3719" i="18"/>
  <c r="D3719" i="18"/>
  <c r="E3718" i="18"/>
  <c r="D3718" i="18"/>
  <c r="E3717" i="18"/>
  <c r="D3717" i="18"/>
  <c r="E3716" i="18"/>
  <c r="D3716" i="18"/>
  <c r="E3715" i="18"/>
  <c r="D3715" i="18"/>
  <c r="E3714" i="18"/>
  <c r="D3714" i="18"/>
  <c r="E3713" i="18"/>
  <c r="D3713" i="18"/>
  <c r="E3712" i="18"/>
  <c r="D3712" i="18"/>
  <c r="E3711" i="18"/>
  <c r="D3711" i="18"/>
  <c r="E3710" i="18"/>
  <c r="D3710" i="18"/>
  <c r="E3709" i="18"/>
  <c r="D3709" i="18"/>
  <c r="E3708" i="18"/>
  <c r="D3708" i="18"/>
  <c r="E3707" i="18"/>
  <c r="D3707" i="18"/>
  <c r="E3706" i="18"/>
  <c r="D3706" i="18"/>
  <c r="E3705" i="18"/>
  <c r="D3705" i="18"/>
  <c r="E3704" i="18"/>
  <c r="D3704" i="18"/>
  <c r="E3703" i="18"/>
  <c r="D3703" i="18"/>
  <c r="E3702" i="18"/>
  <c r="D3702" i="18"/>
  <c r="E3701" i="18"/>
  <c r="D3701" i="18"/>
  <c r="E3700" i="18"/>
  <c r="D3700" i="18"/>
  <c r="E3699" i="18"/>
  <c r="D3699" i="18"/>
  <c r="E3698" i="18"/>
  <c r="D3698" i="18"/>
  <c r="E3697" i="18"/>
  <c r="D3697" i="18"/>
  <c r="E3696" i="18"/>
  <c r="D3696" i="18"/>
  <c r="E3695" i="18"/>
  <c r="D3695" i="18"/>
  <c r="E3694" i="18"/>
  <c r="D3694" i="18"/>
  <c r="E3693" i="18"/>
  <c r="D3693" i="18"/>
  <c r="E3692" i="18"/>
  <c r="D3692" i="18"/>
  <c r="E3691" i="18"/>
  <c r="D3691" i="18"/>
  <c r="E3690" i="18"/>
  <c r="D3690" i="18"/>
  <c r="E3689" i="18"/>
  <c r="D3689" i="18"/>
  <c r="E3688" i="18"/>
  <c r="D3688" i="18"/>
  <c r="E3687" i="18"/>
  <c r="D3687" i="18"/>
  <c r="E3686" i="18"/>
  <c r="D3686" i="18"/>
  <c r="E3685" i="18"/>
  <c r="D3685" i="18"/>
  <c r="E3684" i="18"/>
  <c r="D3684" i="18"/>
  <c r="E3683" i="18"/>
  <c r="D3683" i="18"/>
  <c r="E3682" i="18"/>
  <c r="D3682" i="18"/>
  <c r="E3681" i="18"/>
  <c r="D3681" i="18"/>
  <c r="E3680" i="18"/>
  <c r="D3680" i="18"/>
  <c r="E3679" i="18"/>
  <c r="D3679" i="18"/>
  <c r="E3678" i="18"/>
  <c r="D3678" i="18"/>
  <c r="E3677" i="18"/>
  <c r="D3677" i="18"/>
  <c r="E3676" i="18"/>
  <c r="D3676" i="18"/>
  <c r="E3675" i="18"/>
  <c r="D3675" i="18"/>
  <c r="E3674" i="18"/>
  <c r="D3674" i="18"/>
  <c r="E3673" i="18"/>
  <c r="D3673" i="18"/>
  <c r="E3672" i="18"/>
  <c r="D3672" i="18"/>
  <c r="E3671" i="18"/>
  <c r="D3671" i="18"/>
  <c r="E3670" i="18"/>
  <c r="D3670" i="18"/>
  <c r="E3669" i="18"/>
  <c r="D3669" i="18"/>
  <c r="E3668" i="18"/>
  <c r="D3668" i="18"/>
  <c r="E3667" i="18"/>
  <c r="D3667" i="18"/>
  <c r="E3666" i="18"/>
  <c r="D3666" i="18"/>
  <c r="E3665" i="18"/>
  <c r="D3665" i="18"/>
  <c r="E3664" i="18"/>
  <c r="D3664" i="18"/>
  <c r="E3663" i="18"/>
  <c r="D3663" i="18"/>
  <c r="E3662" i="18"/>
  <c r="D3662" i="18"/>
  <c r="E3661" i="18"/>
  <c r="D3661" i="18"/>
  <c r="E3660" i="18"/>
  <c r="D3660" i="18"/>
  <c r="E3659" i="18"/>
  <c r="D3659" i="18"/>
  <c r="E3658" i="18"/>
  <c r="D3658" i="18"/>
  <c r="E3657" i="18"/>
  <c r="D3657" i="18"/>
  <c r="E3656" i="18"/>
  <c r="D3656" i="18"/>
  <c r="E3655" i="18"/>
  <c r="D3655" i="18"/>
  <c r="E3654" i="18"/>
  <c r="D3654" i="18"/>
  <c r="E3653" i="18"/>
  <c r="D3653" i="18"/>
  <c r="E3652" i="18"/>
  <c r="D3652" i="18"/>
  <c r="E3651" i="18"/>
  <c r="D3651" i="18"/>
  <c r="E3650" i="18"/>
  <c r="D3650" i="18"/>
  <c r="E3649" i="18"/>
  <c r="D3649" i="18"/>
  <c r="E3648" i="18"/>
  <c r="D3648" i="18"/>
  <c r="E3647" i="18"/>
  <c r="D3647" i="18"/>
  <c r="E3646" i="18"/>
  <c r="D3646" i="18"/>
  <c r="E3645" i="18"/>
  <c r="D3645" i="18"/>
  <c r="E3644" i="18"/>
  <c r="D3644" i="18"/>
  <c r="E3643" i="18"/>
  <c r="D3643" i="18"/>
  <c r="E3642" i="18"/>
  <c r="D3642" i="18"/>
  <c r="E3641" i="18"/>
  <c r="D3641" i="18"/>
  <c r="E3640" i="18"/>
  <c r="D3640" i="18"/>
  <c r="E3639" i="18"/>
  <c r="D3639" i="18"/>
  <c r="E3638" i="18"/>
  <c r="D3638" i="18"/>
  <c r="E3637" i="18"/>
  <c r="D3637" i="18"/>
  <c r="E3636" i="18"/>
  <c r="D3636" i="18"/>
  <c r="E3635" i="18"/>
  <c r="D3635" i="18"/>
  <c r="E3634" i="18"/>
  <c r="D3634" i="18"/>
  <c r="E3633" i="18"/>
  <c r="D3633" i="18"/>
  <c r="E3632" i="18"/>
  <c r="D3632" i="18"/>
  <c r="E3631" i="18"/>
  <c r="D3631" i="18"/>
  <c r="E3630" i="18"/>
  <c r="D3630" i="18"/>
  <c r="E3629" i="18"/>
  <c r="D3629" i="18"/>
  <c r="E3628" i="18"/>
  <c r="D3628" i="18"/>
  <c r="E3627" i="18"/>
  <c r="D3627" i="18"/>
  <c r="E3626" i="18"/>
  <c r="D3626" i="18"/>
  <c r="E3625" i="18"/>
  <c r="D3625" i="18"/>
  <c r="E3624" i="18"/>
  <c r="D3624" i="18"/>
  <c r="E3623" i="18"/>
  <c r="D3623" i="18"/>
  <c r="E3622" i="18"/>
  <c r="D3622" i="18"/>
  <c r="E3621" i="18"/>
  <c r="D3621" i="18"/>
  <c r="E3620" i="18"/>
  <c r="D3620" i="18"/>
  <c r="E3619" i="18"/>
  <c r="D3619" i="18"/>
  <c r="E3618" i="18"/>
  <c r="D3618" i="18"/>
  <c r="E3617" i="18"/>
  <c r="D3617" i="18"/>
  <c r="E3616" i="18"/>
  <c r="D3616" i="18"/>
  <c r="E3615" i="18"/>
  <c r="D3615" i="18"/>
  <c r="E3614" i="18"/>
  <c r="D3614" i="18"/>
  <c r="E3613" i="18"/>
  <c r="D3613" i="18"/>
  <c r="E3612" i="18"/>
  <c r="D3612" i="18"/>
  <c r="E3611" i="18"/>
  <c r="D3611" i="18"/>
  <c r="E3610" i="18"/>
  <c r="D3610" i="18"/>
  <c r="E3609" i="18"/>
  <c r="D3609" i="18"/>
  <c r="E3608" i="18"/>
  <c r="D3608" i="18"/>
  <c r="E3607" i="18"/>
  <c r="D3607" i="18"/>
  <c r="E3606" i="18"/>
  <c r="D3606" i="18"/>
  <c r="E3605" i="18"/>
  <c r="D3605" i="18"/>
  <c r="E3604" i="18"/>
  <c r="D3604" i="18"/>
  <c r="E3603" i="18"/>
  <c r="D3603" i="18"/>
  <c r="E3602" i="18"/>
  <c r="D3602" i="18"/>
  <c r="E3601" i="18"/>
  <c r="D3601" i="18"/>
  <c r="E3600" i="18"/>
  <c r="D3600" i="18"/>
  <c r="E3599" i="18"/>
  <c r="D3599" i="18"/>
  <c r="E3598" i="18"/>
  <c r="D3598" i="18"/>
  <c r="E3597" i="18"/>
  <c r="D3597" i="18"/>
  <c r="E3596" i="18"/>
  <c r="D3596" i="18"/>
  <c r="E3595" i="18"/>
  <c r="D3595" i="18"/>
  <c r="E3594" i="18"/>
  <c r="D3594" i="18"/>
  <c r="E3593" i="18"/>
  <c r="D3593" i="18"/>
  <c r="E3592" i="18"/>
  <c r="D3592" i="18"/>
  <c r="E3591" i="18"/>
  <c r="D3591" i="18"/>
  <c r="E3590" i="18"/>
  <c r="D3590" i="18"/>
  <c r="E3589" i="18"/>
  <c r="D3589" i="18"/>
  <c r="E3588" i="18"/>
  <c r="D3588" i="18"/>
  <c r="E3587" i="18"/>
  <c r="D3587" i="18"/>
  <c r="E3586" i="18"/>
  <c r="D3586" i="18"/>
  <c r="E3585" i="18"/>
  <c r="D3585" i="18"/>
  <c r="E3584" i="18"/>
  <c r="D3584" i="18"/>
  <c r="E3583" i="18"/>
  <c r="D3583" i="18"/>
  <c r="E3582" i="18"/>
  <c r="D3582" i="18"/>
  <c r="E3581" i="18"/>
  <c r="D3581" i="18"/>
  <c r="E3580" i="18"/>
  <c r="D3580" i="18"/>
  <c r="E3579" i="18"/>
  <c r="D3579" i="18"/>
  <c r="E3578" i="18"/>
  <c r="D3578" i="18"/>
  <c r="E3577" i="18"/>
  <c r="D3577" i="18"/>
  <c r="E3576" i="18"/>
  <c r="D3576" i="18"/>
  <c r="E3575" i="18"/>
  <c r="D3575" i="18"/>
  <c r="E3574" i="18"/>
  <c r="D3574" i="18"/>
  <c r="E3573" i="18"/>
  <c r="D3573" i="18"/>
  <c r="E3572" i="18"/>
  <c r="D3572" i="18"/>
  <c r="E3571" i="18"/>
  <c r="D3571" i="18"/>
  <c r="E3570" i="18"/>
  <c r="D3570" i="18"/>
  <c r="E3569" i="18"/>
  <c r="D3569" i="18"/>
  <c r="E3568" i="18"/>
  <c r="D3568" i="18"/>
  <c r="E3567" i="18"/>
  <c r="D3567" i="18"/>
  <c r="E3566" i="18"/>
  <c r="D3566" i="18"/>
  <c r="E3565" i="18"/>
  <c r="D3565" i="18"/>
  <c r="E3564" i="18"/>
  <c r="D3564" i="18"/>
  <c r="E3563" i="18"/>
  <c r="D3563" i="18"/>
  <c r="E3562" i="18"/>
  <c r="D3562" i="18"/>
  <c r="E3561" i="18"/>
  <c r="D3561" i="18"/>
  <c r="E3560" i="18"/>
  <c r="D3560" i="18"/>
  <c r="E3559" i="18"/>
  <c r="D3559" i="18"/>
  <c r="E3558" i="18"/>
  <c r="D3558" i="18"/>
  <c r="E3557" i="18"/>
  <c r="D3557" i="18"/>
  <c r="E3556" i="18"/>
  <c r="D3556" i="18"/>
  <c r="E3555" i="18"/>
  <c r="D3555" i="18"/>
  <c r="E3554" i="18"/>
  <c r="D3554" i="18"/>
  <c r="E3553" i="18"/>
  <c r="D3553" i="18"/>
  <c r="E3552" i="18"/>
  <c r="D3552" i="18"/>
  <c r="E3551" i="18"/>
  <c r="D3551" i="18"/>
  <c r="E3550" i="18"/>
  <c r="D3550" i="18"/>
  <c r="E3549" i="18"/>
  <c r="D3549" i="18"/>
  <c r="E3548" i="18"/>
  <c r="D3548" i="18"/>
  <c r="E3547" i="18"/>
  <c r="D3547" i="18"/>
  <c r="E3546" i="18"/>
  <c r="D3546" i="18"/>
  <c r="E3545" i="18"/>
  <c r="D3545" i="18"/>
  <c r="E3544" i="18"/>
  <c r="D3544" i="18"/>
  <c r="E3543" i="18"/>
  <c r="D3543" i="18"/>
  <c r="E3542" i="18"/>
  <c r="D3542" i="18"/>
  <c r="E3541" i="18"/>
  <c r="D3541" i="18"/>
  <c r="E3540" i="18"/>
  <c r="D3540" i="18"/>
  <c r="E3539" i="18"/>
  <c r="D3539" i="18"/>
  <c r="E3538" i="18"/>
  <c r="D3538" i="18"/>
  <c r="E3537" i="18"/>
  <c r="D3537" i="18"/>
  <c r="E3536" i="18"/>
  <c r="D3536" i="18"/>
  <c r="E3535" i="18"/>
  <c r="D3535" i="18"/>
  <c r="E3534" i="18"/>
  <c r="D3534" i="18"/>
  <c r="E3533" i="18"/>
  <c r="D3533" i="18"/>
  <c r="E3532" i="18"/>
  <c r="D3532" i="18"/>
  <c r="E3531" i="18"/>
  <c r="D3531" i="18"/>
  <c r="E3530" i="18"/>
  <c r="D3530" i="18"/>
  <c r="E3529" i="18"/>
  <c r="D3529" i="18"/>
  <c r="E3528" i="18"/>
  <c r="D3528" i="18"/>
  <c r="E3527" i="18"/>
  <c r="D3527" i="18"/>
  <c r="E3526" i="18"/>
  <c r="D3526" i="18"/>
  <c r="E3525" i="18"/>
  <c r="D3525" i="18"/>
  <c r="E3524" i="18"/>
  <c r="D3524" i="18"/>
  <c r="E3523" i="18"/>
  <c r="D3523" i="18"/>
  <c r="E3522" i="18"/>
  <c r="D3522" i="18"/>
  <c r="E3521" i="18"/>
  <c r="D3521" i="18"/>
  <c r="E3520" i="18"/>
  <c r="D3520" i="18"/>
  <c r="E3519" i="18"/>
  <c r="D3519" i="18"/>
  <c r="E3518" i="18"/>
  <c r="D3518" i="18"/>
  <c r="E3517" i="18"/>
  <c r="D3517" i="18"/>
  <c r="E3516" i="18"/>
  <c r="D3516" i="18"/>
  <c r="E3515" i="18"/>
  <c r="D3515" i="18"/>
  <c r="E3514" i="18"/>
  <c r="D3514" i="18"/>
  <c r="E3513" i="18"/>
  <c r="D3513" i="18"/>
  <c r="E3512" i="18"/>
  <c r="D3512" i="18"/>
  <c r="E3511" i="18"/>
  <c r="D3511" i="18"/>
  <c r="E3510" i="18"/>
  <c r="D3510" i="18"/>
  <c r="E3509" i="18"/>
  <c r="D3509" i="18"/>
  <c r="E3508" i="18"/>
  <c r="D3508" i="18"/>
  <c r="E3507" i="18"/>
  <c r="D3507" i="18"/>
  <c r="E3506" i="18"/>
  <c r="D3506" i="18"/>
  <c r="E3505" i="18"/>
  <c r="D3505" i="18"/>
  <c r="E3504" i="18"/>
  <c r="D3504" i="18"/>
  <c r="E3503" i="18"/>
  <c r="D3503" i="18"/>
  <c r="E3502" i="18"/>
  <c r="D3502" i="18"/>
  <c r="E3501" i="18"/>
  <c r="D3501" i="18"/>
  <c r="E3500" i="18"/>
  <c r="D3500" i="18"/>
  <c r="E3499" i="18"/>
  <c r="D3499" i="18"/>
  <c r="E3498" i="18"/>
  <c r="D3498" i="18"/>
  <c r="E3497" i="18"/>
  <c r="D3497" i="18"/>
  <c r="E3496" i="18"/>
  <c r="D3496" i="18"/>
  <c r="E3495" i="18"/>
  <c r="D3495" i="18"/>
  <c r="E3494" i="18"/>
  <c r="D3494" i="18"/>
  <c r="E3493" i="18"/>
  <c r="D3493" i="18"/>
  <c r="E3492" i="18"/>
  <c r="D3492" i="18"/>
  <c r="E3491" i="18"/>
  <c r="D3491" i="18"/>
  <c r="E3490" i="18"/>
  <c r="D3490" i="18"/>
  <c r="E3489" i="18"/>
  <c r="D3489" i="18"/>
  <c r="E3488" i="18"/>
  <c r="D3488" i="18"/>
  <c r="E3487" i="18"/>
  <c r="D3487" i="18"/>
  <c r="E3486" i="18"/>
  <c r="D3486" i="18"/>
  <c r="E3485" i="18"/>
  <c r="D3485" i="18"/>
  <c r="E3484" i="18"/>
  <c r="D3484" i="18"/>
  <c r="E3483" i="18"/>
  <c r="D3483" i="18"/>
  <c r="E3482" i="18"/>
  <c r="D3482" i="18"/>
  <c r="E3481" i="18"/>
  <c r="D3481" i="18"/>
  <c r="E3480" i="18"/>
  <c r="D3480" i="18"/>
  <c r="E3479" i="18"/>
  <c r="D3479" i="18"/>
  <c r="E3478" i="18"/>
  <c r="D3478" i="18"/>
  <c r="E3477" i="18"/>
  <c r="D3477" i="18"/>
  <c r="E3476" i="18"/>
  <c r="D3476" i="18"/>
  <c r="E3475" i="18"/>
  <c r="D3475" i="18"/>
  <c r="E3474" i="18"/>
  <c r="D3474" i="18"/>
  <c r="E3473" i="18"/>
  <c r="D3473" i="18"/>
  <c r="E3472" i="18"/>
  <c r="D3472" i="18"/>
  <c r="E3471" i="18"/>
  <c r="D3471" i="18"/>
  <c r="E3470" i="18"/>
  <c r="D3470" i="18"/>
  <c r="E3469" i="18"/>
  <c r="D3469" i="18"/>
  <c r="E3468" i="18"/>
  <c r="D3468" i="18"/>
  <c r="E3467" i="18"/>
  <c r="D3467" i="18"/>
  <c r="E3466" i="18"/>
  <c r="D3466" i="18"/>
  <c r="E3465" i="18"/>
  <c r="D3465" i="18"/>
  <c r="E3464" i="18"/>
  <c r="D3464" i="18"/>
  <c r="E3463" i="18"/>
  <c r="D3463" i="18"/>
  <c r="E3462" i="18"/>
  <c r="D3462" i="18"/>
  <c r="E3461" i="18"/>
  <c r="D3461" i="18"/>
  <c r="E3460" i="18"/>
  <c r="D3460" i="18"/>
  <c r="E3459" i="18"/>
  <c r="D3459" i="18"/>
  <c r="E3458" i="18"/>
  <c r="D3458" i="18"/>
  <c r="E3457" i="18"/>
  <c r="D3457" i="18"/>
  <c r="E3456" i="18"/>
  <c r="D3456" i="18"/>
  <c r="E3455" i="18"/>
  <c r="D3455" i="18"/>
  <c r="E3454" i="18"/>
  <c r="D3454" i="18"/>
  <c r="E3453" i="18"/>
  <c r="D3453" i="18"/>
  <c r="E3452" i="18"/>
  <c r="D3452" i="18"/>
  <c r="E3451" i="18"/>
  <c r="D3451" i="18"/>
  <c r="E3450" i="18"/>
  <c r="D3450" i="18"/>
  <c r="E3449" i="18"/>
  <c r="D3449" i="18"/>
  <c r="E3448" i="18"/>
  <c r="D3448" i="18"/>
  <c r="E3447" i="18"/>
  <c r="D3447" i="18"/>
  <c r="E3446" i="18"/>
  <c r="D3446" i="18"/>
  <c r="E3445" i="18"/>
  <c r="D3445" i="18"/>
  <c r="E3444" i="18"/>
  <c r="D3444" i="18"/>
  <c r="E3443" i="18"/>
  <c r="D3443" i="18"/>
  <c r="E3442" i="18"/>
  <c r="D3442" i="18"/>
  <c r="E3441" i="18"/>
  <c r="D3441" i="18"/>
  <c r="E3440" i="18"/>
  <c r="D3440" i="18"/>
  <c r="E3439" i="18"/>
  <c r="D3439" i="18"/>
  <c r="E3438" i="18"/>
  <c r="D3438" i="18"/>
  <c r="E3437" i="18"/>
  <c r="D3437" i="18"/>
  <c r="E3436" i="18"/>
  <c r="D3436" i="18"/>
  <c r="E3435" i="18"/>
  <c r="D3435" i="18"/>
  <c r="E3434" i="18"/>
  <c r="D3434" i="18"/>
  <c r="E3433" i="18"/>
  <c r="D3433" i="18"/>
  <c r="E3432" i="18"/>
  <c r="D3432" i="18"/>
  <c r="E3431" i="18"/>
  <c r="D3431" i="18"/>
  <c r="E3430" i="18"/>
  <c r="D3430" i="18"/>
  <c r="E3429" i="18"/>
  <c r="D3429" i="18"/>
  <c r="E3428" i="18"/>
  <c r="D3428" i="18"/>
  <c r="E3427" i="18"/>
  <c r="D3427" i="18"/>
  <c r="E3426" i="18"/>
  <c r="D3426" i="18"/>
  <c r="E3425" i="18"/>
  <c r="D3425" i="18"/>
  <c r="E3424" i="18"/>
  <c r="D3424" i="18"/>
  <c r="E3423" i="18"/>
  <c r="D3423" i="18"/>
  <c r="E3422" i="18"/>
  <c r="D3422" i="18"/>
  <c r="E3421" i="18"/>
  <c r="D3421" i="18"/>
  <c r="E3420" i="18"/>
  <c r="D3420" i="18"/>
  <c r="E3419" i="18"/>
  <c r="D3419" i="18"/>
  <c r="E3418" i="18"/>
  <c r="D3418" i="18"/>
  <c r="E3417" i="18"/>
  <c r="D3417" i="18"/>
  <c r="E3416" i="18"/>
  <c r="D3416" i="18"/>
  <c r="E3415" i="18"/>
  <c r="D3415" i="18"/>
  <c r="E3414" i="18"/>
  <c r="D3414" i="18"/>
  <c r="E3413" i="18"/>
  <c r="D3413" i="18"/>
  <c r="E3412" i="18"/>
  <c r="D3412" i="18"/>
  <c r="E3411" i="18"/>
  <c r="D3411" i="18"/>
  <c r="E3410" i="18"/>
  <c r="D3410" i="18"/>
  <c r="E3409" i="18"/>
  <c r="D3409" i="18"/>
  <c r="E3408" i="18"/>
  <c r="D3408" i="18"/>
  <c r="E3407" i="18"/>
  <c r="D3407" i="18"/>
  <c r="E3406" i="18"/>
  <c r="D3406" i="18"/>
  <c r="E3405" i="18"/>
  <c r="D3405" i="18"/>
  <c r="E3404" i="18"/>
  <c r="D3404" i="18"/>
  <c r="E3403" i="18"/>
  <c r="D3403" i="18"/>
  <c r="E3402" i="18"/>
  <c r="D3402" i="18"/>
  <c r="E3401" i="18"/>
  <c r="D3401" i="18"/>
  <c r="E3400" i="18"/>
  <c r="D3400" i="18"/>
  <c r="E3399" i="18"/>
  <c r="D3399" i="18"/>
  <c r="E3398" i="18"/>
  <c r="D3398" i="18"/>
  <c r="E3397" i="18"/>
  <c r="D3397" i="18"/>
  <c r="E3396" i="18"/>
  <c r="D3396" i="18"/>
  <c r="E3395" i="18"/>
  <c r="D3395" i="18"/>
  <c r="E3394" i="18"/>
  <c r="D3394" i="18"/>
  <c r="E3393" i="18"/>
  <c r="D3393" i="18"/>
  <c r="E3392" i="18"/>
  <c r="D3392" i="18"/>
  <c r="E3391" i="18"/>
  <c r="D3391" i="18"/>
  <c r="E3390" i="18"/>
  <c r="D3390" i="18"/>
  <c r="E3389" i="18"/>
  <c r="D3389" i="18"/>
  <c r="E3388" i="18"/>
  <c r="D3388" i="18"/>
  <c r="E3387" i="18"/>
  <c r="D3387" i="18"/>
  <c r="E3386" i="18"/>
  <c r="D3386" i="18"/>
  <c r="E3385" i="18"/>
  <c r="D3385" i="18"/>
  <c r="E3384" i="18"/>
  <c r="D3384" i="18"/>
  <c r="E3383" i="18"/>
  <c r="D3383" i="18"/>
  <c r="E3382" i="18"/>
  <c r="D3382" i="18"/>
  <c r="E3381" i="18"/>
  <c r="D3381" i="18"/>
  <c r="E3380" i="18"/>
  <c r="D3380" i="18"/>
  <c r="E3379" i="18"/>
  <c r="D3379" i="18"/>
  <c r="E3378" i="18"/>
  <c r="D3378" i="18"/>
  <c r="E3377" i="18"/>
  <c r="D3377" i="18"/>
  <c r="E3376" i="18"/>
  <c r="D3376" i="18"/>
  <c r="E3375" i="18"/>
  <c r="D3375" i="18"/>
  <c r="E3374" i="18"/>
  <c r="D3374" i="18"/>
  <c r="E3373" i="18"/>
  <c r="D3373" i="18"/>
  <c r="E3372" i="18"/>
  <c r="D3372" i="18"/>
  <c r="E3371" i="18"/>
  <c r="D3371" i="18"/>
  <c r="E3370" i="18"/>
  <c r="D3370" i="18"/>
  <c r="E3369" i="18"/>
  <c r="D3369" i="18"/>
  <c r="E3368" i="18"/>
  <c r="D3368" i="18"/>
  <c r="E3367" i="18"/>
  <c r="D3367" i="18"/>
  <c r="E3366" i="18"/>
  <c r="D3366" i="18"/>
  <c r="E3365" i="18"/>
  <c r="D3365" i="18"/>
  <c r="E3364" i="18"/>
  <c r="D3364" i="18"/>
  <c r="E3363" i="18"/>
  <c r="D3363" i="18"/>
  <c r="E3362" i="18"/>
  <c r="D3362" i="18"/>
  <c r="E3361" i="18"/>
  <c r="D3361" i="18"/>
  <c r="E3360" i="18"/>
  <c r="D3360" i="18"/>
  <c r="E3359" i="18"/>
  <c r="D3359" i="18"/>
  <c r="E3358" i="18"/>
  <c r="D3358" i="18"/>
  <c r="E3357" i="18"/>
  <c r="D3357" i="18"/>
  <c r="E3356" i="18"/>
  <c r="D3356" i="18"/>
  <c r="E3355" i="18"/>
  <c r="D3355" i="18"/>
  <c r="E3354" i="18"/>
  <c r="D3354" i="18"/>
  <c r="E3353" i="18"/>
  <c r="D3353" i="18"/>
  <c r="E3352" i="18"/>
  <c r="D3352" i="18"/>
  <c r="E3351" i="18"/>
  <c r="D3351" i="18"/>
  <c r="E3350" i="18"/>
  <c r="D3350" i="18"/>
  <c r="E3349" i="18"/>
  <c r="D3349" i="18"/>
  <c r="E3348" i="18"/>
  <c r="D3348" i="18"/>
  <c r="E3347" i="18"/>
  <c r="D3347" i="18"/>
  <c r="E3346" i="18"/>
  <c r="D3346" i="18"/>
  <c r="E3345" i="18"/>
  <c r="D3345" i="18"/>
  <c r="E3344" i="18"/>
  <c r="D3344" i="18"/>
  <c r="E3343" i="18"/>
  <c r="D3343" i="18"/>
  <c r="E3342" i="18"/>
  <c r="D3342" i="18"/>
  <c r="E3341" i="18"/>
  <c r="D3341" i="18"/>
  <c r="E3340" i="18"/>
  <c r="D3340" i="18"/>
  <c r="E3339" i="18"/>
  <c r="D3339" i="18"/>
  <c r="E3338" i="18"/>
  <c r="D3338" i="18"/>
  <c r="E3337" i="18"/>
  <c r="D3337" i="18"/>
  <c r="E3336" i="18"/>
  <c r="D3336" i="18"/>
  <c r="E3335" i="18"/>
  <c r="D3335" i="18"/>
  <c r="E3334" i="18"/>
  <c r="D3334" i="18"/>
  <c r="E3333" i="18"/>
  <c r="D3333" i="18"/>
  <c r="E3332" i="18"/>
  <c r="D3332" i="18"/>
  <c r="E3331" i="18"/>
  <c r="D3331" i="18"/>
  <c r="E3330" i="18"/>
  <c r="D3330" i="18"/>
  <c r="E3329" i="18"/>
  <c r="D3329" i="18"/>
  <c r="E3328" i="18"/>
  <c r="D3328" i="18"/>
  <c r="E3327" i="18"/>
  <c r="D3327" i="18"/>
  <c r="E3326" i="18"/>
  <c r="D3326" i="18"/>
  <c r="E3325" i="18"/>
  <c r="D3325" i="18"/>
  <c r="E3324" i="18"/>
  <c r="D3324" i="18"/>
  <c r="E3323" i="18"/>
  <c r="D3323" i="18"/>
  <c r="E3322" i="18"/>
  <c r="D3322" i="18"/>
  <c r="E3321" i="18"/>
  <c r="D3321" i="18"/>
  <c r="E3320" i="18"/>
  <c r="D3320" i="18"/>
  <c r="E3319" i="18"/>
  <c r="D3319" i="18"/>
  <c r="E3318" i="18"/>
  <c r="D3318" i="18"/>
  <c r="E3317" i="18"/>
  <c r="D3317" i="18"/>
  <c r="E3316" i="18"/>
  <c r="D3316" i="18"/>
  <c r="E3315" i="18"/>
  <c r="D3315" i="18"/>
  <c r="E3314" i="18"/>
  <c r="D3314" i="18"/>
  <c r="E3313" i="18"/>
  <c r="D3313" i="18"/>
  <c r="E3312" i="18"/>
  <c r="D3312" i="18"/>
  <c r="E3311" i="18"/>
  <c r="D3311" i="18"/>
  <c r="E3310" i="18"/>
  <c r="D3310" i="18"/>
  <c r="E3309" i="18"/>
  <c r="D3309" i="18"/>
  <c r="E3308" i="18"/>
  <c r="D3308" i="18"/>
  <c r="E3307" i="18"/>
  <c r="D3307" i="18"/>
  <c r="E3306" i="18"/>
  <c r="D3306" i="18"/>
  <c r="E3305" i="18"/>
  <c r="D3305" i="18"/>
  <c r="E3304" i="18"/>
  <c r="D3304" i="18"/>
  <c r="E3303" i="18"/>
  <c r="D3303" i="18"/>
  <c r="E3302" i="18"/>
  <c r="D3302" i="18"/>
  <c r="E3301" i="18"/>
  <c r="D3301" i="18"/>
  <c r="E3300" i="18"/>
  <c r="D3300" i="18"/>
  <c r="E3299" i="18"/>
  <c r="D3299" i="18"/>
  <c r="E3298" i="18"/>
  <c r="D3298" i="18"/>
  <c r="E3297" i="18"/>
  <c r="D3297" i="18"/>
  <c r="E3296" i="18"/>
  <c r="D3296" i="18"/>
  <c r="E3295" i="18"/>
  <c r="D3295" i="18"/>
  <c r="E3294" i="18"/>
  <c r="D3294" i="18"/>
  <c r="E3293" i="18"/>
  <c r="D3293" i="18"/>
  <c r="E3292" i="18"/>
  <c r="D3292" i="18"/>
  <c r="E3291" i="18"/>
  <c r="D3291" i="18"/>
  <c r="E3290" i="18"/>
  <c r="D3290" i="18"/>
  <c r="E3289" i="18"/>
  <c r="D3289" i="18"/>
  <c r="E3288" i="18"/>
  <c r="D3288" i="18"/>
  <c r="E3287" i="18"/>
  <c r="D3287" i="18"/>
  <c r="E3286" i="18"/>
  <c r="D3286" i="18"/>
  <c r="E3285" i="18"/>
  <c r="D3285" i="18"/>
  <c r="E3284" i="18"/>
  <c r="D3284" i="18"/>
  <c r="E3283" i="18"/>
  <c r="D3283" i="18"/>
  <c r="E3282" i="18"/>
  <c r="D3282" i="18"/>
  <c r="E3281" i="18"/>
  <c r="D3281" i="18"/>
  <c r="E3280" i="18"/>
  <c r="D3280" i="18"/>
  <c r="E3279" i="18"/>
  <c r="D3279" i="18"/>
  <c r="E3278" i="18"/>
  <c r="D3278" i="18"/>
  <c r="E3277" i="18"/>
  <c r="D3277" i="18"/>
  <c r="E3276" i="18"/>
  <c r="D3276" i="18"/>
  <c r="E3275" i="18"/>
  <c r="D3275" i="18"/>
  <c r="E3274" i="18"/>
  <c r="D3274" i="18"/>
  <c r="E3273" i="18"/>
  <c r="D3273" i="18"/>
  <c r="E3272" i="18"/>
  <c r="D3272" i="18"/>
  <c r="E3271" i="18"/>
  <c r="D3271" i="18"/>
  <c r="E3270" i="18"/>
  <c r="D3270" i="18"/>
  <c r="E3269" i="18"/>
  <c r="D3269" i="18"/>
  <c r="E3268" i="18"/>
  <c r="D3268" i="18"/>
  <c r="E3267" i="18"/>
  <c r="D3267" i="18"/>
  <c r="E3266" i="18"/>
  <c r="D3266" i="18"/>
  <c r="E3265" i="18"/>
  <c r="D3265" i="18"/>
  <c r="E3264" i="18"/>
  <c r="D3264" i="18"/>
  <c r="E3263" i="18"/>
  <c r="D3263" i="18"/>
  <c r="E3262" i="18"/>
  <c r="D3262" i="18"/>
  <c r="E3261" i="18"/>
  <c r="D3261" i="18"/>
  <c r="E3260" i="18"/>
  <c r="D3260" i="18"/>
  <c r="E3259" i="18"/>
  <c r="D3259" i="18"/>
  <c r="E3258" i="18"/>
  <c r="D3258" i="18"/>
  <c r="E3257" i="18"/>
  <c r="D3257" i="18"/>
  <c r="E3256" i="18"/>
  <c r="D3256" i="18"/>
  <c r="E3255" i="18"/>
  <c r="D3255" i="18"/>
  <c r="E3254" i="18"/>
  <c r="D3254" i="18"/>
  <c r="E3253" i="18"/>
  <c r="D3253" i="18"/>
  <c r="E3252" i="18"/>
  <c r="D3252" i="18"/>
  <c r="E3251" i="18"/>
  <c r="D3251" i="18"/>
  <c r="E3250" i="18"/>
  <c r="D3250" i="18"/>
  <c r="E3249" i="18"/>
  <c r="D3249" i="18"/>
  <c r="E3248" i="18"/>
  <c r="D3248" i="18"/>
  <c r="E3247" i="18"/>
  <c r="D3247" i="18"/>
  <c r="E3246" i="18"/>
  <c r="D3246" i="18"/>
  <c r="E3245" i="18"/>
  <c r="D3245" i="18"/>
  <c r="E3244" i="18"/>
  <c r="D3244" i="18"/>
  <c r="E3243" i="18"/>
  <c r="D3243" i="18"/>
  <c r="E3242" i="18"/>
  <c r="D3242" i="18"/>
  <c r="E3241" i="18"/>
  <c r="D3241" i="18"/>
  <c r="E3240" i="18"/>
  <c r="D3240" i="18"/>
  <c r="E3239" i="18"/>
  <c r="D3239" i="18"/>
  <c r="E3238" i="18"/>
  <c r="D3238" i="18"/>
  <c r="E3237" i="18"/>
  <c r="D3237" i="18"/>
  <c r="E3236" i="18"/>
  <c r="D3236" i="18"/>
  <c r="E3235" i="18"/>
  <c r="D3235" i="18"/>
  <c r="E3234" i="18"/>
  <c r="D3234" i="18"/>
  <c r="E3233" i="18"/>
  <c r="D3233" i="18"/>
  <c r="E3232" i="18"/>
  <c r="D3232" i="18"/>
  <c r="E3231" i="18"/>
  <c r="D3231" i="18"/>
  <c r="E3230" i="18"/>
  <c r="D3230" i="18"/>
  <c r="E3229" i="18"/>
  <c r="D3229" i="18"/>
  <c r="E3228" i="18"/>
  <c r="D3228" i="18"/>
  <c r="E3227" i="18"/>
  <c r="D3227" i="18"/>
  <c r="E3226" i="18"/>
  <c r="D3226" i="18"/>
  <c r="E3225" i="18"/>
  <c r="D3225" i="18"/>
  <c r="E3224" i="18"/>
  <c r="D3224" i="18"/>
  <c r="E3223" i="18"/>
  <c r="D3223" i="18"/>
  <c r="E3222" i="18"/>
  <c r="D3222" i="18"/>
  <c r="E3221" i="18"/>
  <c r="D3221" i="18"/>
  <c r="E3220" i="18"/>
  <c r="D3220" i="18"/>
  <c r="E3219" i="18"/>
  <c r="D3219" i="18"/>
  <c r="E3218" i="18"/>
  <c r="D3218" i="18"/>
  <c r="E3217" i="18"/>
  <c r="D3217" i="18"/>
  <c r="E3216" i="18"/>
  <c r="D3216" i="18"/>
  <c r="E3215" i="18"/>
  <c r="D3215" i="18"/>
  <c r="E3214" i="18"/>
  <c r="D3214" i="18"/>
  <c r="E3213" i="18"/>
  <c r="D3213" i="18"/>
  <c r="E3212" i="18"/>
  <c r="D3212" i="18"/>
  <c r="E3211" i="18"/>
  <c r="D3211" i="18"/>
  <c r="E3210" i="18"/>
  <c r="D3210" i="18"/>
  <c r="E3209" i="18"/>
  <c r="D3209" i="18"/>
  <c r="E3208" i="18"/>
  <c r="D3208" i="18"/>
  <c r="E3207" i="18"/>
  <c r="D3207" i="18"/>
  <c r="E3206" i="18"/>
  <c r="D3206" i="18"/>
  <c r="E3205" i="18"/>
  <c r="D3205" i="18"/>
  <c r="E3204" i="18"/>
  <c r="D3204" i="18"/>
  <c r="E3203" i="18"/>
  <c r="D3203" i="18"/>
  <c r="E3202" i="18"/>
  <c r="D3202" i="18"/>
  <c r="E3201" i="18"/>
  <c r="D3201" i="18"/>
  <c r="E3200" i="18"/>
  <c r="D3200" i="18"/>
  <c r="E3199" i="18"/>
  <c r="D3199" i="18"/>
  <c r="E3198" i="18"/>
  <c r="D3198" i="18"/>
  <c r="E3197" i="18"/>
  <c r="D3197" i="18"/>
  <c r="E3196" i="18"/>
  <c r="D3196" i="18"/>
  <c r="E3195" i="18"/>
  <c r="D3195" i="18"/>
  <c r="E3194" i="18"/>
  <c r="D3194" i="18"/>
  <c r="E3193" i="18"/>
  <c r="D3193" i="18"/>
  <c r="E3192" i="18"/>
  <c r="D3192" i="18"/>
  <c r="E3191" i="18"/>
  <c r="D3191" i="18"/>
  <c r="E3190" i="18"/>
  <c r="D3190" i="18"/>
  <c r="E3189" i="18"/>
  <c r="D3189" i="18"/>
  <c r="E3188" i="18"/>
  <c r="D3188" i="18"/>
  <c r="E3187" i="18"/>
  <c r="D3187" i="18"/>
  <c r="E3186" i="18"/>
  <c r="D3186" i="18"/>
  <c r="E3185" i="18"/>
  <c r="D3185" i="18"/>
  <c r="E3184" i="18"/>
  <c r="D3184" i="18"/>
  <c r="E3183" i="18"/>
  <c r="D3183" i="18"/>
  <c r="E3182" i="18"/>
  <c r="D3182" i="18"/>
  <c r="E3181" i="18"/>
  <c r="D3181" i="18"/>
  <c r="E3180" i="18"/>
  <c r="D3180" i="18"/>
  <c r="E3179" i="18"/>
  <c r="D3179" i="18"/>
  <c r="E3178" i="18"/>
  <c r="D3178" i="18"/>
  <c r="E3177" i="18"/>
  <c r="D3177" i="18"/>
  <c r="E3176" i="18"/>
  <c r="D3176" i="18"/>
  <c r="E3175" i="18"/>
  <c r="D3175" i="18"/>
  <c r="E3174" i="18"/>
  <c r="D3174" i="18"/>
  <c r="E3173" i="18"/>
  <c r="D3173" i="18"/>
  <c r="E3172" i="18"/>
  <c r="D3172" i="18"/>
  <c r="E3171" i="18"/>
  <c r="D3171" i="18"/>
  <c r="E3170" i="18"/>
  <c r="D3170" i="18"/>
  <c r="E3169" i="18"/>
  <c r="D3169" i="18"/>
  <c r="E3168" i="18"/>
  <c r="D3168" i="18"/>
  <c r="E3167" i="18"/>
  <c r="D3167" i="18"/>
  <c r="E3166" i="18"/>
  <c r="D3166" i="18"/>
  <c r="E3165" i="18"/>
  <c r="D3165" i="18"/>
  <c r="E3164" i="18"/>
  <c r="D3164" i="18"/>
  <c r="E3163" i="18"/>
  <c r="D3163" i="18"/>
  <c r="E3162" i="18"/>
  <c r="D3162" i="18"/>
  <c r="E3161" i="18"/>
  <c r="D3161" i="18"/>
  <c r="E3160" i="18"/>
  <c r="D3160" i="18"/>
  <c r="E3159" i="18"/>
  <c r="D3159" i="18"/>
  <c r="E3158" i="18"/>
  <c r="D3158" i="18"/>
  <c r="E3157" i="18"/>
  <c r="D3157" i="18"/>
  <c r="E3156" i="18"/>
  <c r="D3156" i="18"/>
  <c r="E3155" i="18"/>
  <c r="D3155" i="18"/>
  <c r="E3154" i="18"/>
  <c r="D3154" i="18"/>
  <c r="E3153" i="18"/>
  <c r="D3153" i="18"/>
  <c r="E3152" i="18"/>
  <c r="D3152" i="18"/>
  <c r="E3151" i="18"/>
  <c r="D3151" i="18"/>
  <c r="E3150" i="18"/>
  <c r="D3150" i="18"/>
  <c r="E3149" i="18"/>
  <c r="D3149" i="18"/>
  <c r="E3148" i="18"/>
  <c r="D3148" i="18"/>
  <c r="E3147" i="18"/>
  <c r="D3147" i="18"/>
  <c r="E3146" i="18"/>
  <c r="D3146" i="18"/>
  <c r="E3145" i="18"/>
  <c r="D3145" i="18"/>
  <c r="E3144" i="18"/>
  <c r="D3144" i="18"/>
  <c r="E3143" i="18"/>
  <c r="D3143" i="18"/>
  <c r="E3142" i="18"/>
  <c r="D3142" i="18"/>
  <c r="E3141" i="18"/>
  <c r="D3141" i="18"/>
  <c r="E3140" i="18"/>
  <c r="D3140" i="18"/>
  <c r="E3139" i="18"/>
  <c r="D3139" i="18"/>
  <c r="E3138" i="18"/>
  <c r="D3138" i="18"/>
  <c r="E3137" i="18"/>
  <c r="D3137" i="18"/>
  <c r="E3136" i="18"/>
  <c r="D3136" i="18"/>
  <c r="E3135" i="18"/>
  <c r="D3135" i="18"/>
  <c r="E3134" i="18"/>
  <c r="D3134" i="18"/>
  <c r="E3133" i="18"/>
  <c r="D3133" i="18"/>
  <c r="E3132" i="18"/>
  <c r="D3132" i="18"/>
  <c r="E3131" i="18"/>
  <c r="D3131" i="18"/>
  <c r="E3130" i="18"/>
  <c r="D3130" i="18"/>
  <c r="E3129" i="18"/>
  <c r="D3129" i="18"/>
  <c r="E3128" i="18"/>
  <c r="D3128" i="18"/>
  <c r="E3127" i="18"/>
  <c r="D3127" i="18"/>
  <c r="E3126" i="18"/>
  <c r="D3126" i="18"/>
  <c r="E3125" i="18"/>
  <c r="D3125" i="18"/>
  <c r="E3124" i="18"/>
  <c r="D3124" i="18"/>
  <c r="E3123" i="18"/>
  <c r="D3123" i="18"/>
  <c r="E3122" i="18"/>
  <c r="D3122" i="18"/>
  <c r="E3121" i="18"/>
  <c r="D3121" i="18"/>
  <c r="E3120" i="18"/>
  <c r="D3120" i="18"/>
  <c r="E3119" i="18"/>
  <c r="D3119" i="18"/>
  <c r="E3118" i="18"/>
  <c r="D3118" i="18"/>
  <c r="E3117" i="18"/>
  <c r="D3117" i="18"/>
  <c r="E3116" i="18"/>
  <c r="D3116" i="18"/>
  <c r="E3115" i="18"/>
  <c r="D3115" i="18"/>
  <c r="E3114" i="18"/>
  <c r="D3114" i="18"/>
  <c r="E3113" i="18"/>
  <c r="D3113" i="18"/>
  <c r="E3112" i="18"/>
  <c r="D3112" i="18"/>
  <c r="E3111" i="18"/>
  <c r="D3111" i="18"/>
  <c r="E3110" i="18"/>
  <c r="D3110" i="18"/>
  <c r="E3109" i="18"/>
  <c r="D3109" i="18"/>
  <c r="E3108" i="18"/>
  <c r="D3108" i="18"/>
  <c r="E3107" i="18"/>
  <c r="D3107" i="18"/>
  <c r="E3106" i="18"/>
  <c r="D3106" i="18"/>
  <c r="E3105" i="18"/>
  <c r="D3105" i="18"/>
  <c r="E3104" i="18"/>
  <c r="D3104" i="18"/>
  <c r="E3103" i="18"/>
  <c r="D3103" i="18"/>
  <c r="E3102" i="18"/>
  <c r="D3102" i="18"/>
  <c r="E3101" i="18"/>
  <c r="D3101" i="18"/>
  <c r="E3100" i="18"/>
  <c r="D3100" i="18"/>
  <c r="E3099" i="18"/>
  <c r="D3099" i="18"/>
  <c r="E3098" i="18"/>
  <c r="D3098" i="18"/>
  <c r="E3097" i="18"/>
  <c r="D3097" i="18"/>
  <c r="E3096" i="18"/>
  <c r="D3096" i="18"/>
  <c r="E3095" i="18"/>
  <c r="D3095" i="18"/>
  <c r="E3094" i="18"/>
  <c r="D3094" i="18"/>
  <c r="E3093" i="18"/>
  <c r="D3093" i="18"/>
  <c r="E3092" i="18"/>
  <c r="D3092" i="18"/>
  <c r="E3091" i="18"/>
  <c r="D3091" i="18"/>
  <c r="E3090" i="18"/>
  <c r="D3090" i="18"/>
  <c r="E3089" i="18"/>
  <c r="D3089" i="18"/>
  <c r="E3088" i="18"/>
  <c r="D3088" i="18"/>
  <c r="E3087" i="18"/>
  <c r="D3087" i="18"/>
  <c r="E3086" i="18"/>
  <c r="D3086" i="18"/>
  <c r="E3085" i="18"/>
  <c r="D3085" i="18"/>
  <c r="E3084" i="18"/>
  <c r="D3084" i="18"/>
  <c r="E3083" i="18"/>
  <c r="D3083" i="18"/>
  <c r="E3082" i="18"/>
  <c r="D3082" i="18"/>
  <c r="E3081" i="18"/>
  <c r="D3081" i="18"/>
  <c r="E3080" i="18"/>
  <c r="D3080" i="18"/>
  <c r="E3079" i="18"/>
  <c r="D3079" i="18"/>
  <c r="E3078" i="18"/>
  <c r="D3078" i="18"/>
  <c r="E3077" i="18"/>
  <c r="D3077" i="18"/>
  <c r="E3076" i="18"/>
  <c r="D3076" i="18"/>
  <c r="E3075" i="18"/>
  <c r="D3075" i="18"/>
  <c r="E3074" i="18"/>
  <c r="D3074" i="18"/>
  <c r="E3073" i="18"/>
  <c r="D3073" i="18"/>
  <c r="E3072" i="18"/>
  <c r="D3072" i="18"/>
  <c r="E3071" i="18"/>
  <c r="D3071" i="18"/>
  <c r="E3070" i="18"/>
  <c r="D3070" i="18"/>
  <c r="E3069" i="18"/>
  <c r="D3069" i="18"/>
  <c r="E3068" i="18"/>
  <c r="D3068" i="18"/>
  <c r="E3067" i="18"/>
  <c r="D3067" i="18"/>
  <c r="E3066" i="18"/>
  <c r="D3066" i="18"/>
  <c r="E3065" i="18"/>
  <c r="D3065" i="18"/>
  <c r="E3064" i="18"/>
  <c r="D3064" i="18"/>
  <c r="E3063" i="18"/>
  <c r="D3063" i="18"/>
  <c r="E3062" i="18"/>
  <c r="D3062" i="18"/>
  <c r="E3061" i="18"/>
  <c r="D3061" i="18"/>
  <c r="E3060" i="18"/>
  <c r="D3060" i="18"/>
  <c r="E3059" i="18"/>
  <c r="D3059" i="18"/>
  <c r="E3058" i="18"/>
  <c r="D3058" i="18"/>
  <c r="E3057" i="18"/>
  <c r="D3057" i="18"/>
  <c r="E3056" i="18"/>
  <c r="D3056" i="18"/>
  <c r="E3055" i="18"/>
  <c r="D3055" i="18"/>
  <c r="E3054" i="18"/>
  <c r="D3054" i="18"/>
  <c r="E3053" i="18"/>
  <c r="D3053" i="18"/>
  <c r="E3052" i="18"/>
  <c r="D3052" i="18"/>
  <c r="E3051" i="18"/>
  <c r="D3051" i="18"/>
  <c r="E3050" i="18"/>
  <c r="D3050" i="18"/>
  <c r="E3049" i="18"/>
  <c r="D3049" i="18"/>
  <c r="E3048" i="18"/>
  <c r="D3048" i="18"/>
  <c r="E3047" i="18"/>
  <c r="D3047" i="18"/>
  <c r="E3046" i="18"/>
  <c r="D3046" i="18"/>
  <c r="E3045" i="18"/>
  <c r="D3045" i="18"/>
  <c r="E3044" i="18"/>
  <c r="D3044" i="18"/>
  <c r="E3043" i="18"/>
  <c r="D3043" i="18"/>
  <c r="E3042" i="18"/>
  <c r="D3042" i="18"/>
  <c r="E3041" i="18"/>
  <c r="D3041" i="18"/>
  <c r="E3040" i="18"/>
  <c r="D3040" i="18"/>
  <c r="E3039" i="18"/>
  <c r="D3039" i="18"/>
  <c r="E3038" i="18"/>
  <c r="D3038" i="18"/>
  <c r="E3037" i="18"/>
  <c r="D3037" i="18"/>
  <c r="E3036" i="18"/>
  <c r="D3036" i="18"/>
  <c r="E3035" i="18"/>
  <c r="D3035" i="18"/>
  <c r="E3034" i="18"/>
  <c r="D3034" i="18"/>
  <c r="E3033" i="18"/>
  <c r="D3033" i="18"/>
  <c r="E3032" i="18"/>
  <c r="D3032" i="18"/>
  <c r="E3031" i="18"/>
  <c r="D3031" i="18"/>
  <c r="E3030" i="18"/>
  <c r="D3030" i="18"/>
  <c r="E3029" i="18"/>
  <c r="D3029" i="18"/>
  <c r="E3028" i="18"/>
  <c r="D3028" i="18"/>
  <c r="E3027" i="18"/>
  <c r="D3027" i="18"/>
  <c r="E3026" i="18"/>
  <c r="D3026" i="18"/>
  <c r="E3025" i="18"/>
  <c r="D3025" i="18"/>
  <c r="E3024" i="18"/>
  <c r="D3024" i="18"/>
  <c r="E3023" i="18"/>
  <c r="D3023" i="18"/>
  <c r="E3022" i="18"/>
  <c r="D3022" i="18"/>
  <c r="E3021" i="18"/>
  <c r="D3021" i="18"/>
  <c r="E3020" i="18"/>
  <c r="D3020" i="18"/>
  <c r="E3019" i="18"/>
  <c r="D3019" i="18"/>
  <c r="E3018" i="18"/>
  <c r="D3018" i="18"/>
  <c r="E3017" i="18"/>
  <c r="D3017" i="18"/>
  <c r="E3016" i="18"/>
  <c r="D3016" i="18"/>
  <c r="E3015" i="18"/>
  <c r="D3015" i="18"/>
  <c r="E3014" i="18"/>
  <c r="D3014" i="18"/>
  <c r="E3013" i="18"/>
  <c r="D3013" i="18"/>
  <c r="E3012" i="18"/>
  <c r="D3012" i="18"/>
  <c r="E3011" i="18"/>
  <c r="D3011" i="18"/>
  <c r="E3010" i="18"/>
  <c r="D3010" i="18"/>
  <c r="E3009" i="18"/>
  <c r="D3009" i="18"/>
  <c r="E3008" i="18"/>
  <c r="D3008" i="18"/>
  <c r="E3007" i="18"/>
  <c r="D3007" i="18"/>
  <c r="E3006" i="18"/>
  <c r="D3006" i="18"/>
  <c r="E3005" i="18"/>
  <c r="D3005" i="18"/>
  <c r="E3004" i="18"/>
  <c r="D3004" i="18"/>
  <c r="E3003" i="18"/>
  <c r="D3003" i="18"/>
  <c r="E3002" i="18"/>
  <c r="D3002" i="18"/>
  <c r="E3001" i="18"/>
  <c r="D3001" i="18"/>
  <c r="E3000" i="18"/>
  <c r="D3000" i="18"/>
  <c r="E2999" i="18"/>
  <c r="D2999" i="18"/>
  <c r="E2998" i="18"/>
  <c r="D2998" i="18"/>
  <c r="E2997" i="18"/>
  <c r="D2997" i="18"/>
  <c r="E2996" i="18"/>
  <c r="D2996" i="18"/>
  <c r="E2995" i="18"/>
  <c r="D2995" i="18"/>
  <c r="E2994" i="18"/>
  <c r="D2994" i="18"/>
  <c r="E2993" i="18"/>
  <c r="D2993" i="18"/>
  <c r="E2992" i="18"/>
  <c r="D2992" i="18"/>
  <c r="E2991" i="18"/>
  <c r="D2991" i="18"/>
  <c r="E2990" i="18"/>
  <c r="D2990" i="18"/>
  <c r="E2989" i="18"/>
  <c r="D2989" i="18"/>
  <c r="E2988" i="18"/>
  <c r="D2988" i="18"/>
  <c r="E2987" i="18"/>
  <c r="D2987" i="18"/>
  <c r="E2986" i="18"/>
  <c r="D2986" i="18"/>
  <c r="E2985" i="18"/>
  <c r="D2985" i="18"/>
  <c r="E2984" i="18"/>
  <c r="D2984" i="18"/>
  <c r="E2983" i="18"/>
  <c r="D2983" i="18"/>
  <c r="E2982" i="18"/>
  <c r="D2982" i="18"/>
  <c r="E2981" i="18"/>
  <c r="D2981" i="18"/>
  <c r="E2980" i="18"/>
  <c r="D2980" i="18"/>
  <c r="E2979" i="18"/>
  <c r="D2979" i="18"/>
  <c r="E2978" i="18"/>
  <c r="D2978" i="18"/>
  <c r="E2977" i="18"/>
  <c r="D2977" i="18"/>
  <c r="E2976" i="18"/>
  <c r="D2976" i="18"/>
  <c r="E2975" i="18"/>
  <c r="D2975" i="18"/>
  <c r="E2974" i="18"/>
  <c r="D2974" i="18"/>
  <c r="E2973" i="18"/>
  <c r="D2973" i="18"/>
  <c r="E2971" i="18"/>
  <c r="D2971" i="18"/>
  <c r="E2970" i="18"/>
  <c r="D2970" i="18"/>
  <c r="E2969" i="18"/>
  <c r="D2969" i="18"/>
  <c r="E2967" i="18"/>
  <c r="D2967" i="18"/>
  <c r="E2966" i="18"/>
  <c r="D2966" i="18"/>
  <c r="E2965" i="18"/>
  <c r="D2965" i="18"/>
  <c r="E2964" i="18"/>
  <c r="D2964" i="18"/>
  <c r="E2963" i="18"/>
  <c r="D2963" i="18"/>
  <c r="E2962" i="18"/>
  <c r="D2962" i="18"/>
  <c r="E2961" i="18"/>
  <c r="D2961" i="18"/>
  <c r="E2960" i="18"/>
  <c r="D2960" i="18"/>
  <c r="E2959" i="18"/>
  <c r="D2959" i="18"/>
  <c r="E2958" i="18"/>
  <c r="D2958" i="18"/>
  <c r="E2957" i="18"/>
  <c r="D2957" i="18"/>
  <c r="E2956" i="18"/>
  <c r="D2956" i="18"/>
  <c r="E2955" i="18"/>
  <c r="D2955" i="18"/>
  <c r="E2954" i="18"/>
  <c r="D2954" i="18"/>
  <c r="E2953" i="18"/>
  <c r="D2953" i="18"/>
  <c r="E2952" i="18"/>
  <c r="D2952" i="18"/>
  <c r="E2951" i="18"/>
  <c r="D2951" i="18"/>
  <c r="E2950" i="18"/>
  <c r="D2950" i="18"/>
  <c r="E2949" i="18"/>
  <c r="D2949" i="18"/>
  <c r="E2948" i="18"/>
  <c r="D2948" i="18"/>
  <c r="E2947" i="18"/>
  <c r="D2947" i="18"/>
  <c r="E2946" i="18"/>
  <c r="D2946" i="18"/>
  <c r="E2945" i="18"/>
  <c r="D2945" i="18"/>
  <c r="E2944" i="18"/>
  <c r="D2944" i="18"/>
  <c r="E2943" i="18"/>
  <c r="D2943" i="18"/>
  <c r="E2942" i="18"/>
  <c r="D2942" i="18"/>
  <c r="E2941" i="18"/>
  <c r="D2941" i="18"/>
  <c r="E2940" i="18"/>
  <c r="D2940" i="18"/>
  <c r="E2939" i="18"/>
  <c r="D2939" i="18"/>
  <c r="E2938" i="18"/>
  <c r="D2938" i="18"/>
  <c r="E2937" i="18"/>
  <c r="D2937" i="18"/>
  <c r="E2936" i="18"/>
  <c r="D2936" i="18"/>
  <c r="E2935" i="18"/>
  <c r="D2935" i="18"/>
  <c r="E2934" i="18"/>
  <c r="D2934" i="18"/>
  <c r="E2933" i="18"/>
  <c r="D2933" i="18"/>
  <c r="E2932" i="18"/>
  <c r="D2932" i="18"/>
  <c r="E2931" i="18"/>
  <c r="D2931" i="18"/>
  <c r="E2930" i="18"/>
  <c r="D2930" i="18"/>
  <c r="E2929" i="18"/>
  <c r="D2929" i="18"/>
  <c r="E2928" i="18"/>
  <c r="D2928" i="18"/>
  <c r="E2927" i="18"/>
  <c r="D2927" i="18"/>
  <c r="E2926" i="18"/>
  <c r="D2926" i="18"/>
  <c r="E2925" i="18"/>
  <c r="D2925" i="18"/>
  <c r="E2924" i="18"/>
  <c r="D2924" i="18"/>
  <c r="E2923" i="18"/>
  <c r="D2923" i="18"/>
  <c r="E2922" i="18"/>
  <c r="D2922" i="18"/>
  <c r="E2921" i="18"/>
  <c r="D2921" i="18"/>
  <c r="E2920" i="18"/>
  <c r="D2920" i="18"/>
  <c r="E2919" i="18"/>
  <c r="D2919" i="18"/>
  <c r="E2918" i="18"/>
  <c r="D2918" i="18"/>
  <c r="E2917" i="18"/>
  <c r="D2917" i="18"/>
  <c r="E2916" i="18"/>
  <c r="D2916" i="18"/>
  <c r="E2915" i="18"/>
  <c r="D2915" i="18"/>
  <c r="E2914" i="18"/>
  <c r="D2914" i="18"/>
  <c r="E2913" i="18"/>
  <c r="D2913" i="18"/>
  <c r="E2912" i="18"/>
  <c r="D2912" i="18"/>
  <c r="E2911" i="18"/>
  <c r="D2911" i="18"/>
  <c r="E2910" i="18"/>
  <c r="D2910" i="18"/>
  <c r="E2909" i="18"/>
  <c r="D2909" i="18"/>
  <c r="E2908" i="18"/>
  <c r="D2908" i="18"/>
  <c r="E2907" i="18"/>
  <c r="D2907" i="18"/>
  <c r="E2906" i="18"/>
  <c r="D2906" i="18"/>
  <c r="E2905" i="18"/>
  <c r="D2905" i="18"/>
  <c r="E2904" i="18"/>
  <c r="D2904" i="18"/>
  <c r="E2903" i="18"/>
  <c r="D2903" i="18"/>
  <c r="E2902" i="18"/>
  <c r="D2902" i="18"/>
  <c r="E2901" i="18"/>
  <c r="D2901" i="18"/>
  <c r="E2900" i="18"/>
  <c r="D2900" i="18"/>
  <c r="E2899" i="18"/>
  <c r="D2899" i="18"/>
  <c r="E2898" i="18"/>
  <c r="D2898" i="18"/>
  <c r="E2897" i="18"/>
  <c r="D2897" i="18"/>
  <c r="E2896" i="18"/>
  <c r="D2896" i="18"/>
  <c r="E2895" i="18"/>
  <c r="D2895" i="18"/>
  <c r="E2894" i="18"/>
  <c r="D2894" i="18"/>
  <c r="E2893" i="18"/>
  <c r="D2893" i="18"/>
  <c r="E2892" i="18"/>
  <c r="D2892" i="18"/>
  <c r="E2891" i="18"/>
  <c r="D2891" i="18"/>
  <c r="E2890" i="18"/>
  <c r="D2890" i="18"/>
  <c r="E2889" i="18"/>
  <c r="D2889" i="18"/>
  <c r="E2888" i="18"/>
  <c r="D2888" i="18"/>
  <c r="E2887" i="18"/>
  <c r="D2887" i="18"/>
  <c r="E2886" i="18"/>
  <c r="D2886" i="18"/>
  <c r="E2885" i="18"/>
  <c r="D2885" i="18"/>
  <c r="E2884" i="18"/>
  <c r="D2884" i="18"/>
  <c r="E2883" i="18"/>
  <c r="D2883" i="18"/>
  <c r="E2882" i="18"/>
  <c r="D2882" i="18"/>
  <c r="E2881" i="18"/>
  <c r="D2881" i="18"/>
  <c r="E2880" i="18"/>
  <c r="D2880" i="18"/>
  <c r="E2879" i="18"/>
  <c r="D2879" i="18"/>
  <c r="E2878" i="18"/>
  <c r="D2878" i="18"/>
  <c r="E2877" i="18"/>
  <c r="D2877" i="18"/>
  <c r="E2876" i="18"/>
  <c r="D2876" i="18"/>
  <c r="E2875" i="18"/>
  <c r="D2875" i="18"/>
  <c r="E2874" i="18"/>
  <c r="D2874" i="18"/>
  <c r="E2873" i="18"/>
  <c r="D2873" i="18"/>
  <c r="E2872" i="18"/>
  <c r="D2872" i="18"/>
  <c r="E2871" i="18"/>
  <c r="D2871" i="18"/>
  <c r="E2870" i="18"/>
  <c r="D2870" i="18"/>
  <c r="E2869" i="18"/>
  <c r="D2869" i="18"/>
  <c r="E2868" i="18"/>
  <c r="D2868" i="18"/>
  <c r="E2867" i="18"/>
  <c r="D2867" i="18"/>
  <c r="E2866" i="18"/>
  <c r="D2866" i="18"/>
  <c r="E2865" i="18"/>
  <c r="D2865" i="18"/>
  <c r="E2864" i="18"/>
  <c r="D2864" i="18"/>
  <c r="E2863" i="18"/>
  <c r="D2863" i="18"/>
  <c r="E2861" i="18"/>
  <c r="D2861" i="18"/>
  <c r="E2860" i="18"/>
  <c r="D2860" i="18"/>
  <c r="E2859" i="18"/>
  <c r="D2859" i="18"/>
  <c r="E2857" i="18"/>
  <c r="D2857" i="18"/>
  <c r="E2856" i="18"/>
  <c r="D2856" i="18"/>
  <c r="E2855" i="18"/>
  <c r="D2855" i="18"/>
  <c r="E2854" i="18"/>
  <c r="D2854" i="18"/>
  <c r="E2853" i="18"/>
  <c r="D2853" i="18"/>
  <c r="E2852" i="18"/>
  <c r="D2852" i="18"/>
  <c r="E2851" i="18"/>
  <c r="D2851" i="18"/>
  <c r="E2850" i="18"/>
  <c r="D2850" i="18"/>
  <c r="E2849" i="18"/>
  <c r="D2849" i="18"/>
  <c r="E2848" i="18"/>
  <c r="D2848" i="18"/>
  <c r="E2847" i="18"/>
  <c r="D2847" i="18"/>
  <c r="E2846" i="18"/>
  <c r="D2846" i="18"/>
  <c r="E2845" i="18"/>
  <c r="D2845" i="18"/>
  <c r="E2844" i="18"/>
  <c r="D2844" i="18"/>
  <c r="E2843" i="18"/>
  <c r="D2843" i="18"/>
  <c r="E2842" i="18"/>
  <c r="D2842" i="18"/>
  <c r="E2841" i="18"/>
  <c r="D2841" i="18"/>
  <c r="E2840" i="18"/>
  <c r="D2840" i="18"/>
  <c r="E2839" i="18"/>
  <c r="D2839" i="18"/>
  <c r="E2838" i="18"/>
  <c r="D2838" i="18"/>
  <c r="E2837" i="18"/>
  <c r="D2837" i="18"/>
  <c r="E2836" i="18"/>
  <c r="D2836" i="18"/>
  <c r="E2835" i="18"/>
  <c r="D2835" i="18"/>
  <c r="E2834" i="18"/>
  <c r="D2834" i="18"/>
  <c r="E2833" i="18"/>
  <c r="D2833" i="18"/>
  <c r="E2832" i="18"/>
  <c r="D2832" i="18"/>
  <c r="E2831" i="18"/>
  <c r="D2831" i="18"/>
  <c r="E2830" i="18"/>
  <c r="D2830" i="18"/>
  <c r="E2829" i="18"/>
  <c r="D2829" i="18"/>
  <c r="E2828" i="18"/>
  <c r="D2828" i="18"/>
  <c r="E2827" i="18"/>
  <c r="D2827" i="18"/>
  <c r="E2826" i="18"/>
  <c r="D2826" i="18"/>
  <c r="E2825" i="18"/>
  <c r="D2825" i="18"/>
  <c r="E2824" i="18"/>
  <c r="D2824" i="18"/>
  <c r="E2823" i="18"/>
  <c r="D2823" i="18"/>
  <c r="E2822" i="18"/>
  <c r="D2822" i="18"/>
  <c r="E2821" i="18"/>
  <c r="D2821" i="18"/>
  <c r="E2820" i="18"/>
  <c r="D2820" i="18"/>
  <c r="E2819" i="18"/>
  <c r="D2819" i="18"/>
  <c r="E2818" i="18"/>
  <c r="D2818" i="18"/>
  <c r="E2817" i="18"/>
  <c r="D2817" i="18"/>
  <c r="E2816" i="18"/>
  <c r="D2816" i="18"/>
  <c r="E2815" i="18"/>
  <c r="D2815" i="18"/>
  <c r="E2814" i="18"/>
  <c r="D2814" i="18"/>
  <c r="E2813" i="18"/>
  <c r="D2813" i="18"/>
  <c r="E2812" i="18"/>
  <c r="D2812" i="18"/>
  <c r="E2811" i="18"/>
  <c r="D2811" i="18"/>
  <c r="E2810" i="18"/>
  <c r="D2810" i="18"/>
  <c r="E2809" i="18"/>
  <c r="D2809" i="18"/>
  <c r="E2808" i="18"/>
  <c r="D2808" i="18"/>
  <c r="E2807" i="18"/>
  <c r="D2807" i="18"/>
  <c r="E2806" i="18"/>
  <c r="D2806" i="18"/>
  <c r="E2805" i="18"/>
  <c r="D2805" i="18"/>
  <c r="E2804" i="18"/>
  <c r="D2804" i="18"/>
  <c r="E2803" i="18"/>
  <c r="D2803" i="18"/>
  <c r="E2802" i="18"/>
  <c r="D2802" i="18"/>
  <c r="E2801" i="18"/>
  <c r="D2801" i="18"/>
  <c r="E2800" i="18"/>
  <c r="D2800" i="18"/>
  <c r="E2799" i="18"/>
  <c r="D2799" i="18"/>
  <c r="E2798" i="18"/>
  <c r="D2798" i="18"/>
  <c r="E2797" i="18"/>
  <c r="D2797" i="18"/>
  <c r="E2796" i="18"/>
  <c r="D2796" i="18"/>
  <c r="E2795" i="18"/>
  <c r="D2795" i="18"/>
  <c r="E2794" i="18"/>
  <c r="D2794" i="18"/>
  <c r="E2793" i="18"/>
  <c r="D2793" i="18"/>
  <c r="E2792" i="18"/>
  <c r="D2792" i="18"/>
  <c r="E2791" i="18"/>
  <c r="D2791" i="18"/>
  <c r="E2790" i="18"/>
  <c r="D2790" i="18"/>
  <c r="E2789" i="18"/>
  <c r="D2789" i="18"/>
  <c r="E2788" i="18"/>
  <c r="D2788" i="18"/>
  <c r="E2787" i="18"/>
  <c r="D2787" i="18"/>
  <c r="E2786" i="18"/>
  <c r="D2786" i="18"/>
  <c r="E2785" i="18"/>
  <c r="D2785" i="18"/>
  <c r="E2784" i="18"/>
  <c r="D2784" i="18"/>
  <c r="E2783" i="18"/>
  <c r="D2783" i="18"/>
  <c r="E2782" i="18"/>
  <c r="D2782" i="18"/>
  <c r="E2781" i="18"/>
  <c r="D2781" i="18"/>
  <c r="E2780" i="18"/>
  <c r="D2780" i="18"/>
  <c r="E2779" i="18"/>
  <c r="D2779" i="18"/>
  <c r="E2778" i="18"/>
  <c r="D2778" i="18"/>
  <c r="E2777" i="18"/>
  <c r="D2777" i="18"/>
  <c r="E2776" i="18"/>
  <c r="D2776" i="18"/>
  <c r="E2775" i="18"/>
  <c r="D2775" i="18"/>
  <c r="E2774" i="18"/>
  <c r="D2774" i="18"/>
  <c r="E2773" i="18"/>
  <c r="D2773" i="18"/>
  <c r="E2772" i="18"/>
  <c r="D2772" i="18"/>
  <c r="E2771" i="18"/>
  <c r="D2771" i="18"/>
  <c r="E2770" i="18"/>
  <c r="D2770" i="18"/>
  <c r="E2769" i="18"/>
  <c r="D2769" i="18"/>
  <c r="E2768" i="18"/>
  <c r="D2768" i="18"/>
  <c r="E2767" i="18"/>
  <c r="D2767" i="18"/>
  <c r="E2766" i="18"/>
  <c r="D2766" i="18"/>
  <c r="E2765" i="18"/>
  <c r="D2765" i="18"/>
  <c r="E2764" i="18"/>
  <c r="D2764" i="18"/>
  <c r="E2763" i="18"/>
  <c r="D2763" i="18"/>
  <c r="E2762" i="18"/>
  <c r="D2762" i="18"/>
  <c r="E2761" i="18"/>
  <c r="D2761" i="18"/>
  <c r="E2760" i="18"/>
  <c r="D2760" i="18"/>
  <c r="E2759" i="18"/>
  <c r="D2759" i="18"/>
  <c r="E2758" i="18"/>
  <c r="D2758" i="18"/>
  <c r="E2757" i="18"/>
  <c r="D2757" i="18"/>
  <c r="E2756" i="18"/>
  <c r="D2756" i="18"/>
  <c r="E2755" i="18"/>
  <c r="D2755" i="18"/>
  <c r="E2754" i="18"/>
  <c r="D2754" i="18"/>
  <c r="E2753" i="18"/>
  <c r="D2753" i="18"/>
  <c r="E2751" i="18"/>
  <c r="D2751" i="18"/>
  <c r="E2750" i="18"/>
  <c r="D2750" i="18"/>
  <c r="E2749" i="18"/>
  <c r="D2749" i="18"/>
  <c r="E2747" i="18"/>
  <c r="D2747" i="18"/>
  <c r="E2746" i="18"/>
  <c r="D2746" i="18"/>
  <c r="E2745" i="18"/>
  <c r="D2745" i="18"/>
  <c r="E2744" i="18"/>
  <c r="D2744" i="18"/>
  <c r="E2743" i="18"/>
  <c r="D2743" i="18"/>
  <c r="E2742" i="18"/>
  <c r="D2742" i="18"/>
  <c r="E2741" i="18"/>
  <c r="D2741" i="18"/>
  <c r="E2740" i="18"/>
  <c r="D2740" i="18"/>
  <c r="E2739" i="18"/>
  <c r="D2739" i="18"/>
  <c r="E2738" i="18"/>
  <c r="D2738" i="18"/>
  <c r="E2737" i="18"/>
  <c r="D2737" i="18"/>
  <c r="E2736" i="18"/>
  <c r="D2736" i="18"/>
  <c r="E2735" i="18"/>
  <c r="D2735" i="18"/>
  <c r="E2734" i="18"/>
  <c r="D2734" i="18"/>
  <c r="E2733" i="18"/>
  <c r="D2733" i="18"/>
  <c r="E2732" i="18"/>
  <c r="D2732" i="18"/>
  <c r="E2731" i="18"/>
  <c r="D2731" i="18"/>
  <c r="E2730" i="18"/>
  <c r="D2730" i="18"/>
  <c r="E2729" i="18"/>
  <c r="D2729" i="18"/>
  <c r="E2728" i="18"/>
  <c r="D2728" i="18"/>
  <c r="E2727" i="18"/>
  <c r="D2727" i="18"/>
  <c r="E2726" i="18"/>
  <c r="D2726" i="18"/>
  <c r="E2725" i="18"/>
  <c r="D2725" i="18"/>
  <c r="E2724" i="18"/>
  <c r="D2724" i="18"/>
  <c r="E2723" i="18"/>
  <c r="D2723" i="18"/>
  <c r="E2722" i="18"/>
  <c r="D2722" i="18"/>
  <c r="E2721" i="18"/>
  <c r="D2721" i="18"/>
  <c r="E2720" i="18"/>
  <c r="D2720" i="18"/>
  <c r="E2719" i="18"/>
  <c r="D2719" i="18"/>
  <c r="E2718" i="18"/>
  <c r="D2718" i="18"/>
  <c r="E2717" i="18"/>
  <c r="D2717" i="18"/>
  <c r="E2716" i="18"/>
  <c r="D2716" i="18"/>
  <c r="E2715" i="18"/>
  <c r="D2715" i="18"/>
  <c r="E2714" i="18"/>
  <c r="D2714" i="18"/>
  <c r="E2713" i="18"/>
  <c r="D2713" i="18"/>
  <c r="E2712" i="18"/>
  <c r="D2712" i="18"/>
  <c r="E2711" i="18"/>
  <c r="D2711" i="18"/>
  <c r="E2710" i="18"/>
  <c r="D2710" i="18"/>
  <c r="E2709" i="18"/>
  <c r="D2709" i="18"/>
  <c r="E2708" i="18"/>
  <c r="D2708" i="18"/>
  <c r="E2707" i="18"/>
  <c r="D2707" i="18"/>
  <c r="E2706" i="18"/>
  <c r="D2706" i="18"/>
  <c r="E2705" i="18"/>
  <c r="D2705" i="18"/>
  <c r="E2704" i="18"/>
  <c r="D2704" i="18"/>
  <c r="E2703" i="18"/>
  <c r="D2703" i="18"/>
  <c r="E2702" i="18"/>
  <c r="D2702" i="18"/>
  <c r="E2701" i="18"/>
  <c r="D2701" i="18"/>
  <c r="E2700" i="18"/>
  <c r="D2700" i="18"/>
  <c r="E2699" i="18"/>
  <c r="D2699" i="18"/>
  <c r="E2698" i="18"/>
  <c r="D2698" i="18"/>
  <c r="E2697" i="18"/>
  <c r="D2697" i="18"/>
  <c r="E2696" i="18"/>
  <c r="D2696" i="18"/>
  <c r="E2695" i="18"/>
  <c r="D2695" i="18"/>
  <c r="E2694" i="18"/>
  <c r="D2694" i="18"/>
  <c r="E2693" i="18"/>
  <c r="D2693" i="18"/>
  <c r="E2692" i="18"/>
  <c r="D2692" i="18"/>
  <c r="E2691" i="18"/>
  <c r="D2691" i="18"/>
  <c r="E2690" i="18"/>
  <c r="D2690" i="18"/>
  <c r="E2689" i="18"/>
  <c r="D2689" i="18"/>
  <c r="E2688" i="18"/>
  <c r="D2688" i="18"/>
  <c r="E2687" i="18"/>
  <c r="D2687" i="18"/>
  <c r="E2686" i="18"/>
  <c r="D2686" i="18"/>
  <c r="E2685" i="18"/>
  <c r="D2685" i="18"/>
  <c r="E2684" i="18"/>
  <c r="D2684" i="18"/>
  <c r="E2683" i="18"/>
  <c r="D2683" i="18"/>
  <c r="E2682" i="18"/>
  <c r="D2682" i="18"/>
  <c r="E2681" i="18"/>
  <c r="D2681" i="18"/>
  <c r="E2680" i="18"/>
  <c r="D2680" i="18"/>
  <c r="E2679" i="18"/>
  <c r="D2679" i="18"/>
  <c r="E2678" i="18"/>
  <c r="D2678" i="18"/>
  <c r="E2677" i="18"/>
  <c r="D2677" i="18"/>
  <c r="E2676" i="18"/>
  <c r="D2676" i="18"/>
  <c r="E2675" i="18"/>
  <c r="D2675" i="18"/>
  <c r="E2674" i="18"/>
  <c r="D2674" i="18"/>
  <c r="E2673" i="18"/>
  <c r="D2673" i="18"/>
  <c r="E2672" i="18"/>
  <c r="D2672" i="18"/>
  <c r="E2671" i="18"/>
  <c r="D2671" i="18"/>
  <c r="E2670" i="18"/>
  <c r="D2670" i="18"/>
  <c r="E2669" i="18"/>
  <c r="D2669" i="18"/>
  <c r="E2668" i="18"/>
  <c r="D2668" i="18"/>
  <c r="E2667" i="18"/>
  <c r="D2667" i="18"/>
  <c r="E2666" i="18"/>
  <c r="D2666" i="18"/>
  <c r="E2665" i="18"/>
  <c r="D2665" i="18"/>
  <c r="E2664" i="18"/>
  <c r="D2664" i="18"/>
  <c r="E2663" i="18"/>
  <c r="D2663" i="18"/>
  <c r="E2662" i="18"/>
  <c r="D2662" i="18"/>
  <c r="E2661" i="18"/>
  <c r="D2661" i="18"/>
  <c r="E2660" i="18"/>
  <c r="D2660" i="18"/>
  <c r="E2659" i="18"/>
  <c r="D2659" i="18"/>
  <c r="E2658" i="18"/>
  <c r="D2658" i="18"/>
  <c r="E2657" i="18"/>
  <c r="D2657" i="18"/>
  <c r="E2656" i="18"/>
  <c r="D2656" i="18"/>
  <c r="E2655" i="18"/>
  <c r="D2655" i="18"/>
  <c r="E2654" i="18"/>
  <c r="D2654" i="18"/>
  <c r="E2653" i="18"/>
  <c r="D2653" i="18"/>
  <c r="E2652" i="18"/>
  <c r="D2652" i="18"/>
  <c r="E2651" i="18"/>
  <c r="D2651" i="18"/>
  <c r="E2650" i="18"/>
  <c r="D2650" i="18"/>
  <c r="E2649" i="18"/>
  <c r="D2649" i="18"/>
  <c r="E2648" i="18"/>
  <c r="D2648" i="18"/>
  <c r="E2647" i="18"/>
  <c r="D2647" i="18"/>
  <c r="E2646" i="18"/>
  <c r="D2646" i="18"/>
  <c r="E2645" i="18"/>
  <c r="D2645" i="18"/>
  <c r="E2644" i="18"/>
  <c r="D2644" i="18"/>
  <c r="E2643" i="18"/>
  <c r="D2643" i="18"/>
  <c r="E2641" i="18"/>
  <c r="D2641" i="18"/>
  <c r="E2640" i="18"/>
  <c r="D2640" i="18"/>
  <c r="E2639" i="18"/>
  <c r="D2639" i="18"/>
  <c r="E2637" i="18"/>
  <c r="D2637" i="18"/>
  <c r="E2636" i="18"/>
  <c r="D2636" i="18"/>
  <c r="E2635" i="18"/>
  <c r="D2635" i="18"/>
  <c r="E2634" i="18"/>
  <c r="D2634" i="18"/>
  <c r="E2633" i="18"/>
  <c r="D2633" i="18"/>
  <c r="E2632" i="18"/>
  <c r="D2632" i="18"/>
  <c r="E2631" i="18"/>
  <c r="D2631" i="18"/>
  <c r="E2630" i="18"/>
  <c r="D2630" i="18"/>
  <c r="E2629" i="18"/>
  <c r="D2629" i="18"/>
  <c r="E2628" i="18"/>
  <c r="D2628" i="18"/>
  <c r="E2627" i="18"/>
  <c r="D2627" i="18"/>
  <c r="E2626" i="18"/>
  <c r="D2626" i="18"/>
  <c r="E2625" i="18"/>
  <c r="D2625" i="18"/>
  <c r="E2624" i="18"/>
  <c r="D2624" i="18"/>
  <c r="E2623" i="18"/>
  <c r="D2623" i="18"/>
  <c r="E2622" i="18"/>
  <c r="D2622" i="18"/>
  <c r="E2621" i="18"/>
  <c r="D2621" i="18"/>
  <c r="E2620" i="18"/>
  <c r="D2620" i="18"/>
  <c r="E2619" i="18"/>
  <c r="D2619" i="18"/>
  <c r="E2618" i="18"/>
  <c r="D2618" i="18"/>
  <c r="E2617" i="18"/>
  <c r="D2617" i="18"/>
  <c r="E2616" i="18"/>
  <c r="D2616" i="18"/>
  <c r="E2615" i="18"/>
  <c r="D2615" i="18"/>
  <c r="E2614" i="18"/>
  <c r="D2614" i="18"/>
  <c r="E2613" i="18"/>
  <c r="D2613" i="18"/>
  <c r="E2612" i="18"/>
  <c r="D2612" i="18"/>
  <c r="E2611" i="18"/>
  <c r="D2611" i="18"/>
  <c r="E2610" i="18"/>
  <c r="D2610" i="18"/>
  <c r="E2609" i="18"/>
  <c r="D2609" i="18"/>
  <c r="E2608" i="18"/>
  <c r="D2608" i="18"/>
  <c r="E2607" i="18"/>
  <c r="D2607" i="18"/>
  <c r="E2606" i="18"/>
  <c r="D2606" i="18"/>
  <c r="E2605" i="18"/>
  <c r="D2605" i="18"/>
  <c r="E2604" i="18"/>
  <c r="D2604" i="18"/>
  <c r="E2603" i="18"/>
  <c r="D2603" i="18"/>
  <c r="E2602" i="18"/>
  <c r="D2602" i="18"/>
  <c r="E2601" i="18"/>
  <c r="D2601" i="18"/>
  <c r="E2600" i="18"/>
  <c r="D2600" i="18"/>
  <c r="E2599" i="18"/>
  <c r="D2599" i="18"/>
  <c r="E2598" i="18"/>
  <c r="D2598" i="18"/>
  <c r="E2597" i="18"/>
  <c r="D2597" i="18"/>
  <c r="E2596" i="18"/>
  <c r="D2596" i="18"/>
  <c r="E2595" i="18"/>
  <c r="D2595" i="18"/>
  <c r="E2594" i="18"/>
  <c r="D2594" i="18"/>
  <c r="E2593" i="18"/>
  <c r="D2593" i="18"/>
  <c r="E2592" i="18"/>
  <c r="D2592" i="18"/>
  <c r="E2591" i="18"/>
  <c r="D2591" i="18"/>
  <c r="E2590" i="18"/>
  <c r="D2590" i="18"/>
  <c r="E2589" i="18"/>
  <c r="D2589" i="18"/>
  <c r="E2588" i="18"/>
  <c r="D2588" i="18"/>
  <c r="E2587" i="18"/>
  <c r="D2587" i="18"/>
  <c r="E2586" i="18"/>
  <c r="D2586" i="18"/>
  <c r="E2585" i="18"/>
  <c r="D2585" i="18"/>
  <c r="E2584" i="18"/>
  <c r="D2584" i="18"/>
  <c r="E2583" i="18"/>
  <c r="D2583" i="18"/>
  <c r="E2582" i="18"/>
  <c r="D2582" i="18"/>
  <c r="E2581" i="18"/>
  <c r="D2581" i="18"/>
  <c r="E2580" i="18"/>
  <c r="D2580" i="18"/>
  <c r="E2579" i="18"/>
  <c r="D2579" i="18"/>
  <c r="E2578" i="18"/>
  <c r="D2578" i="18"/>
  <c r="E2577" i="18"/>
  <c r="D2577" i="18"/>
  <c r="E2576" i="18"/>
  <c r="D2576" i="18"/>
  <c r="E2575" i="18"/>
  <c r="D2575" i="18"/>
  <c r="E2574" i="18"/>
  <c r="D2574" i="18"/>
  <c r="E2573" i="18"/>
  <c r="D2573" i="18"/>
  <c r="E2572" i="18"/>
  <c r="D2572" i="18"/>
  <c r="E2571" i="18"/>
  <c r="D2571" i="18"/>
  <c r="E2570" i="18"/>
  <c r="D2570" i="18"/>
  <c r="E2569" i="18"/>
  <c r="D2569" i="18"/>
  <c r="E2568" i="18"/>
  <c r="D2568" i="18"/>
  <c r="E2567" i="18"/>
  <c r="D2567" i="18"/>
  <c r="E2566" i="18"/>
  <c r="D2566" i="18"/>
  <c r="E2565" i="18"/>
  <c r="D2565" i="18"/>
  <c r="E2564" i="18"/>
  <c r="D2564" i="18"/>
  <c r="E2563" i="18"/>
  <c r="D2563" i="18"/>
  <c r="E2562" i="18"/>
  <c r="D2562" i="18"/>
  <c r="E2561" i="18"/>
  <c r="D2561" i="18"/>
  <c r="E2560" i="18"/>
  <c r="D2560" i="18"/>
  <c r="E2559" i="18"/>
  <c r="D2559" i="18"/>
  <c r="E2558" i="18"/>
  <c r="D2558" i="18"/>
  <c r="E2557" i="18"/>
  <c r="D2557" i="18"/>
  <c r="E2556" i="18"/>
  <c r="D2556" i="18"/>
  <c r="E2555" i="18"/>
  <c r="D2555" i="18"/>
  <c r="E2554" i="18"/>
  <c r="D2554" i="18"/>
  <c r="E2553" i="18"/>
  <c r="D2553" i="18"/>
  <c r="E2552" i="18"/>
  <c r="D2552" i="18"/>
  <c r="E2551" i="18"/>
  <c r="D2551" i="18"/>
  <c r="E2550" i="18"/>
  <c r="D2550" i="18"/>
  <c r="E2549" i="18"/>
  <c r="D2549" i="18"/>
  <c r="E2548" i="18"/>
  <c r="D2548" i="18"/>
  <c r="E2547" i="18"/>
  <c r="D2547" i="18"/>
  <c r="E2546" i="18"/>
  <c r="D2546" i="18"/>
  <c r="E2545" i="18"/>
  <c r="D2545" i="18"/>
  <c r="E2544" i="18"/>
  <c r="D2544" i="18"/>
  <c r="E2543" i="18"/>
  <c r="D2543" i="18"/>
  <c r="E2542" i="18"/>
  <c r="D2542" i="18"/>
  <c r="E2541" i="18"/>
  <c r="D2541" i="18"/>
  <c r="E2540" i="18"/>
  <c r="D2540" i="18"/>
  <c r="E2539" i="18"/>
  <c r="D2539" i="18"/>
  <c r="E2538" i="18"/>
  <c r="D2538" i="18"/>
  <c r="E2537" i="18"/>
  <c r="D2537" i="18"/>
  <c r="E2536" i="18"/>
  <c r="D2536" i="18"/>
  <c r="E2535" i="18"/>
  <c r="D2535" i="18"/>
  <c r="E2534" i="18"/>
  <c r="D2534" i="18"/>
  <c r="E2533" i="18"/>
  <c r="D2533" i="18"/>
  <c r="E2532" i="18"/>
  <c r="D2532" i="18"/>
  <c r="E2531" i="18"/>
  <c r="D2531" i="18"/>
  <c r="E2530" i="18"/>
  <c r="D2530" i="18"/>
  <c r="E2529" i="18"/>
  <c r="D2529" i="18"/>
  <c r="E2528" i="18"/>
  <c r="D2528" i="18"/>
  <c r="E2527" i="18"/>
  <c r="D2527" i="18"/>
  <c r="E2526" i="18"/>
  <c r="D2526" i="18"/>
  <c r="E2525" i="18"/>
  <c r="D2525" i="18"/>
  <c r="E2524" i="18"/>
  <c r="D2524" i="18"/>
  <c r="E2523" i="18"/>
  <c r="D2523" i="18"/>
  <c r="E2522" i="18"/>
  <c r="D2522" i="18"/>
  <c r="E2521" i="18"/>
  <c r="D2521" i="18"/>
  <c r="E2520" i="18"/>
  <c r="D2520" i="18"/>
  <c r="E2519" i="18"/>
  <c r="D2519" i="18"/>
  <c r="E2518" i="18"/>
  <c r="D2518" i="18"/>
  <c r="E2517" i="18"/>
  <c r="D2517" i="18"/>
  <c r="E2516" i="18"/>
  <c r="D2516" i="18"/>
  <c r="E2515" i="18"/>
  <c r="D2515" i="18"/>
  <c r="E2514" i="18"/>
  <c r="D2514" i="18"/>
  <c r="E2513" i="18"/>
  <c r="D2513" i="18"/>
  <c r="E2512" i="18"/>
  <c r="D2512" i="18"/>
  <c r="E2511" i="18"/>
  <c r="D2511" i="18"/>
  <c r="E2510" i="18"/>
  <c r="D2510" i="18"/>
  <c r="E2509" i="18"/>
  <c r="D2509" i="18"/>
  <c r="E2508" i="18"/>
  <c r="D2508" i="18"/>
  <c r="E2507" i="18"/>
  <c r="D2507" i="18"/>
  <c r="E2506" i="18"/>
  <c r="D2506" i="18"/>
  <c r="E2505" i="18"/>
  <c r="D2505" i="18"/>
  <c r="E2504" i="18"/>
  <c r="D2504" i="18"/>
  <c r="E2503" i="18"/>
  <c r="D2503" i="18"/>
  <c r="E2502" i="18"/>
  <c r="D2502" i="18"/>
  <c r="E2501" i="18"/>
  <c r="D2501" i="18"/>
  <c r="E2500" i="18"/>
  <c r="D2500" i="18"/>
  <c r="E2499" i="18"/>
  <c r="D2499" i="18"/>
  <c r="E2498" i="18"/>
  <c r="D2498" i="18"/>
  <c r="E2497" i="18"/>
  <c r="D2497" i="18"/>
  <c r="E2496" i="18"/>
  <c r="D2496" i="18"/>
  <c r="E2495" i="18"/>
  <c r="D2495" i="18"/>
  <c r="E2494" i="18"/>
  <c r="D2494" i="18"/>
  <c r="E2493" i="18"/>
  <c r="D2493" i="18"/>
  <c r="E2492" i="18"/>
  <c r="D2492" i="18"/>
  <c r="E2491" i="18"/>
  <c r="D2491" i="18"/>
  <c r="E2490" i="18"/>
  <c r="D2490" i="18"/>
  <c r="E2489" i="18"/>
  <c r="D2489" i="18"/>
  <c r="E2488" i="18"/>
  <c r="D2488" i="18"/>
  <c r="E2487" i="18"/>
  <c r="D2487" i="18"/>
  <c r="E2486" i="18"/>
  <c r="D2486" i="18"/>
  <c r="E2485" i="18"/>
  <c r="D2485" i="18"/>
  <c r="E2484" i="18"/>
  <c r="D2484" i="18"/>
  <c r="E2483" i="18"/>
  <c r="D2483" i="18"/>
  <c r="E2482" i="18"/>
  <c r="D2482" i="18"/>
  <c r="E2481" i="18"/>
  <c r="D2481" i="18"/>
  <c r="E2480" i="18"/>
  <c r="D2480" i="18"/>
  <c r="E2479" i="18"/>
  <c r="D2479" i="18"/>
  <c r="E2478" i="18"/>
  <c r="D2478" i="18"/>
  <c r="E2477" i="18"/>
  <c r="D2477" i="18"/>
  <c r="E2476" i="18"/>
  <c r="D2476" i="18"/>
  <c r="E2475" i="18"/>
  <c r="D2475" i="18"/>
  <c r="E2474" i="18"/>
  <c r="D2474" i="18"/>
  <c r="E2473" i="18"/>
  <c r="D2473" i="18"/>
  <c r="E2472" i="18"/>
  <c r="D2472" i="18"/>
  <c r="E2471" i="18"/>
  <c r="D2471" i="18"/>
  <c r="E2470" i="18"/>
  <c r="D2470" i="18"/>
  <c r="E2469" i="18"/>
  <c r="D2469" i="18"/>
  <c r="E2468" i="18"/>
  <c r="D2468" i="18"/>
  <c r="E2467" i="18"/>
  <c r="D2467" i="18"/>
  <c r="E2466" i="18"/>
  <c r="D2466" i="18"/>
  <c r="E2465" i="18"/>
  <c r="D2465" i="18"/>
  <c r="E2464" i="18"/>
  <c r="D2464" i="18"/>
  <c r="E2463" i="18"/>
  <c r="D2463" i="18"/>
  <c r="E2462" i="18"/>
  <c r="D2462" i="18"/>
  <c r="E2461" i="18"/>
  <c r="D2461" i="18"/>
  <c r="E2460" i="18"/>
  <c r="D2460" i="18"/>
  <c r="E2459" i="18"/>
  <c r="D2459" i="18"/>
  <c r="E2458" i="18"/>
  <c r="D2458" i="18"/>
  <c r="E2457" i="18"/>
  <c r="D2457" i="18"/>
  <c r="E2456" i="18"/>
  <c r="D2456" i="18"/>
  <c r="E2455" i="18"/>
  <c r="D2455" i="18"/>
  <c r="E2454" i="18"/>
  <c r="D2454" i="18"/>
  <c r="E2453" i="18"/>
  <c r="D2453" i="18"/>
  <c r="E2452" i="18"/>
  <c r="D2452" i="18"/>
  <c r="E2451" i="18"/>
  <c r="D2451" i="18"/>
  <c r="E2450" i="18"/>
  <c r="D2450" i="18"/>
  <c r="E2449" i="18"/>
  <c r="D2449" i="18"/>
  <c r="E2448" i="18"/>
  <c r="D2448" i="18"/>
  <c r="E2447" i="18"/>
  <c r="D2447" i="18"/>
  <c r="E2446" i="18"/>
  <c r="D2446" i="18"/>
  <c r="E2445" i="18"/>
  <c r="D2445" i="18"/>
  <c r="E2444" i="18"/>
  <c r="D2444" i="18"/>
  <c r="E2443" i="18"/>
  <c r="D2443" i="18"/>
  <c r="E2442" i="18"/>
  <c r="D2442" i="18"/>
  <c r="E2441" i="18"/>
  <c r="D2441" i="18"/>
  <c r="E2440" i="18"/>
  <c r="D2440" i="18"/>
  <c r="E2439" i="18"/>
  <c r="D2439" i="18"/>
  <c r="E2438" i="18"/>
  <c r="D2438" i="18"/>
  <c r="E2437" i="18"/>
  <c r="D2437" i="18"/>
  <c r="E2436" i="18"/>
  <c r="D2436" i="18"/>
  <c r="E2435" i="18"/>
  <c r="D2435" i="18"/>
  <c r="E2434" i="18"/>
  <c r="D2434" i="18"/>
  <c r="E2433" i="18"/>
  <c r="D2433" i="18"/>
  <c r="E2432" i="18"/>
  <c r="D2432" i="18"/>
  <c r="E2431" i="18"/>
  <c r="D2431" i="18"/>
  <c r="E2430" i="18"/>
  <c r="D2430" i="18"/>
  <c r="E2429" i="18"/>
  <c r="D2429" i="18"/>
  <c r="E2428" i="18"/>
  <c r="D2428" i="18"/>
  <c r="E2427" i="18"/>
  <c r="D2427" i="18"/>
  <c r="E2426" i="18"/>
  <c r="D2426" i="18"/>
  <c r="E2425" i="18"/>
  <c r="D2425" i="18"/>
  <c r="E2424" i="18"/>
  <c r="D2424" i="18"/>
  <c r="E2423" i="18"/>
  <c r="D2423" i="18"/>
  <c r="E2422" i="18"/>
  <c r="D2422" i="18"/>
  <c r="E2421" i="18"/>
  <c r="D2421" i="18"/>
  <c r="E2420" i="18"/>
  <c r="D2420" i="18"/>
  <c r="E2419" i="18"/>
  <c r="D2419" i="18"/>
  <c r="E2418" i="18"/>
  <c r="D2418" i="18"/>
  <c r="E2417" i="18"/>
  <c r="D2417" i="18"/>
  <c r="E2416" i="18"/>
  <c r="D2416" i="18"/>
  <c r="E2415" i="18"/>
  <c r="D2415" i="18"/>
  <c r="E2414" i="18"/>
  <c r="D2414" i="18"/>
  <c r="E2413" i="18"/>
  <c r="D2413" i="18"/>
  <c r="E2412" i="18"/>
  <c r="D2412" i="18"/>
  <c r="E2411" i="18"/>
  <c r="D2411" i="18"/>
  <c r="E2410" i="18"/>
  <c r="D2410" i="18"/>
  <c r="E2409" i="18"/>
  <c r="D2409" i="18"/>
  <c r="E2408" i="18"/>
  <c r="D2408" i="18"/>
  <c r="E2407" i="18"/>
  <c r="D2407" i="18"/>
  <c r="E2406" i="18"/>
  <c r="D2406" i="18"/>
  <c r="E2405" i="18"/>
  <c r="D2405" i="18"/>
  <c r="E2404" i="18"/>
  <c r="D2404" i="18"/>
  <c r="E2403" i="18"/>
  <c r="D2403" i="18"/>
  <c r="E2402" i="18"/>
  <c r="D2402" i="18"/>
  <c r="E2401" i="18"/>
  <c r="D2401" i="18"/>
  <c r="E2400" i="18"/>
  <c r="D2400" i="18"/>
  <c r="E2399" i="18"/>
  <c r="D2399" i="18"/>
  <c r="E2398" i="18"/>
  <c r="D2398" i="18"/>
  <c r="E2397" i="18"/>
  <c r="D2397" i="18"/>
  <c r="E2396" i="18"/>
  <c r="D2396" i="18"/>
  <c r="E2395" i="18"/>
  <c r="D2395" i="18"/>
  <c r="E2394" i="18"/>
  <c r="D2394" i="18"/>
  <c r="E2393" i="18"/>
  <c r="D2393" i="18"/>
  <c r="E2392" i="18"/>
  <c r="D2392" i="18"/>
  <c r="E2391" i="18"/>
  <c r="D2391" i="18"/>
  <c r="E2390" i="18"/>
  <c r="D2390" i="18"/>
  <c r="E2389" i="18"/>
  <c r="D2389" i="18"/>
  <c r="E2388" i="18"/>
  <c r="D2388" i="18"/>
  <c r="E2387" i="18"/>
  <c r="D2387" i="18"/>
  <c r="E2386" i="18"/>
  <c r="D2386" i="18"/>
  <c r="E2385" i="18"/>
  <c r="D2385" i="18"/>
  <c r="E2384" i="18"/>
  <c r="D2384" i="18"/>
  <c r="E2383" i="18"/>
  <c r="D2383" i="18"/>
  <c r="E2382" i="18"/>
  <c r="D2382" i="18"/>
  <c r="E2381" i="18"/>
  <c r="D2381" i="18"/>
  <c r="E2380" i="18"/>
  <c r="D2380" i="18"/>
  <c r="E2379" i="18"/>
  <c r="D2379" i="18"/>
  <c r="E2378" i="18"/>
  <c r="D2378" i="18"/>
  <c r="E2377" i="18"/>
  <c r="D2377" i="18"/>
  <c r="E2376" i="18"/>
  <c r="D2376" i="18"/>
  <c r="E2375" i="18"/>
  <c r="D2375" i="18"/>
  <c r="E2374" i="18"/>
  <c r="D2374" i="18"/>
  <c r="E2373" i="18"/>
  <c r="D2373" i="18"/>
  <c r="E2372" i="18"/>
  <c r="D2372" i="18"/>
  <c r="E2371" i="18"/>
  <c r="D2371" i="18"/>
  <c r="E2370" i="18"/>
  <c r="D2370" i="18"/>
  <c r="E2369" i="18"/>
  <c r="D2369" i="18"/>
  <c r="E2368" i="18"/>
  <c r="D2368" i="18"/>
  <c r="E2367" i="18"/>
  <c r="D2367" i="18"/>
  <c r="E2366" i="18"/>
  <c r="D2366" i="18"/>
  <c r="E2365" i="18"/>
  <c r="D2365" i="18"/>
  <c r="E2364" i="18"/>
  <c r="D2364" i="18"/>
  <c r="E2363" i="18"/>
  <c r="D2363" i="18"/>
  <c r="E2362" i="18"/>
  <c r="D2362" i="18"/>
  <c r="E2361" i="18"/>
  <c r="D2361" i="18"/>
  <c r="E2360" i="18"/>
  <c r="D2360" i="18"/>
  <c r="E2359" i="18"/>
  <c r="D2359" i="18"/>
  <c r="E2358" i="18"/>
  <c r="D2358" i="18"/>
  <c r="E2357" i="18"/>
  <c r="D2357" i="18"/>
  <c r="E2356" i="18"/>
  <c r="D2356" i="18"/>
  <c r="E2355" i="18"/>
  <c r="D2355" i="18"/>
  <c r="E2354" i="18"/>
  <c r="D2354" i="18"/>
  <c r="E2353" i="18"/>
  <c r="D2353" i="18"/>
  <c r="E2352" i="18"/>
  <c r="D2352" i="18"/>
  <c r="E2351" i="18"/>
  <c r="D2351" i="18"/>
  <c r="E2350" i="18"/>
  <c r="D2350" i="18"/>
  <c r="E2349" i="18"/>
  <c r="D2349" i="18"/>
  <c r="E2348" i="18"/>
  <c r="D2348" i="18"/>
  <c r="E2347" i="18"/>
  <c r="D2347" i="18"/>
  <c r="E2346" i="18"/>
  <c r="D2346" i="18"/>
  <c r="E2345" i="18"/>
  <c r="D2345" i="18"/>
  <c r="E2344" i="18"/>
  <c r="D2344" i="18"/>
  <c r="E2343" i="18"/>
  <c r="D2343" i="18"/>
  <c r="E2342" i="18"/>
  <c r="D2342" i="18"/>
  <c r="E2341" i="18"/>
  <c r="D2341" i="18"/>
  <c r="E2340" i="18"/>
  <c r="D2340" i="18"/>
  <c r="E2339" i="18"/>
  <c r="D2339" i="18"/>
  <c r="E2338" i="18"/>
  <c r="D2338" i="18"/>
  <c r="E2337" i="18"/>
  <c r="D2337" i="18"/>
  <c r="E2336" i="18"/>
  <c r="D2336" i="18"/>
  <c r="E2335" i="18"/>
  <c r="D2335" i="18"/>
  <c r="E2334" i="18"/>
  <c r="D2334" i="18"/>
  <c r="E2333" i="18"/>
  <c r="D2333" i="18"/>
  <c r="E2332" i="18"/>
  <c r="D2332" i="18"/>
  <c r="E2331" i="18"/>
  <c r="D2331" i="18"/>
  <c r="E2330" i="18"/>
  <c r="D2330" i="18"/>
  <c r="E2329" i="18"/>
  <c r="D2329" i="18"/>
  <c r="E2328" i="18"/>
  <c r="D2328" i="18"/>
  <c r="E2327" i="18"/>
  <c r="D2327" i="18"/>
  <c r="E2326" i="18"/>
  <c r="D2326" i="18"/>
  <c r="E2325" i="18"/>
  <c r="D2325" i="18"/>
  <c r="E2324" i="18"/>
  <c r="D2324" i="18"/>
  <c r="E2323" i="18"/>
  <c r="D2323" i="18"/>
  <c r="E2322" i="18"/>
  <c r="D2322" i="18"/>
  <c r="E2321" i="18"/>
  <c r="D2321" i="18"/>
  <c r="E2320" i="18"/>
  <c r="D2320" i="18"/>
  <c r="E2319" i="18"/>
  <c r="D2319" i="18"/>
  <c r="E2318" i="18"/>
  <c r="D2318" i="18"/>
  <c r="E2317" i="18"/>
  <c r="D2317" i="18"/>
  <c r="E2316" i="18"/>
  <c r="D2316" i="18"/>
  <c r="E2315" i="18"/>
  <c r="D2315" i="18"/>
  <c r="E2314" i="18"/>
  <c r="D2314" i="18"/>
  <c r="E2313" i="18"/>
  <c r="D2313" i="18"/>
  <c r="E2312" i="18"/>
  <c r="D2312" i="18"/>
  <c r="E2311" i="18"/>
  <c r="D2311" i="18"/>
  <c r="E2310" i="18"/>
  <c r="D2310" i="18"/>
  <c r="E2309" i="18"/>
  <c r="D2309" i="18"/>
  <c r="E2308" i="18"/>
  <c r="D2308" i="18"/>
  <c r="E2307" i="18"/>
  <c r="D2307" i="18"/>
  <c r="E2306" i="18"/>
  <c r="D2306" i="18"/>
  <c r="E2305" i="18"/>
  <c r="D2305" i="18"/>
  <c r="E2304" i="18"/>
  <c r="D2304" i="18"/>
  <c r="E2303" i="18"/>
  <c r="D2303" i="18"/>
  <c r="E2302" i="18"/>
  <c r="D2302" i="18"/>
  <c r="E2301" i="18"/>
  <c r="D2301" i="18"/>
  <c r="E2300" i="18"/>
  <c r="D2300" i="18"/>
  <c r="E2299" i="18"/>
  <c r="D2299" i="18"/>
  <c r="E2298" i="18"/>
  <c r="D2298" i="18"/>
  <c r="E2297" i="18"/>
  <c r="D2297" i="18"/>
  <c r="E2296" i="18"/>
  <c r="D2296" i="18"/>
  <c r="E2295" i="18"/>
  <c r="D2295" i="18"/>
  <c r="E2294" i="18"/>
  <c r="D2294" i="18"/>
  <c r="E2293" i="18"/>
  <c r="D2293" i="18"/>
  <c r="E2292" i="18"/>
  <c r="D2292" i="18"/>
  <c r="E2291" i="18"/>
  <c r="D2291" i="18"/>
  <c r="E2290" i="18"/>
  <c r="D2290" i="18"/>
  <c r="E2289" i="18"/>
  <c r="D2289" i="18"/>
  <c r="E2288" i="18"/>
  <c r="D2288" i="18"/>
  <c r="E2287" i="18"/>
  <c r="D2287" i="18"/>
  <c r="E2286" i="18"/>
  <c r="D2286" i="18"/>
  <c r="E2285" i="18"/>
  <c r="D2285" i="18"/>
  <c r="E2284" i="18"/>
  <c r="D2284" i="18"/>
  <c r="E2283" i="18"/>
  <c r="D2283" i="18"/>
  <c r="E2282" i="18"/>
  <c r="D2282" i="18"/>
  <c r="E2281" i="18"/>
  <c r="D2281" i="18"/>
  <c r="E2280" i="18"/>
  <c r="D2280" i="18"/>
  <c r="E2279" i="18"/>
  <c r="D2279" i="18"/>
  <c r="E2278" i="18"/>
  <c r="D2278" i="18"/>
  <c r="E2277" i="18"/>
  <c r="D2277" i="18"/>
  <c r="E2276" i="18"/>
  <c r="D2276" i="18"/>
  <c r="E2275" i="18"/>
  <c r="D2275" i="18"/>
  <c r="E2274" i="18"/>
  <c r="D2274" i="18"/>
  <c r="E2273" i="18"/>
  <c r="D2273" i="18"/>
  <c r="E2272" i="18"/>
  <c r="D2272" i="18"/>
  <c r="E2271" i="18"/>
  <c r="D2271" i="18"/>
  <c r="E2270" i="18"/>
  <c r="D2270" i="18"/>
  <c r="E2269" i="18"/>
  <c r="D2269" i="18"/>
  <c r="E2268" i="18"/>
  <c r="D2268" i="18"/>
  <c r="E2267" i="18"/>
  <c r="D2267" i="18"/>
  <c r="E2266" i="18"/>
  <c r="D2266" i="18"/>
  <c r="E2265" i="18"/>
  <c r="D2265" i="18"/>
  <c r="E2264" i="18"/>
  <c r="D2264" i="18"/>
  <c r="E2263" i="18"/>
  <c r="D2263" i="18"/>
  <c r="E2262" i="18"/>
  <c r="D2262" i="18"/>
  <c r="E2261" i="18"/>
  <c r="D2261" i="18"/>
  <c r="E2260" i="18"/>
  <c r="D2260" i="18"/>
  <c r="E2259" i="18"/>
  <c r="D2259" i="18"/>
  <c r="E2258" i="18"/>
  <c r="D2258" i="18"/>
  <c r="E2257" i="18"/>
  <c r="D2257" i="18"/>
  <c r="E2256" i="18"/>
  <c r="D2256" i="18"/>
  <c r="E2255" i="18"/>
  <c r="D2255" i="18"/>
  <c r="E2254" i="18"/>
  <c r="D2254" i="18"/>
  <c r="E2253" i="18"/>
  <c r="D2253" i="18"/>
  <c r="E2252" i="18"/>
  <c r="D2252" i="18"/>
  <c r="E2251" i="18"/>
  <c r="D2251" i="18"/>
  <c r="E2250" i="18"/>
  <c r="D2250" i="18"/>
  <c r="E2249" i="18"/>
  <c r="D2249" i="18"/>
  <c r="E2248" i="18"/>
  <c r="D2248" i="18"/>
  <c r="E2247" i="18"/>
  <c r="D2247" i="18"/>
  <c r="E2246" i="18"/>
  <c r="D2246" i="18"/>
  <c r="E2245" i="18"/>
  <c r="D2245" i="18"/>
  <c r="E2244" i="18"/>
  <c r="D2244" i="18"/>
  <c r="E2243" i="18"/>
  <c r="D2243" i="18"/>
  <c r="E2242" i="18"/>
  <c r="D2242" i="18"/>
  <c r="E2241" i="18"/>
  <c r="D2241" i="18"/>
  <c r="E2240" i="18"/>
  <c r="D2240" i="18"/>
  <c r="E2239" i="18"/>
  <c r="D2239" i="18"/>
  <c r="E2238" i="18"/>
  <c r="D2238" i="18"/>
  <c r="E2237" i="18"/>
  <c r="D2237" i="18"/>
  <c r="E2236" i="18"/>
  <c r="D2236" i="18"/>
  <c r="E2235" i="18"/>
  <c r="D2235" i="18"/>
  <c r="E2234" i="18"/>
  <c r="D2234" i="18"/>
  <c r="E2233" i="18"/>
  <c r="D2233" i="18"/>
  <c r="E2232" i="18"/>
  <c r="D2232" i="18"/>
  <c r="E2231" i="18"/>
  <c r="D2231" i="18"/>
  <c r="E2230" i="18"/>
  <c r="D2230" i="18"/>
  <c r="E2229" i="18"/>
  <c r="D2229" i="18"/>
  <c r="E2228" i="18"/>
  <c r="D2228" i="18"/>
  <c r="E2227" i="18"/>
  <c r="D2227" i="18"/>
  <c r="E2226" i="18"/>
  <c r="D2226" i="18"/>
  <c r="E2225" i="18"/>
  <c r="D2225" i="18"/>
  <c r="E2224" i="18"/>
  <c r="D2224" i="18"/>
  <c r="E2223" i="18"/>
  <c r="D2223" i="18"/>
  <c r="E2222" i="18"/>
  <c r="D2222" i="18"/>
  <c r="E2221" i="18"/>
  <c r="D2221" i="18"/>
  <c r="E2220" i="18"/>
  <c r="D2220" i="18"/>
  <c r="E2219" i="18"/>
  <c r="D2219" i="18"/>
  <c r="E2218" i="18"/>
  <c r="D2218" i="18"/>
  <c r="E2217" i="18"/>
  <c r="D2217" i="18"/>
  <c r="E2216" i="18"/>
  <c r="D2216" i="18"/>
  <c r="E2215" i="18"/>
  <c r="D2215" i="18"/>
  <c r="E2214" i="18"/>
  <c r="D2214" i="18"/>
  <c r="E2213" i="18"/>
  <c r="D2213" i="18"/>
  <c r="E2212" i="18"/>
  <c r="D2212" i="18"/>
  <c r="E2211" i="18"/>
  <c r="D2211" i="18"/>
  <c r="E2210" i="18"/>
  <c r="D2210" i="18"/>
  <c r="E2209" i="18"/>
  <c r="D2209" i="18"/>
  <c r="E2208" i="18"/>
  <c r="D2208" i="18"/>
  <c r="E2207" i="18"/>
  <c r="D2207" i="18"/>
  <c r="E2206" i="18"/>
  <c r="D2206" i="18"/>
  <c r="E2205" i="18"/>
  <c r="D2205" i="18"/>
  <c r="E2204" i="18"/>
  <c r="D2204" i="18"/>
  <c r="E2203" i="18"/>
  <c r="D2203" i="18"/>
  <c r="E2202" i="18"/>
  <c r="D2202" i="18"/>
  <c r="E2201" i="18"/>
  <c r="D2201" i="18"/>
  <c r="E2200" i="18"/>
  <c r="D2200" i="18"/>
  <c r="E2199" i="18"/>
  <c r="D2199" i="18"/>
  <c r="E2198" i="18"/>
  <c r="D2198" i="18"/>
  <c r="E2197" i="18"/>
  <c r="D2197" i="18"/>
  <c r="E2196" i="18"/>
  <c r="D2196" i="18"/>
  <c r="E2195" i="18"/>
  <c r="D2195" i="18"/>
  <c r="E2194" i="18"/>
  <c r="D2194" i="18"/>
  <c r="E2193" i="18"/>
  <c r="D2193" i="18"/>
  <c r="E2192" i="18"/>
  <c r="D2192" i="18"/>
  <c r="E2191" i="18"/>
  <c r="D2191" i="18"/>
  <c r="E2190" i="18"/>
  <c r="D2190" i="18"/>
  <c r="E2189" i="18"/>
  <c r="D2189" i="18"/>
  <c r="E2188" i="18"/>
  <c r="D2188" i="18"/>
  <c r="E2187" i="18"/>
  <c r="D2187" i="18"/>
  <c r="E2186" i="18"/>
  <c r="D2186" i="18"/>
  <c r="E2185" i="18"/>
  <c r="D2185" i="18"/>
  <c r="E2184" i="18"/>
  <c r="D2184" i="18"/>
  <c r="E2183" i="18"/>
  <c r="D2183" i="18"/>
  <c r="E2182" i="18"/>
  <c r="D2182" i="18"/>
  <c r="E2181" i="18"/>
  <c r="D2181" i="18"/>
  <c r="E2180" i="18"/>
  <c r="D2180" i="18"/>
  <c r="E2179" i="18"/>
  <c r="D2179" i="18"/>
  <c r="E2178" i="18"/>
  <c r="D2178" i="18"/>
  <c r="E2177" i="18"/>
  <c r="D2177" i="18"/>
  <c r="E2176" i="18"/>
  <c r="D2176" i="18"/>
  <c r="E2175" i="18"/>
  <c r="D2175" i="18"/>
  <c r="E2174" i="18"/>
  <c r="D2174" i="18"/>
  <c r="E2173" i="18"/>
  <c r="D2173" i="18"/>
  <c r="E2172" i="18"/>
  <c r="D2172" i="18"/>
  <c r="E2171" i="18"/>
  <c r="D2171" i="18"/>
  <c r="E2170" i="18"/>
  <c r="D2170" i="18"/>
  <c r="E2169" i="18"/>
  <c r="D2169" i="18"/>
  <c r="E2168" i="18"/>
  <c r="D2168" i="18"/>
  <c r="E2167" i="18"/>
  <c r="D2167" i="18"/>
  <c r="E2166" i="18"/>
  <c r="D2166" i="18"/>
  <c r="E2165" i="18"/>
  <c r="D2165" i="18"/>
  <c r="E2164" i="18"/>
  <c r="D2164" i="18"/>
  <c r="E2163" i="18"/>
  <c r="D2163" i="18"/>
  <c r="E2162" i="18"/>
  <c r="D2162" i="18"/>
  <c r="E2161" i="18"/>
  <c r="D2161" i="18"/>
  <c r="E2160" i="18"/>
  <c r="D2160" i="18"/>
  <c r="E2159" i="18"/>
  <c r="D2159" i="18"/>
  <c r="E2158" i="18"/>
  <c r="D2158" i="18"/>
  <c r="E2157" i="18"/>
  <c r="D2157" i="18"/>
  <c r="E2156" i="18"/>
  <c r="D2156" i="18"/>
  <c r="E2155" i="18"/>
  <c r="D2155" i="18"/>
  <c r="E2154" i="18"/>
  <c r="D2154" i="18"/>
  <c r="E2153" i="18"/>
  <c r="D2153" i="18"/>
  <c r="E2152" i="18"/>
  <c r="D2152" i="18"/>
  <c r="E2151" i="18"/>
  <c r="D2151" i="18"/>
  <c r="E2150" i="18"/>
  <c r="D2150" i="18"/>
  <c r="E2149" i="18"/>
  <c r="D2149" i="18"/>
  <c r="E2148" i="18"/>
  <c r="D2148" i="18"/>
  <c r="E2147" i="18"/>
  <c r="D2147" i="18"/>
  <c r="E2146" i="18"/>
  <c r="D2146" i="18"/>
  <c r="E2145" i="18"/>
  <c r="D2145" i="18"/>
  <c r="E2144" i="18"/>
  <c r="D2144" i="18"/>
  <c r="E2143" i="18"/>
  <c r="D2143" i="18"/>
  <c r="E2142" i="18"/>
  <c r="D2142" i="18"/>
  <c r="E2141" i="18"/>
  <c r="D2141" i="18"/>
  <c r="E2140" i="18"/>
  <c r="D2140" i="18"/>
  <c r="E2139" i="18"/>
  <c r="D2139" i="18"/>
  <c r="E2138" i="18"/>
  <c r="D2138" i="18"/>
  <c r="E2137" i="18"/>
  <c r="D2137" i="18"/>
  <c r="E2136" i="18"/>
  <c r="D2136" i="18"/>
  <c r="E2135" i="18"/>
  <c r="D2135" i="18"/>
  <c r="E2134" i="18"/>
  <c r="D2134" i="18"/>
  <c r="E2133" i="18"/>
  <c r="D2133" i="18"/>
  <c r="E2132" i="18"/>
  <c r="D2132" i="18"/>
  <c r="E2131" i="18"/>
  <c r="D2131" i="18"/>
  <c r="E2130" i="18"/>
  <c r="D2130" i="18"/>
  <c r="E2129" i="18"/>
  <c r="D2129" i="18"/>
  <c r="E2128" i="18"/>
  <c r="D2128" i="18"/>
  <c r="E2127" i="18"/>
  <c r="D2127" i="18"/>
  <c r="E2126" i="18"/>
  <c r="D2126" i="18"/>
  <c r="E2125" i="18"/>
  <c r="D2125" i="18"/>
  <c r="E2124" i="18"/>
  <c r="D2124" i="18"/>
  <c r="E2123" i="18"/>
  <c r="D2123" i="18"/>
  <c r="E2122" i="18"/>
  <c r="D2122" i="18"/>
  <c r="E2121" i="18"/>
  <c r="D2121" i="18"/>
  <c r="E2120" i="18"/>
  <c r="D2120" i="18"/>
  <c r="E2119" i="18"/>
  <c r="D2119" i="18"/>
  <c r="E2118" i="18"/>
  <c r="D2118" i="18"/>
  <c r="E2117" i="18"/>
  <c r="D2117" i="18"/>
  <c r="E2116" i="18"/>
  <c r="D2116" i="18"/>
  <c r="E2115" i="18"/>
  <c r="D2115" i="18"/>
  <c r="E2114" i="18"/>
  <c r="D2114" i="18"/>
  <c r="E2113" i="18"/>
  <c r="D2113" i="18"/>
  <c r="E2112" i="18"/>
  <c r="D2112" i="18"/>
  <c r="E2111" i="18"/>
  <c r="D2111" i="18"/>
  <c r="E2110" i="18"/>
  <c r="D2110" i="18"/>
  <c r="E2109" i="18"/>
  <c r="D2109" i="18"/>
  <c r="E2108" i="18"/>
  <c r="D2108" i="18"/>
  <c r="E2107" i="18"/>
  <c r="D2107" i="18"/>
  <c r="E2106" i="18"/>
  <c r="D2106" i="18"/>
  <c r="E2105" i="18"/>
  <c r="D2105" i="18"/>
  <c r="E2104" i="18"/>
  <c r="D2104" i="18"/>
  <c r="E2103" i="18"/>
  <c r="D2103" i="18"/>
  <c r="E2102" i="18"/>
  <c r="D2102" i="18"/>
  <c r="E2101" i="18"/>
  <c r="D2101" i="18"/>
  <c r="E2100" i="18"/>
  <c r="D2100" i="18"/>
  <c r="E2099" i="18"/>
  <c r="D2099" i="18"/>
  <c r="E2098" i="18"/>
  <c r="D2098" i="18"/>
  <c r="E2097" i="18"/>
  <c r="D2097" i="18"/>
  <c r="E2096" i="18"/>
  <c r="D2096" i="18"/>
  <c r="E2095" i="18"/>
  <c r="D2095" i="18"/>
  <c r="E2094" i="18"/>
  <c r="D2094" i="18"/>
  <c r="E2093" i="18"/>
  <c r="D2093" i="18"/>
  <c r="E2092" i="18"/>
  <c r="D2092" i="18"/>
  <c r="E2091" i="18"/>
  <c r="D2091" i="18"/>
  <c r="E2090" i="18"/>
  <c r="D2090" i="18"/>
  <c r="E2089" i="18"/>
  <c r="D2089" i="18"/>
  <c r="E2088" i="18"/>
  <c r="D2088" i="18"/>
  <c r="E2087" i="18"/>
  <c r="D2087" i="18"/>
  <c r="E2086" i="18"/>
  <c r="D2086" i="18"/>
  <c r="E2085" i="18"/>
  <c r="D2085" i="18"/>
  <c r="E2084" i="18"/>
  <c r="D2084" i="18"/>
  <c r="E2083" i="18"/>
  <c r="D2083" i="18"/>
  <c r="E2082" i="18"/>
  <c r="D2082" i="18"/>
  <c r="E2081" i="18"/>
  <c r="D2081" i="18"/>
  <c r="E2080" i="18"/>
  <c r="D2080" i="18"/>
  <c r="E2079" i="18"/>
  <c r="D2079" i="18"/>
  <c r="E2078" i="18"/>
  <c r="D2078" i="18"/>
  <c r="E2077" i="18"/>
  <c r="D2077" i="18"/>
  <c r="E2076" i="18"/>
  <c r="D2076" i="18"/>
  <c r="E2075" i="18"/>
  <c r="D2075" i="18"/>
  <c r="E2074" i="18"/>
  <c r="D2074" i="18"/>
  <c r="E2073" i="18"/>
  <c r="D2073" i="18"/>
  <c r="E2072" i="18"/>
  <c r="D2072" i="18"/>
  <c r="E2071" i="18"/>
  <c r="D2071" i="18"/>
  <c r="E2070" i="18"/>
  <c r="D2070" i="18"/>
  <c r="E2069" i="18"/>
  <c r="D2069" i="18"/>
  <c r="E2068" i="18"/>
  <c r="D2068" i="18"/>
  <c r="E2067" i="18"/>
  <c r="D2067" i="18"/>
  <c r="E2066" i="18"/>
  <c r="D2066" i="18"/>
  <c r="E2065" i="18"/>
  <c r="D2065" i="18"/>
  <c r="E2064" i="18"/>
  <c r="D2064" i="18"/>
  <c r="E2063" i="18"/>
  <c r="D2063" i="18"/>
  <c r="E2062" i="18"/>
  <c r="D2062" i="18"/>
  <c r="E2061" i="18"/>
  <c r="D2061" i="18"/>
  <c r="E2060" i="18"/>
  <c r="D2060" i="18"/>
  <c r="E2059" i="18"/>
  <c r="D2059" i="18"/>
  <c r="E2058" i="18"/>
  <c r="D2058" i="18"/>
  <c r="E2057" i="18"/>
  <c r="D2057" i="18"/>
  <c r="E2056" i="18"/>
  <c r="D2056" i="18"/>
  <c r="E2055" i="18"/>
  <c r="D2055" i="18"/>
  <c r="E2054" i="18"/>
  <c r="D2054" i="18"/>
  <c r="E2053" i="18"/>
  <c r="D2053" i="18"/>
  <c r="E2052" i="18"/>
  <c r="D2052" i="18"/>
  <c r="E2051" i="18"/>
  <c r="D2051" i="18"/>
  <c r="E2050" i="18"/>
  <c r="D2050" i="18"/>
  <c r="E2049" i="18"/>
  <c r="D2049" i="18"/>
  <c r="E2048" i="18"/>
  <c r="D2048" i="18"/>
  <c r="E2047" i="18"/>
  <c r="D2047" i="18"/>
  <c r="E2046" i="18"/>
  <c r="D2046" i="18"/>
  <c r="E2045" i="18"/>
  <c r="D2045" i="18"/>
  <c r="E2044" i="18"/>
  <c r="D2044" i="18"/>
  <c r="E2043" i="18"/>
  <c r="D2043" i="18"/>
  <c r="E2042" i="18"/>
  <c r="D2042" i="18"/>
  <c r="E2041" i="18"/>
  <c r="D2041" i="18"/>
  <c r="E2040" i="18"/>
  <c r="D2040" i="18"/>
  <c r="E2039" i="18"/>
  <c r="D2039" i="18"/>
  <c r="E2038" i="18"/>
  <c r="D2038" i="18"/>
  <c r="E2037" i="18"/>
  <c r="D2037" i="18"/>
  <c r="E2036" i="18"/>
  <c r="D2036" i="18"/>
  <c r="E2035" i="18"/>
  <c r="D2035" i="18"/>
  <c r="E2034" i="18"/>
  <c r="D2034" i="18"/>
  <c r="E2033" i="18"/>
  <c r="D2033" i="18"/>
  <c r="E2032" i="18"/>
  <c r="D2032" i="18"/>
  <c r="E2031" i="18"/>
  <c r="D2031" i="18"/>
  <c r="E2030" i="18"/>
  <c r="D2030" i="18"/>
  <c r="E2029" i="18"/>
  <c r="D2029" i="18"/>
  <c r="E2028" i="18"/>
  <c r="D2028" i="18"/>
  <c r="E2027" i="18"/>
  <c r="D2027" i="18"/>
  <c r="E2026" i="18"/>
  <c r="D2026" i="18"/>
  <c r="E2025" i="18"/>
  <c r="D2025" i="18"/>
  <c r="E2024" i="18"/>
  <c r="D2024" i="18"/>
  <c r="E2023" i="18"/>
  <c r="D2023" i="18"/>
  <c r="E2022" i="18"/>
  <c r="D2022" i="18"/>
  <c r="E2021" i="18"/>
  <c r="D2021" i="18"/>
  <c r="E2020" i="18"/>
  <c r="D2020" i="18"/>
  <c r="E2019" i="18"/>
  <c r="D2019" i="18"/>
  <c r="E2018" i="18"/>
  <c r="D2018" i="18"/>
  <c r="E2017" i="18"/>
  <c r="D2017" i="18"/>
  <c r="E2016" i="18"/>
  <c r="D2016" i="18"/>
  <c r="E2015" i="18"/>
  <c r="D2015" i="18"/>
  <c r="E2014" i="18"/>
  <c r="D2014" i="18"/>
  <c r="E2013" i="18"/>
  <c r="D2013" i="18"/>
  <c r="E2012" i="18"/>
  <c r="D2012" i="18"/>
  <c r="E2011" i="18"/>
  <c r="D2011" i="18"/>
  <c r="E2010" i="18"/>
  <c r="D2010" i="18"/>
  <c r="E2009" i="18"/>
  <c r="D2009" i="18"/>
  <c r="E2008" i="18"/>
  <c r="D2008" i="18"/>
  <c r="E2007" i="18"/>
  <c r="D2007" i="18"/>
  <c r="E2006" i="18"/>
  <c r="D2006" i="18"/>
  <c r="E2005" i="18"/>
  <c r="D2005" i="18"/>
  <c r="E2004" i="18"/>
  <c r="D2004" i="18"/>
  <c r="E2003" i="18"/>
  <c r="D2003" i="18"/>
  <c r="E2002" i="18"/>
  <c r="D2002" i="18"/>
  <c r="E2001" i="18"/>
  <c r="D2001" i="18"/>
  <c r="E2000" i="18"/>
  <c r="D2000" i="18"/>
  <c r="E1999" i="18"/>
  <c r="D1999" i="18"/>
  <c r="E1998" i="18"/>
  <c r="D1998" i="18"/>
  <c r="E1997" i="18"/>
  <c r="D1997" i="18"/>
  <c r="E1996" i="18"/>
  <c r="D1996" i="18"/>
  <c r="E1995" i="18"/>
  <c r="D1995" i="18"/>
  <c r="E1994" i="18"/>
  <c r="D1994" i="18"/>
  <c r="E1993" i="18"/>
  <c r="D1993" i="18"/>
  <c r="E1992" i="18"/>
  <c r="D1992" i="18"/>
  <c r="E1991" i="18"/>
  <c r="D1991" i="18"/>
  <c r="E1990" i="18"/>
  <c r="D1990" i="18"/>
  <c r="E1989" i="18"/>
  <c r="D1989" i="18"/>
  <c r="E1988" i="18"/>
  <c r="D1988" i="18"/>
  <c r="E1987" i="18"/>
  <c r="D1987" i="18"/>
  <c r="E1986" i="18"/>
  <c r="D1986" i="18"/>
  <c r="E1985" i="18"/>
  <c r="D1985" i="18"/>
  <c r="E1984" i="18"/>
  <c r="D1984" i="18"/>
  <c r="E1983" i="18"/>
  <c r="D1983" i="18"/>
  <c r="E1982" i="18"/>
  <c r="D1982" i="18"/>
  <c r="E1981" i="18"/>
  <c r="D1981" i="18"/>
  <c r="E1980" i="18"/>
  <c r="D1980" i="18"/>
  <c r="E1979" i="18"/>
  <c r="D1979" i="18"/>
  <c r="E1978" i="18"/>
  <c r="D1978" i="18"/>
  <c r="E1977" i="18"/>
  <c r="D1977" i="18"/>
  <c r="E1976" i="18"/>
  <c r="D1976" i="18"/>
  <c r="E1975" i="18"/>
  <c r="D1975" i="18"/>
  <c r="E1974" i="18"/>
  <c r="D1974" i="18"/>
  <c r="E1973" i="18"/>
  <c r="D1973" i="18"/>
  <c r="E1972" i="18"/>
  <c r="D1972" i="18"/>
  <c r="E1971" i="18"/>
  <c r="D1971" i="18"/>
  <c r="E1970" i="18"/>
  <c r="D1970" i="18"/>
  <c r="E1969" i="18"/>
  <c r="D1969" i="18"/>
  <c r="E1968" i="18"/>
  <c r="D1968" i="18"/>
  <c r="E1967" i="18"/>
  <c r="D1967" i="18"/>
  <c r="E1966" i="18"/>
  <c r="D1966" i="18"/>
  <c r="E1965" i="18"/>
  <c r="D1965" i="18"/>
  <c r="E1964" i="18"/>
  <c r="D1964" i="18"/>
  <c r="E1963" i="18"/>
  <c r="D1963" i="18"/>
  <c r="E1962" i="18"/>
  <c r="D1962" i="18"/>
  <c r="E1961" i="18"/>
  <c r="D1961" i="18"/>
  <c r="E1960" i="18"/>
  <c r="D1960" i="18"/>
  <c r="E1959" i="18"/>
  <c r="D1959" i="18"/>
  <c r="E1958" i="18"/>
  <c r="D1958" i="18"/>
  <c r="E1957" i="18"/>
  <c r="D1957" i="18"/>
  <c r="E1956" i="18"/>
  <c r="D1956" i="18"/>
  <c r="E1955" i="18"/>
  <c r="D1955" i="18"/>
  <c r="E1954" i="18"/>
  <c r="D1954" i="18"/>
  <c r="E1953" i="18"/>
  <c r="D1953" i="18"/>
  <c r="E1952" i="18"/>
  <c r="D1952" i="18"/>
  <c r="E1951" i="18"/>
  <c r="D1951" i="18"/>
  <c r="E1950" i="18"/>
  <c r="D1950" i="18"/>
  <c r="E1949" i="18"/>
  <c r="D1949" i="18"/>
  <c r="E1948" i="18"/>
  <c r="D1948" i="18"/>
  <c r="E1947" i="18"/>
  <c r="D1947" i="18"/>
  <c r="E1946" i="18"/>
  <c r="D1946" i="18"/>
  <c r="E1945" i="18"/>
  <c r="D1945" i="18"/>
  <c r="E1944" i="18"/>
  <c r="D1944" i="18"/>
  <c r="E1943" i="18"/>
  <c r="D1943" i="18"/>
  <c r="E1942" i="18"/>
  <c r="D1942" i="18"/>
  <c r="E1941" i="18"/>
  <c r="D1941" i="18"/>
  <c r="E1940" i="18"/>
  <c r="D1940" i="18"/>
  <c r="E1939" i="18"/>
  <c r="D1939" i="18"/>
  <c r="E1938" i="18"/>
  <c r="D1938" i="18"/>
  <c r="E1937" i="18"/>
  <c r="D1937" i="18"/>
  <c r="E1936" i="18"/>
  <c r="D1936" i="18"/>
  <c r="E1935" i="18"/>
  <c r="D1935" i="18"/>
  <c r="E1934" i="18"/>
  <c r="D1934" i="18"/>
  <c r="E1933" i="18"/>
  <c r="D1933" i="18"/>
  <c r="E1932" i="18"/>
  <c r="D1932" i="18"/>
  <c r="E1931" i="18"/>
  <c r="D1931" i="18"/>
  <c r="E1930" i="18"/>
  <c r="D1930" i="18"/>
  <c r="E1929" i="18"/>
  <c r="D1929" i="18"/>
  <c r="E1928" i="18"/>
  <c r="D1928" i="18"/>
  <c r="E1927" i="18"/>
  <c r="D1927" i="18"/>
  <c r="E1926" i="18"/>
  <c r="D1926" i="18"/>
  <c r="E1925" i="18"/>
  <c r="D1925" i="18"/>
  <c r="E1924" i="18"/>
  <c r="D1924" i="18"/>
  <c r="E1923" i="18"/>
  <c r="D1923" i="18"/>
  <c r="E1922" i="18"/>
  <c r="D1922" i="18"/>
  <c r="E1921" i="18"/>
  <c r="D1921" i="18"/>
  <c r="E1920" i="18"/>
  <c r="D1920" i="18"/>
  <c r="E1919" i="18"/>
  <c r="D1919" i="18"/>
  <c r="E1918" i="18"/>
  <c r="D1918" i="18"/>
  <c r="E1917" i="18"/>
  <c r="D1917" i="18"/>
  <c r="E1916" i="18"/>
  <c r="D1916" i="18"/>
  <c r="E1915" i="18"/>
  <c r="D1915" i="18"/>
  <c r="E1914" i="18"/>
  <c r="D1914" i="18"/>
  <c r="E1913" i="18"/>
  <c r="D1913" i="18"/>
  <c r="E1912" i="18"/>
  <c r="D1912" i="18"/>
  <c r="E1911" i="18"/>
  <c r="D1911" i="18"/>
  <c r="E1910" i="18"/>
  <c r="D1910" i="18"/>
  <c r="E1909" i="18"/>
  <c r="D1909" i="18"/>
  <c r="E1908" i="18"/>
  <c r="D1908" i="18"/>
  <c r="E1907" i="18"/>
  <c r="D1907" i="18"/>
  <c r="E1906" i="18"/>
  <c r="D1906" i="18"/>
  <c r="E1905" i="18"/>
  <c r="D1905" i="18"/>
  <c r="E1904" i="18"/>
  <c r="D1904" i="18"/>
  <c r="E1903" i="18"/>
  <c r="D1903" i="18"/>
  <c r="E1902" i="18"/>
  <c r="D1902" i="18"/>
  <c r="E1901" i="18"/>
  <c r="D1901" i="18"/>
  <c r="E1900" i="18"/>
  <c r="D1900" i="18"/>
  <c r="E1899" i="18"/>
  <c r="D1899" i="18"/>
  <c r="E1898" i="18"/>
  <c r="D1898" i="18"/>
  <c r="E1897" i="18"/>
  <c r="D1897" i="18"/>
  <c r="E1896" i="18"/>
  <c r="D1896" i="18"/>
  <c r="E1895" i="18"/>
  <c r="D1895" i="18"/>
  <c r="E1894" i="18"/>
  <c r="D1894" i="18"/>
  <c r="E1893" i="18"/>
  <c r="D1893" i="18"/>
  <c r="E1892" i="18"/>
  <c r="D1892" i="18"/>
  <c r="E1891" i="18"/>
  <c r="D1891" i="18"/>
  <c r="E1890" i="18"/>
  <c r="D1890" i="18"/>
  <c r="E1889" i="18"/>
  <c r="D1889" i="18"/>
  <c r="E1888" i="18"/>
  <c r="D1888" i="18"/>
  <c r="E1887" i="18"/>
  <c r="D1887" i="18"/>
  <c r="E1886" i="18"/>
  <c r="D1886" i="18"/>
  <c r="E1885" i="18"/>
  <c r="D1885" i="18"/>
  <c r="E1884" i="18"/>
  <c r="D1884" i="18"/>
  <c r="E1883" i="18"/>
  <c r="D1883" i="18"/>
  <c r="E1882" i="18"/>
  <c r="D1882" i="18"/>
  <c r="E1881" i="18"/>
  <c r="D1881" i="18"/>
  <c r="E1880" i="18"/>
  <c r="D1880" i="18"/>
  <c r="E1879" i="18"/>
  <c r="D1879" i="18"/>
  <c r="E1878" i="18"/>
  <c r="D1878" i="18"/>
  <c r="E1877" i="18"/>
  <c r="D1877" i="18"/>
  <c r="E1876" i="18"/>
  <c r="D1876" i="18"/>
  <c r="E1875" i="18"/>
  <c r="D1875" i="18"/>
  <c r="E1874" i="18"/>
  <c r="D1874" i="18"/>
  <c r="E1873" i="18"/>
  <c r="D1873" i="18"/>
  <c r="E1872" i="18"/>
  <c r="D1872" i="18"/>
  <c r="E1871" i="18"/>
  <c r="D1871" i="18"/>
  <c r="E1870" i="18"/>
  <c r="D1870" i="18"/>
  <c r="E1869" i="18"/>
  <c r="D1869" i="18"/>
  <c r="E1868" i="18"/>
  <c r="D1868" i="18"/>
  <c r="E1867" i="18"/>
  <c r="D1867" i="18"/>
  <c r="E1866" i="18"/>
  <c r="D1866" i="18"/>
  <c r="E1865" i="18"/>
  <c r="D1865" i="18"/>
  <c r="E1864" i="18"/>
  <c r="D1864" i="18"/>
  <c r="E1863" i="18"/>
  <c r="D1863" i="18"/>
  <c r="E1862" i="18"/>
  <c r="D1862" i="18"/>
  <c r="E1861" i="18"/>
  <c r="D1861" i="18"/>
  <c r="E1860" i="18"/>
  <c r="D1860" i="18"/>
  <c r="E1859" i="18"/>
  <c r="D1859" i="18"/>
  <c r="E1858" i="18"/>
  <c r="D1858" i="18"/>
  <c r="E1857" i="18"/>
  <c r="D1857" i="18"/>
  <c r="E1856" i="18"/>
  <c r="D1856" i="18"/>
  <c r="E1855" i="18"/>
  <c r="D1855" i="18"/>
  <c r="E1854" i="18"/>
  <c r="D1854" i="18"/>
  <c r="E1853" i="18"/>
  <c r="D1853" i="18"/>
  <c r="E1852" i="18"/>
  <c r="D1852" i="18"/>
  <c r="E1851" i="18"/>
  <c r="D1851" i="18"/>
  <c r="E1850" i="18"/>
  <c r="D1850" i="18"/>
  <c r="E1849" i="18"/>
  <c r="D1849" i="18"/>
  <c r="E1848" i="18"/>
  <c r="D1848" i="18"/>
  <c r="E1847" i="18"/>
  <c r="D1847" i="18"/>
  <c r="E1846" i="18"/>
  <c r="D1846" i="18"/>
  <c r="E1845" i="18"/>
  <c r="D1845" i="18"/>
  <c r="E1844" i="18"/>
  <c r="D1844" i="18"/>
  <c r="E1843" i="18"/>
  <c r="D1843" i="18"/>
  <c r="E1842" i="18"/>
  <c r="D1842" i="18"/>
  <c r="E1841" i="18"/>
  <c r="D1841" i="18"/>
  <c r="E1840" i="18"/>
  <c r="D1840" i="18"/>
  <c r="E1839" i="18"/>
  <c r="D1839" i="18"/>
  <c r="E1838" i="18"/>
  <c r="D1838" i="18"/>
  <c r="E1837" i="18"/>
  <c r="D1837" i="18"/>
  <c r="E1836" i="18"/>
  <c r="D1836" i="18"/>
  <c r="E1835" i="18"/>
  <c r="D1835" i="18"/>
  <c r="E1834" i="18"/>
  <c r="D1834" i="18"/>
  <c r="E1833" i="18"/>
  <c r="D1833" i="18"/>
  <c r="E1832" i="18"/>
  <c r="D1832" i="18"/>
  <c r="E1831" i="18"/>
  <c r="D1831" i="18"/>
  <c r="E1830" i="18"/>
  <c r="D1830" i="18"/>
  <c r="E1829" i="18"/>
  <c r="D1829" i="18"/>
  <c r="E1828" i="18"/>
  <c r="D1828" i="18"/>
  <c r="E1827" i="18"/>
  <c r="D1827" i="18"/>
  <c r="E1826" i="18"/>
  <c r="D1826" i="18"/>
  <c r="E1825" i="18"/>
  <c r="D1825" i="18"/>
  <c r="E1824" i="18"/>
  <c r="D1824" i="18"/>
  <c r="E1823" i="18"/>
  <c r="D1823" i="18"/>
  <c r="E1822" i="18"/>
  <c r="D1822" i="18"/>
  <c r="E1821" i="18"/>
  <c r="D1821" i="18"/>
  <c r="E1820" i="18"/>
  <c r="D1820" i="18"/>
  <c r="E1819" i="18"/>
  <c r="D1819" i="18"/>
  <c r="E1818" i="18"/>
  <c r="D1818" i="18"/>
  <c r="E1817" i="18"/>
  <c r="D1817" i="18"/>
  <c r="E1816" i="18"/>
  <c r="D1816" i="18"/>
  <c r="E1815" i="18"/>
  <c r="D1815" i="18"/>
  <c r="E1814" i="18"/>
  <c r="D1814" i="18"/>
  <c r="E1813" i="18"/>
  <c r="D1813" i="18"/>
  <c r="E1812" i="18"/>
  <c r="D1812" i="18"/>
  <c r="E1811" i="18"/>
  <c r="D1811" i="18"/>
  <c r="E1810" i="18"/>
  <c r="D1810" i="18"/>
  <c r="E1809" i="18"/>
  <c r="D1809" i="18"/>
  <c r="E1808" i="18"/>
  <c r="D1808" i="18"/>
  <c r="E1807" i="18"/>
  <c r="D1807" i="18"/>
  <c r="E1806" i="18"/>
  <c r="D1806" i="18"/>
  <c r="E1805" i="18"/>
  <c r="D1805" i="18"/>
  <c r="E1804" i="18"/>
  <c r="D1804" i="18"/>
  <c r="E1803" i="18"/>
  <c r="D1803" i="18"/>
  <c r="E1802" i="18"/>
  <c r="D1802" i="18"/>
  <c r="E1801" i="18"/>
  <c r="D1801" i="18"/>
  <c r="E1800" i="18"/>
  <c r="D1800" i="18"/>
  <c r="E1799" i="18"/>
  <c r="D1799" i="18"/>
  <c r="E1798" i="18"/>
  <c r="D1798" i="18"/>
  <c r="E1797" i="18"/>
  <c r="D1797" i="18"/>
  <c r="E1796" i="18"/>
  <c r="D1796" i="18"/>
  <c r="E1795" i="18"/>
  <c r="D1795" i="18"/>
  <c r="E1794" i="18"/>
  <c r="D1794" i="18"/>
  <c r="E1793" i="18"/>
  <c r="D1793" i="18"/>
  <c r="E1792" i="18"/>
  <c r="D1792" i="18"/>
  <c r="E1791" i="18"/>
  <c r="D1791" i="18"/>
  <c r="E1790" i="18"/>
  <c r="D1790" i="18"/>
  <c r="E1789" i="18"/>
  <c r="D1789" i="18"/>
  <c r="E1788" i="18"/>
  <c r="D1788" i="18"/>
  <c r="E1787" i="18"/>
  <c r="D1787" i="18"/>
  <c r="E1786" i="18"/>
  <c r="D1786" i="18"/>
  <c r="E1785" i="18"/>
  <c r="D1785" i="18"/>
  <c r="E1784" i="18"/>
  <c r="D1784" i="18"/>
  <c r="E1783" i="18"/>
  <c r="D1783" i="18"/>
  <c r="E1782" i="18"/>
  <c r="D1782" i="18"/>
  <c r="E1781" i="18"/>
  <c r="D1781" i="18"/>
  <c r="E1780" i="18"/>
  <c r="D1780" i="18"/>
  <c r="E1779" i="18"/>
  <c r="D1779" i="18"/>
  <c r="E1778" i="18"/>
  <c r="D1778" i="18"/>
  <c r="E1777" i="18"/>
  <c r="D1777" i="18"/>
  <c r="E1776" i="18"/>
  <c r="D1776" i="18"/>
  <c r="E1775" i="18"/>
  <c r="D1775" i="18"/>
  <c r="E1774" i="18"/>
  <c r="D1774" i="18"/>
  <c r="E1773" i="18"/>
  <c r="D1773" i="18"/>
  <c r="E1772" i="18"/>
  <c r="D1772" i="18"/>
  <c r="E1771" i="18"/>
  <c r="D1771" i="18"/>
  <c r="E1770" i="18"/>
  <c r="D1770" i="18"/>
  <c r="E1769" i="18"/>
  <c r="D1769" i="18"/>
  <c r="E1768" i="18"/>
  <c r="D1768" i="18"/>
  <c r="E1767" i="18"/>
  <c r="D1767" i="18"/>
  <c r="E1766" i="18"/>
  <c r="D1766" i="18"/>
  <c r="E1765" i="18"/>
  <c r="D1765" i="18"/>
  <c r="E1764" i="18"/>
  <c r="D1764" i="18"/>
  <c r="E1763" i="18"/>
  <c r="D1763" i="18"/>
  <c r="E1762" i="18"/>
  <c r="D1762" i="18"/>
  <c r="E1761" i="18"/>
  <c r="D1761" i="18"/>
  <c r="E1760" i="18"/>
  <c r="D1760" i="18"/>
  <c r="E1759" i="18"/>
  <c r="D1759" i="18"/>
  <c r="E1758" i="18"/>
  <c r="D1758" i="18"/>
  <c r="E1757" i="18"/>
  <c r="D1757" i="18"/>
  <c r="E1756" i="18"/>
  <c r="D1756" i="18"/>
  <c r="E1755" i="18"/>
  <c r="D1755" i="18"/>
  <c r="E1754" i="18"/>
  <c r="D1754" i="18"/>
  <c r="E1753" i="18"/>
  <c r="D1753" i="18"/>
  <c r="E1752" i="18"/>
  <c r="D1752" i="18"/>
  <c r="E1751" i="18"/>
  <c r="D1751" i="18"/>
  <c r="E1750" i="18"/>
  <c r="D1750" i="18"/>
  <c r="E1749" i="18"/>
  <c r="D1749" i="18"/>
  <c r="E1748" i="18"/>
  <c r="D1748" i="18"/>
  <c r="E1747" i="18"/>
  <c r="D1747" i="18"/>
  <c r="E1746" i="18"/>
  <c r="D1746" i="18"/>
  <c r="E1745" i="18"/>
  <c r="D1745" i="18"/>
  <c r="E1744" i="18"/>
  <c r="D1744" i="18"/>
  <c r="E1743" i="18"/>
  <c r="D1743" i="18"/>
  <c r="E1742" i="18"/>
  <c r="D1742" i="18"/>
  <c r="E1741" i="18"/>
  <c r="D1741" i="18"/>
  <c r="E1740" i="18"/>
  <c r="D1740" i="18"/>
  <c r="E1739" i="18"/>
  <c r="D1739" i="18"/>
  <c r="E1738" i="18"/>
  <c r="D1738" i="18"/>
  <c r="E1737" i="18"/>
  <c r="D1737" i="18"/>
  <c r="E1736" i="18"/>
  <c r="D1736" i="18"/>
  <c r="E1735" i="18"/>
  <c r="D1735" i="18"/>
  <c r="E1734" i="18"/>
  <c r="D1734" i="18"/>
  <c r="E1733" i="18"/>
  <c r="D1733" i="18"/>
  <c r="E1732" i="18"/>
  <c r="D1732" i="18"/>
  <c r="E1731" i="18"/>
  <c r="D1731" i="18"/>
  <c r="E1730" i="18"/>
  <c r="D1730" i="18"/>
  <c r="E1729" i="18"/>
  <c r="D1729" i="18"/>
  <c r="E1728" i="18"/>
  <c r="D1728" i="18"/>
  <c r="E1727" i="18"/>
  <c r="D1727" i="18"/>
  <c r="E1726" i="18"/>
  <c r="D1726" i="18"/>
  <c r="E1725" i="18"/>
  <c r="D1725" i="18"/>
  <c r="E1724" i="18"/>
  <c r="D1724" i="18"/>
  <c r="E1723" i="18"/>
  <c r="D1723" i="18"/>
  <c r="E1722" i="18"/>
  <c r="D1722" i="18"/>
  <c r="E1721" i="18"/>
  <c r="D1721" i="18"/>
  <c r="E1720" i="18"/>
  <c r="D1720" i="18"/>
  <c r="E1719" i="18"/>
  <c r="D1719" i="18"/>
  <c r="E1718" i="18"/>
  <c r="D1718" i="18"/>
  <c r="E1717" i="18"/>
  <c r="D1717" i="18"/>
  <c r="E1716" i="18"/>
  <c r="D1716" i="18"/>
  <c r="E1715" i="18"/>
  <c r="D1715" i="18"/>
  <c r="E1714" i="18"/>
  <c r="D1714" i="18"/>
  <c r="E1713" i="18"/>
  <c r="D1713" i="18"/>
  <c r="E1712" i="18"/>
  <c r="D1712" i="18"/>
  <c r="E1711" i="18"/>
  <c r="D1711" i="18"/>
  <c r="E1710" i="18"/>
  <c r="D1710" i="18"/>
  <c r="E1709" i="18"/>
  <c r="D1709" i="18"/>
  <c r="E1708" i="18"/>
  <c r="D1708" i="18"/>
  <c r="E1707" i="18"/>
  <c r="D1707" i="18"/>
  <c r="E1706" i="18"/>
  <c r="D1706" i="18"/>
  <c r="E1705" i="18"/>
  <c r="D1705" i="18"/>
  <c r="E1704" i="18"/>
  <c r="D1704" i="18"/>
  <c r="E1703" i="18"/>
  <c r="D1703" i="18"/>
  <c r="E1702" i="18"/>
  <c r="D1702" i="18"/>
  <c r="E1701" i="18"/>
  <c r="D1701" i="18"/>
  <c r="E1700" i="18"/>
  <c r="D1700" i="18"/>
  <c r="E1699" i="18"/>
  <c r="D1699" i="18"/>
  <c r="E1698" i="18"/>
  <c r="D1698" i="18"/>
  <c r="E1697" i="18"/>
  <c r="D1697" i="18"/>
  <c r="E1696" i="18"/>
  <c r="D1696" i="18"/>
  <c r="E1695" i="18"/>
  <c r="D1695" i="18"/>
  <c r="E1694" i="18"/>
  <c r="D1694" i="18"/>
  <c r="E1693" i="18"/>
  <c r="D1693" i="18"/>
  <c r="E1692" i="18"/>
  <c r="D1692" i="18"/>
  <c r="E1691" i="18"/>
  <c r="D1691" i="18"/>
  <c r="E1690" i="18"/>
  <c r="D1690" i="18"/>
  <c r="E1689" i="18"/>
  <c r="D1689" i="18"/>
  <c r="E1688" i="18"/>
  <c r="D1688" i="18"/>
  <c r="E1687" i="18"/>
  <c r="D1687" i="18"/>
  <c r="E1686" i="18"/>
  <c r="D1686" i="18"/>
  <c r="E1685" i="18"/>
  <c r="D1685" i="18"/>
  <c r="E1684" i="18"/>
  <c r="D1684" i="18"/>
  <c r="E1683" i="18"/>
  <c r="D1683" i="18"/>
  <c r="E1682" i="18"/>
  <c r="D1682" i="18"/>
  <c r="E1681" i="18"/>
  <c r="D1681" i="18"/>
  <c r="E1680" i="18"/>
  <c r="D1680" i="18"/>
  <c r="E1679" i="18"/>
  <c r="D1679" i="18"/>
  <c r="E1678" i="18"/>
  <c r="D1678" i="18"/>
  <c r="E1677" i="18"/>
  <c r="D1677" i="18"/>
  <c r="E1676" i="18"/>
  <c r="D1676" i="18"/>
  <c r="E1675" i="18"/>
  <c r="D1675" i="18"/>
  <c r="E1674" i="18"/>
  <c r="D1674" i="18"/>
  <c r="E1673" i="18"/>
  <c r="D1673" i="18"/>
  <c r="E1672" i="18"/>
  <c r="D1672" i="18"/>
  <c r="E1671" i="18"/>
  <c r="D1671" i="18"/>
  <c r="E1670" i="18"/>
  <c r="D1670" i="18"/>
  <c r="E1669" i="18"/>
  <c r="D1669" i="18"/>
  <c r="E1668" i="18"/>
  <c r="D1668" i="18"/>
  <c r="E1667" i="18"/>
  <c r="D1667" i="18"/>
  <c r="E1666" i="18"/>
  <c r="D1666" i="18"/>
  <c r="E1665" i="18"/>
  <c r="D1665" i="18"/>
  <c r="E1664" i="18"/>
  <c r="D1664" i="18"/>
  <c r="E1663" i="18"/>
  <c r="D1663" i="18"/>
  <c r="E1662" i="18"/>
  <c r="D1662" i="18"/>
  <c r="E1661" i="18"/>
  <c r="D1661" i="18"/>
  <c r="E1660" i="18"/>
  <c r="D1660" i="18"/>
  <c r="E1659" i="18"/>
  <c r="D1659" i="18"/>
  <c r="E1658" i="18"/>
  <c r="D1658" i="18"/>
  <c r="E1657" i="18"/>
  <c r="D1657" i="18"/>
  <c r="E1656" i="18"/>
  <c r="D1656" i="18"/>
  <c r="E1655" i="18"/>
  <c r="D1655" i="18"/>
  <c r="E1654" i="18"/>
  <c r="D1654" i="18"/>
  <c r="E1653" i="18"/>
  <c r="D1653" i="18"/>
  <c r="E1652" i="18"/>
  <c r="D1652" i="18"/>
  <c r="E1651" i="18"/>
  <c r="D1651" i="18"/>
  <c r="E1650" i="18"/>
  <c r="D1650" i="18"/>
  <c r="E1649" i="18"/>
  <c r="D1649" i="18"/>
  <c r="E1648" i="18"/>
  <c r="D1648" i="18"/>
  <c r="E1647" i="18"/>
  <c r="D1647" i="18"/>
  <c r="E1646" i="18"/>
  <c r="D1646" i="18"/>
  <c r="E1645" i="18"/>
  <c r="D1645" i="18"/>
  <c r="E1644" i="18"/>
  <c r="D1644" i="18"/>
  <c r="E1643" i="18"/>
  <c r="D1643" i="18"/>
  <c r="E1642" i="18"/>
  <c r="D1642" i="18"/>
  <c r="E1641" i="18"/>
  <c r="D1641" i="18"/>
  <c r="E1640" i="18"/>
  <c r="D1640" i="18"/>
  <c r="E1639" i="18"/>
  <c r="D1639" i="18"/>
  <c r="E1638" i="18"/>
  <c r="D1638" i="18"/>
  <c r="E1637" i="18"/>
  <c r="D1637" i="18"/>
  <c r="E1636" i="18"/>
  <c r="D1636" i="18"/>
  <c r="E1635" i="18"/>
  <c r="D1635" i="18"/>
  <c r="E1634" i="18"/>
  <c r="D1634" i="18"/>
  <c r="E1633" i="18"/>
  <c r="D1633" i="18"/>
  <c r="E1632" i="18"/>
  <c r="D1632" i="18"/>
  <c r="E1631" i="18"/>
  <c r="D1631" i="18"/>
  <c r="E1630" i="18"/>
  <c r="D1630" i="18"/>
  <c r="E1629" i="18"/>
  <c r="D1629" i="18"/>
  <c r="E1628" i="18"/>
  <c r="D1628" i="18"/>
  <c r="E1627" i="18"/>
  <c r="D1627" i="18"/>
  <c r="E1626" i="18"/>
  <c r="D1626" i="18"/>
  <c r="E1625" i="18"/>
  <c r="D1625" i="18"/>
  <c r="E1624" i="18"/>
  <c r="D1624" i="18"/>
  <c r="E1623" i="18"/>
  <c r="D1623" i="18"/>
  <c r="E1622" i="18"/>
  <c r="D1622" i="18"/>
  <c r="E1621" i="18"/>
  <c r="D1621" i="18"/>
  <c r="E1620" i="18"/>
  <c r="D1620" i="18"/>
  <c r="E1619" i="18"/>
  <c r="D1619" i="18"/>
  <c r="E1618" i="18"/>
  <c r="D1618" i="18"/>
  <c r="E1617" i="18"/>
  <c r="D1617" i="18"/>
  <c r="E1616" i="18"/>
  <c r="D1616" i="18"/>
  <c r="E1615" i="18"/>
  <c r="D1615" i="18"/>
  <c r="E1614" i="18"/>
  <c r="D1614" i="18"/>
  <c r="E1613" i="18"/>
  <c r="D1613" i="18"/>
  <c r="E1612" i="18"/>
  <c r="D1612" i="18"/>
  <c r="E1611" i="18"/>
  <c r="D1611" i="18"/>
  <c r="E1610" i="18"/>
  <c r="D1610" i="18"/>
  <c r="E1609" i="18"/>
  <c r="D1609" i="18"/>
  <c r="E1608" i="18"/>
  <c r="D1608" i="18"/>
  <c r="E1607" i="18"/>
  <c r="D1607" i="18"/>
  <c r="E1606" i="18"/>
  <c r="D1606" i="18"/>
  <c r="E1605" i="18"/>
  <c r="D1605" i="18"/>
  <c r="E1604" i="18"/>
  <c r="D1604" i="18"/>
  <c r="E1603" i="18"/>
  <c r="D1603" i="18"/>
  <c r="E1602" i="18"/>
  <c r="D1602" i="18"/>
  <c r="E1601" i="18"/>
  <c r="D1601" i="18"/>
  <c r="E1600" i="18"/>
  <c r="D1600" i="18"/>
  <c r="E1599" i="18"/>
  <c r="D1599" i="18"/>
  <c r="E1598" i="18"/>
  <c r="D1598" i="18"/>
  <c r="E1597" i="18"/>
  <c r="D1597" i="18"/>
  <c r="E1596" i="18"/>
  <c r="D1596" i="18"/>
  <c r="E1595" i="18"/>
  <c r="D1595" i="18"/>
  <c r="E1594" i="18"/>
  <c r="D1594" i="18"/>
  <c r="E1593" i="18"/>
  <c r="D1593" i="18"/>
  <c r="E1592" i="18"/>
  <c r="D1592" i="18"/>
  <c r="E1591" i="18"/>
  <c r="D1591" i="18"/>
  <c r="E1590" i="18"/>
  <c r="D1590" i="18"/>
  <c r="E1589" i="18"/>
  <c r="D1589" i="18"/>
  <c r="E1588" i="18"/>
  <c r="D1588" i="18"/>
  <c r="E1587" i="18"/>
  <c r="D1587" i="18"/>
  <c r="E1586" i="18"/>
  <c r="D1586" i="18"/>
  <c r="E1585" i="18"/>
  <c r="D1585" i="18"/>
  <c r="E1584" i="18"/>
  <c r="D1584" i="18"/>
  <c r="E1583" i="18"/>
  <c r="D1583" i="18"/>
  <c r="E1582" i="18"/>
  <c r="D1582" i="18"/>
  <c r="E1581" i="18"/>
  <c r="D1581" i="18"/>
  <c r="E1580" i="18"/>
  <c r="D1580" i="18"/>
  <c r="E1579" i="18"/>
  <c r="D1579" i="18"/>
  <c r="E1578" i="18"/>
  <c r="D1578" i="18"/>
  <c r="E1577" i="18"/>
  <c r="D1577" i="18"/>
  <c r="E1576" i="18"/>
  <c r="D1576" i="18"/>
  <c r="E1575" i="18"/>
  <c r="D1575" i="18"/>
  <c r="E1574" i="18"/>
  <c r="D1574" i="18"/>
  <c r="E1573" i="18"/>
  <c r="D1573" i="18"/>
  <c r="E1572" i="18"/>
  <c r="D1572" i="18"/>
  <c r="E1571" i="18"/>
  <c r="D1571" i="18"/>
  <c r="E1570" i="18"/>
  <c r="D1570" i="18"/>
  <c r="E1569" i="18"/>
  <c r="D1569" i="18"/>
  <c r="E1568" i="18"/>
  <c r="D1568" i="18"/>
  <c r="E1567" i="18"/>
  <c r="D1567" i="18"/>
  <c r="E1566" i="18"/>
  <c r="D1566" i="18"/>
  <c r="E1565" i="18"/>
  <c r="D1565" i="18"/>
  <c r="E1564" i="18"/>
  <c r="D1564" i="18"/>
  <c r="E1563" i="18"/>
  <c r="D1563" i="18"/>
  <c r="E1562" i="18"/>
  <c r="D1562" i="18"/>
  <c r="E1561" i="18"/>
  <c r="D1561" i="18"/>
  <c r="E1560" i="18"/>
  <c r="D1560" i="18"/>
  <c r="E1559" i="18"/>
  <c r="D1559" i="18"/>
  <c r="E1558" i="18"/>
  <c r="D1558" i="18"/>
  <c r="E1557" i="18"/>
  <c r="D1557" i="18"/>
  <c r="E1556" i="18"/>
  <c r="D1556" i="18"/>
  <c r="E1555" i="18"/>
  <c r="D1555" i="18"/>
  <c r="E1554" i="18"/>
  <c r="D1554" i="18"/>
  <c r="E1553" i="18"/>
  <c r="D1553" i="18"/>
  <c r="E1552" i="18"/>
  <c r="D1552" i="18"/>
  <c r="E1551" i="18"/>
  <c r="D1551" i="18"/>
  <c r="E1550" i="18"/>
  <c r="D1550" i="18"/>
  <c r="E1549" i="18"/>
  <c r="D1549" i="18"/>
  <c r="E1548" i="18"/>
  <c r="D1548" i="18"/>
  <c r="E1547" i="18"/>
  <c r="D1547" i="18"/>
  <c r="E1546" i="18"/>
  <c r="D1546" i="18"/>
  <c r="E1545" i="18"/>
  <c r="D1545" i="18"/>
  <c r="E1544" i="18"/>
  <c r="D1544" i="18"/>
  <c r="E1543" i="18"/>
  <c r="D1543" i="18"/>
  <c r="E1542" i="18"/>
  <c r="D1542" i="18"/>
  <c r="E1541" i="18"/>
  <c r="D1541" i="18"/>
  <c r="E1540" i="18"/>
  <c r="D1540" i="18"/>
  <c r="E1539" i="18"/>
  <c r="D1539" i="18"/>
  <c r="E1538" i="18"/>
  <c r="D1538" i="18"/>
  <c r="E1537" i="18"/>
  <c r="D1537" i="18"/>
  <c r="E1536" i="18"/>
  <c r="D1536" i="18"/>
  <c r="E1535" i="18"/>
  <c r="D1535" i="18"/>
  <c r="E1534" i="18"/>
  <c r="D1534" i="18"/>
  <c r="E1533" i="18"/>
  <c r="D1533" i="18"/>
  <c r="E1532" i="18"/>
  <c r="D1532" i="18"/>
  <c r="E1531" i="18"/>
  <c r="D1531" i="18"/>
  <c r="E1530" i="18"/>
  <c r="D1530" i="18"/>
  <c r="E1529" i="18"/>
  <c r="D1529" i="18"/>
  <c r="E1528" i="18"/>
  <c r="D1528" i="18"/>
  <c r="E1527" i="18"/>
  <c r="D1527" i="18"/>
  <c r="E1526" i="18"/>
  <c r="D1526" i="18"/>
  <c r="E1525" i="18"/>
  <c r="D1525" i="18"/>
  <c r="E1524" i="18"/>
  <c r="D1524" i="18"/>
  <c r="E1523" i="18"/>
  <c r="D1523" i="18"/>
  <c r="E1522" i="18"/>
  <c r="D1522" i="18"/>
  <c r="E1521" i="18"/>
  <c r="D1521" i="18"/>
  <c r="E1520" i="18"/>
  <c r="D1520" i="18"/>
  <c r="E1519" i="18"/>
  <c r="D1519" i="18"/>
  <c r="E1518" i="18"/>
  <c r="D1518" i="18"/>
  <c r="E1517" i="18"/>
  <c r="D1517" i="18"/>
  <c r="E1516" i="18"/>
  <c r="D1516" i="18"/>
  <c r="E1515" i="18"/>
  <c r="D1515" i="18"/>
  <c r="E1514" i="18"/>
  <c r="D1514" i="18"/>
  <c r="E1513" i="18"/>
  <c r="D1513" i="18"/>
  <c r="E1512" i="18"/>
  <c r="D1512" i="18"/>
  <c r="E1511" i="18"/>
  <c r="D1511" i="18"/>
  <c r="E1510" i="18"/>
  <c r="D1510" i="18"/>
  <c r="E1509" i="18"/>
  <c r="D1509" i="18"/>
  <c r="E1508" i="18"/>
  <c r="D1508" i="18"/>
  <c r="E1507" i="18"/>
  <c r="D1507" i="18"/>
  <c r="E1506" i="18"/>
  <c r="D1506" i="18"/>
  <c r="E1505" i="18"/>
  <c r="D1505" i="18"/>
  <c r="E1504" i="18"/>
  <c r="D1504" i="18"/>
  <c r="E1503" i="18"/>
  <c r="D1503" i="18"/>
  <c r="E1502" i="18"/>
  <c r="D1502" i="18"/>
  <c r="E1501" i="18"/>
  <c r="D1501" i="18"/>
  <c r="E1500" i="18"/>
  <c r="D1500" i="18"/>
  <c r="E1499" i="18"/>
  <c r="D1499" i="18"/>
  <c r="E1498" i="18"/>
  <c r="D1498" i="18"/>
  <c r="E1497" i="18"/>
  <c r="D1497" i="18"/>
  <c r="E1496" i="18"/>
  <c r="D1496" i="18"/>
  <c r="E1495" i="18"/>
  <c r="D1495" i="18"/>
  <c r="E1494" i="18"/>
  <c r="D1494" i="18"/>
  <c r="E1493" i="18"/>
  <c r="D1493" i="18"/>
  <c r="E1492" i="18"/>
  <c r="D1492" i="18"/>
  <c r="E1491" i="18"/>
  <c r="D1491" i="18"/>
  <c r="E1490" i="18"/>
  <c r="D1490" i="18"/>
  <c r="E1489" i="18"/>
  <c r="D1489" i="18"/>
  <c r="E1488" i="18"/>
  <c r="D1488" i="18"/>
  <c r="E1487" i="18"/>
  <c r="D1487" i="18"/>
  <c r="E1486" i="18"/>
  <c r="D1486" i="18"/>
  <c r="E1485" i="18"/>
  <c r="D1485" i="18"/>
  <c r="E1484" i="18"/>
  <c r="D1484" i="18"/>
  <c r="E1483" i="18"/>
  <c r="D1483" i="18"/>
  <c r="E1482" i="18"/>
  <c r="D1482" i="18"/>
  <c r="E1481" i="18"/>
  <c r="D1481" i="18"/>
  <c r="E1480" i="18"/>
  <c r="D1480" i="18"/>
  <c r="E1479" i="18"/>
  <c r="D1479" i="18"/>
  <c r="E1478" i="18"/>
  <c r="D1478" i="18"/>
  <c r="E1477" i="18"/>
  <c r="D1477" i="18"/>
  <c r="E1476" i="18"/>
  <c r="D1476" i="18"/>
  <c r="E1475" i="18"/>
  <c r="D1475" i="18"/>
  <c r="E1474" i="18"/>
  <c r="D1474" i="18"/>
  <c r="E1473" i="18"/>
  <c r="D1473" i="18"/>
  <c r="E1472" i="18"/>
  <c r="D1472" i="18"/>
  <c r="E1471" i="18"/>
  <c r="D1471" i="18"/>
  <c r="E1470" i="18"/>
  <c r="D1470" i="18"/>
  <c r="E1469" i="18"/>
  <c r="D1469" i="18"/>
  <c r="E1468" i="18"/>
  <c r="D1468" i="18"/>
  <c r="E1467" i="18"/>
  <c r="D1467" i="18"/>
  <c r="E1466" i="18"/>
  <c r="D1466" i="18"/>
  <c r="E1465" i="18"/>
  <c r="D1465" i="18"/>
  <c r="E1464" i="18"/>
  <c r="D1464" i="18"/>
  <c r="E1463" i="18"/>
  <c r="D1463" i="18"/>
  <c r="E1462" i="18"/>
  <c r="D1462" i="18"/>
  <c r="E1461" i="18"/>
  <c r="D1461" i="18"/>
  <c r="E1460" i="18"/>
  <c r="D1460" i="18"/>
  <c r="E1459" i="18"/>
  <c r="D1459" i="18"/>
  <c r="E1458" i="18"/>
  <c r="D1458" i="18"/>
  <c r="E1457" i="18"/>
  <c r="D1457" i="18"/>
  <c r="E1456" i="18"/>
  <c r="D1456" i="18"/>
  <c r="E1455" i="18"/>
  <c r="D1455" i="18"/>
  <c r="E1454" i="18"/>
  <c r="D1454" i="18"/>
  <c r="E1453" i="18"/>
  <c r="D1453" i="18"/>
  <c r="E1452" i="18"/>
  <c r="D1452" i="18"/>
  <c r="E1451" i="18"/>
  <c r="D1451" i="18"/>
  <c r="E1450" i="18"/>
  <c r="D1450" i="18"/>
  <c r="E1449" i="18"/>
  <c r="D1449" i="18"/>
  <c r="E1448" i="18"/>
  <c r="D1448" i="18"/>
  <c r="E1447" i="18"/>
  <c r="D1447" i="18"/>
  <c r="E1446" i="18"/>
  <c r="D1446" i="18"/>
  <c r="E1445" i="18"/>
  <c r="D1445" i="18"/>
  <c r="E1444" i="18"/>
  <c r="D1444" i="18"/>
  <c r="E1443" i="18"/>
  <c r="D1443" i="18"/>
  <c r="E1442" i="18"/>
  <c r="D1442" i="18"/>
  <c r="E1441" i="18"/>
  <c r="D1441" i="18"/>
  <c r="E1440" i="18"/>
  <c r="D1440" i="18"/>
  <c r="E1439" i="18"/>
  <c r="D1439" i="18"/>
  <c r="E1438" i="18"/>
  <c r="D1438" i="18"/>
  <c r="E1437" i="18"/>
  <c r="D1437" i="18"/>
  <c r="E1436" i="18"/>
  <c r="D1436" i="18"/>
  <c r="E1435" i="18"/>
  <c r="D1435" i="18"/>
  <c r="E1434" i="18"/>
  <c r="D1434" i="18"/>
  <c r="E1433" i="18"/>
  <c r="D1433" i="18"/>
  <c r="E1432" i="18"/>
  <c r="D1432" i="18"/>
  <c r="E1431" i="18"/>
  <c r="D1431" i="18"/>
  <c r="E1430" i="18"/>
  <c r="D1430" i="18"/>
  <c r="E1429" i="18"/>
  <c r="D1429" i="18"/>
  <c r="E1428" i="18"/>
  <c r="D1428" i="18"/>
  <c r="E1427" i="18"/>
  <c r="D1427" i="18"/>
  <c r="E1426" i="18"/>
  <c r="D1426" i="18"/>
  <c r="E1425" i="18"/>
  <c r="D1425" i="18"/>
  <c r="E1424" i="18"/>
  <c r="D1424" i="18"/>
  <c r="E1423" i="18"/>
  <c r="D1423" i="18"/>
  <c r="E1422" i="18"/>
  <c r="D1422" i="18"/>
  <c r="E1421" i="18"/>
  <c r="D1421" i="18"/>
  <c r="E1420" i="18"/>
  <c r="D1420" i="18"/>
  <c r="E1419" i="18"/>
  <c r="D1419" i="18"/>
  <c r="E1418" i="18"/>
  <c r="D1418" i="18"/>
  <c r="E1417" i="18"/>
  <c r="D1417" i="18"/>
  <c r="E1416" i="18"/>
  <c r="D1416" i="18"/>
  <c r="E1415" i="18"/>
  <c r="D1415" i="18"/>
  <c r="E1414" i="18"/>
  <c r="D1414" i="18"/>
  <c r="E1413" i="18"/>
  <c r="D1413" i="18"/>
  <c r="E1412" i="18"/>
  <c r="D1412" i="18"/>
  <c r="E1411" i="18"/>
  <c r="D1411" i="18"/>
  <c r="E1410" i="18"/>
  <c r="D1410" i="18"/>
  <c r="E1409" i="18"/>
  <c r="D1409" i="18"/>
  <c r="E1408" i="18"/>
  <c r="D1408" i="18"/>
  <c r="E1407" i="18"/>
  <c r="D1407" i="18"/>
  <c r="E1406" i="18"/>
  <c r="D1406" i="18"/>
  <c r="E1405" i="18"/>
  <c r="D1405" i="18"/>
  <c r="E1404" i="18"/>
  <c r="D1404" i="18"/>
  <c r="E1403" i="18"/>
  <c r="D1403" i="18"/>
  <c r="E1402" i="18"/>
  <c r="D1402" i="18"/>
  <c r="E1401" i="18"/>
  <c r="D1401" i="18"/>
  <c r="E1400" i="18"/>
  <c r="D1400" i="18"/>
  <c r="E1399" i="18"/>
  <c r="D1399" i="18"/>
  <c r="E1398" i="18"/>
  <c r="D1398" i="18"/>
  <c r="E1397" i="18"/>
  <c r="D1397" i="18"/>
  <c r="E1396" i="18"/>
  <c r="D1396" i="18"/>
  <c r="E1395" i="18"/>
  <c r="D1395" i="18"/>
  <c r="E1394" i="18"/>
  <c r="D1394" i="18"/>
  <c r="E1393" i="18"/>
  <c r="D1393" i="18"/>
  <c r="E1392" i="18"/>
  <c r="D1392" i="18"/>
  <c r="E1391" i="18"/>
  <c r="D1391" i="18"/>
  <c r="E1390" i="18"/>
  <c r="D1390" i="18"/>
  <c r="E1389" i="18"/>
  <c r="D1389" i="18"/>
  <c r="E1388" i="18"/>
  <c r="D1388" i="18"/>
  <c r="E1387" i="18"/>
  <c r="D1387" i="18"/>
  <c r="E1386" i="18"/>
  <c r="D1386" i="18"/>
  <c r="E1385" i="18"/>
  <c r="D1385" i="18"/>
  <c r="E1384" i="18"/>
  <c r="D1384" i="18"/>
  <c r="E1383" i="18"/>
  <c r="D1383" i="18"/>
  <c r="E1382" i="18"/>
  <c r="D1382" i="18"/>
  <c r="E1381" i="18"/>
  <c r="D1381" i="18"/>
  <c r="E1380" i="18"/>
  <c r="D1380" i="18"/>
  <c r="E1379" i="18"/>
  <c r="D1379" i="18"/>
  <c r="E1378" i="18"/>
  <c r="D1378" i="18"/>
  <c r="E1377" i="18"/>
  <c r="D1377" i="18"/>
  <c r="E1376" i="18"/>
  <c r="D1376" i="18"/>
  <c r="E1375" i="18"/>
  <c r="D1375" i="18"/>
  <c r="E1374" i="18"/>
  <c r="D1374" i="18"/>
  <c r="E1373" i="18"/>
  <c r="D1373" i="18"/>
  <c r="E1372" i="18"/>
  <c r="D1372" i="18"/>
  <c r="E1371" i="18"/>
  <c r="D1371" i="18"/>
  <c r="E1370" i="18"/>
  <c r="D1370" i="18"/>
  <c r="E1369" i="18"/>
  <c r="D1369" i="18"/>
  <c r="E1368" i="18"/>
  <c r="D1368" i="18"/>
  <c r="E1367" i="18"/>
  <c r="D1367" i="18"/>
  <c r="E1366" i="18"/>
  <c r="D1366" i="18"/>
  <c r="E1365" i="18"/>
  <c r="D1365" i="18"/>
  <c r="E1364" i="18"/>
  <c r="D1364" i="18"/>
  <c r="E1363" i="18"/>
  <c r="D1363" i="18"/>
  <c r="E1362" i="18"/>
  <c r="D1362" i="18"/>
  <c r="E1361" i="18"/>
  <c r="D1361" i="18"/>
  <c r="E1360" i="18"/>
  <c r="D1360" i="18"/>
  <c r="E1359" i="18"/>
  <c r="D1359" i="18"/>
  <c r="E1358" i="18"/>
  <c r="D1358" i="18"/>
  <c r="E1357" i="18"/>
  <c r="D1357" i="18"/>
  <c r="E1356" i="18"/>
  <c r="D1356" i="18"/>
  <c r="E1355" i="18"/>
  <c r="D1355" i="18"/>
  <c r="E1354" i="18"/>
  <c r="D1354" i="18"/>
  <c r="E1353" i="18"/>
  <c r="D1353" i="18"/>
  <c r="E1352" i="18"/>
  <c r="D1352" i="18"/>
  <c r="E1351" i="18"/>
  <c r="D1351" i="18"/>
  <c r="E1350" i="18"/>
  <c r="D1350" i="18"/>
  <c r="E1349" i="18"/>
  <c r="D1349" i="18"/>
  <c r="E1348" i="18"/>
  <c r="D1348" i="18"/>
  <c r="E1347" i="18"/>
  <c r="D1347" i="18"/>
  <c r="E1346" i="18"/>
  <c r="D1346" i="18"/>
  <c r="E1345" i="18"/>
  <c r="D1345" i="18"/>
  <c r="E1344" i="18"/>
  <c r="D1344" i="18"/>
  <c r="E1343" i="18"/>
  <c r="D1343" i="18"/>
  <c r="E1342" i="18"/>
  <c r="D1342" i="18"/>
  <c r="E1341" i="18"/>
  <c r="D1341" i="18"/>
  <c r="E1340" i="18"/>
  <c r="D1340" i="18"/>
  <c r="E1339" i="18"/>
  <c r="D1339" i="18"/>
  <c r="E1338" i="18"/>
  <c r="D1338" i="18"/>
  <c r="E1337" i="18"/>
  <c r="D1337" i="18"/>
  <c r="E1336" i="18"/>
  <c r="D1336" i="18"/>
  <c r="E1335" i="18"/>
  <c r="D1335" i="18"/>
  <c r="E1334" i="18"/>
  <c r="D1334" i="18"/>
  <c r="E1333" i="18"/>
  <c r="D1333" i="18"/>
  <c r="E1332" i="18"/>
  <c r="D1332" i="18"/>
  <c r="E1331" i="18"/>
  <c r="D1331" i="18"/>
  <c r="E1330" i="18"/>
  <c r="D1330" i="18"/>
  <c r="E1329" i="18"/>
  <c r="D1329" i="18"/>
  <c r="E1328" i="18"/>
  <c r="D1328" i="18"/>
  <c r="E1327" i="18"/>
  <c r="D1327" i="18"/>
  <c r="E1326" i="18"/>
  <c r="D1326" i="18"/>
  <c r="E1325" i="18"/>
  <c r="D1325" i="18"/>
  <c r="E1324" i="18"/>
  <c r="D1324" i="18"/>
  <c r="E1323" i="18"/>
  <c r="D1323" i="18"/>
  <c r="E1322" i="18"/>
  <c r="D1322" i="18"/>
  <c r="E1321" i="18"/>
  <c r="D1321" i="18"/>
  <c r="E1320" i="18"/>
  <c r="D1320" i="18"/>
  <c r="E1319" i="18"/>
  <c r="D1319" i="18"/>
  <c r="E1318" i="18"/>
  <c r="D1318" i="18"/>
  <c r="E1317" i="18"/>
  <c r="D1317" i="18"/>
  <c r="E1316" i="18"/>
  <c r="D1316" i="18"/>
  <c r="E1315" i="18"/>
  <c r="D1315" i="18"/>
  <c r="E1314" i="18"/>
  <c r="D1314" i="18"/>
  <c r="E1313" i="18"/>
  <c r="D1313" i="18"/>
  <c r="E1312" i="18"/>
  <c r="D1312" i="18"/>
  <c r="E1311" i="18"/>
  <c r="D1311" i="18"/>
  <c r="E1310" i="18"/>
  <c r="D1310" i="18"/>
  <c r="E1309" i="18"/>
  <c r="D1309" i="18"/>
  <c r="E1308" i="18"/>
  <c r="D1308" i="18"/>
  <c r="E1307" i="18"/>
  <c r="D1307" i="18"/>
  <c r="E1306" i="18"/>
  <c r="D1306" i="18"/>
  <c r="E1305" i="18"/>
  <c r="D1305" i="18"/>
  <c r="E1304" i="18"/>
  <c r="D1304" i="18"/>
  <c r="E1303" i="18"/>
  <c r="D1303" i="18"/>
  <c r="E1302" i="18"/>
  <c r="D1302" i="18"/>
  <c r="E1301" i="18"/>
  <c r="D1301" i="18"/>
  <c r="E1300" i="18"/>
  <c r="D1300" i="18"/>
  <c r="E1299" i="18"/>
  <c r="D1299" i="18"/>
  <c r="E1298" i="18"/>
  <c r="D1298" i="18"/>
  <c r="E1297" i="18"/>
  <c r="D1297" i="18"/>
  <c r="E1296" i="18"/>
  <c r="D1296" i="18"/>
  <c r="E1295" i="18"/>
  <c r="D1295" i="18"/>
  <c r="E1294" i="18"/>
  <c r="D1294" i="18"/>
  <c r="E1293" i="18"/>
  <c r="D1293" i="18"/>
  <c r="E1292" i="18"/>
  <c r="D1292" i="18"/>
  <c r="E1291" i="18"/>
  <c r="D1291" i="18"/>
  <c r="E1290" i="18"/>
  <c r="D1290" i="18"/>
  <c r="E1289" i="18"/>
  <c r="D1289" i="18"/>
  <c r="E1288" i="18"/>
  <c r="D1288" i="18"/>
  <c r="E1287" i="18"/>
  <c r="D1287" i="18"/>
  <c r="E1286" i="18"/>
  <c r="D1286" i="18"/>
  <c r="E1285" i="18"/>
  <c r="D1285" i="18"/>
  <c r="E1284" i="18"/>
  <c r="D1284" i="18"/>
  <c r="E1283" i="18"/>
  <c r="D1283" i="18"/>
  <c r="E1282" i="18"/>
  <c r="D1282" i="18"/>
  <c r="E1281" i="18"/>
  <c r="D1281" i="18"/>
  <c r="E1280" i="18"/>
  <c r="D1280" i="18"/>
  <c r="E1279" i="18"/>
  <c r="D1279" i="18"/>
  <c r="E1278" i="18"/>
  <c r="D1278" i="18"/>
  <c r="E1277" i="18"/>
  <c r="D1277" i="18"/>
  <c r="E1276" i="18"/>
  <c r="D1276" i="18"/>
  <c r="E1275" i="18"/>
  <c r="D1275" i="18"/>
  <c r="E1274" i="18"/>
  <c r="D1274" i="18"/>
  <c r="E1273" i="18"/>
  <c r="D1273" i="18"/>
  <c r="E1272" i="18"/>
  <c r="D1272" i="18"/>
  <c r="E1271" i="18"/>
  <c r="D1271" i="18"/>
  <c r="E1270" i="18"/>
  <c r="D1270" i="18"/>
  <c r="E1269" i="18"/>
  <c r="D1269" i="18"/>
  <c r="E1268" i="18"/>
  <c r="D1268" i="18"/>
  <c r="E1267" i="18"/>
  <c r="D1267" i="18"/>
  <c r="E1266" i="18"/>
  <c r="D1266" i="18"/>
  <c r="E1265" i="18"/>
  <c r="D1265" i="18"/>
  <c r="E1264" i="18"/>
  <c r="D1264" i="18"/>
  <c r="E1263" i="18"/>
  <c r="D1263" i="18"/>
  <c r="E1262" i="18"/>
  <c r="D1262" i="18"/>
  <c r="E1261" i="18"/>
  <c r="D1261" i="18"/>
  <c r="E1260" i="18"/>
  <c r="D1260" i="18"/>
  <c r="E1259" i="18"/>
  <c r="D1259" i="18"/>
  <c r="E1258" i="18"/>
  <c r="D1258" i="18"/>
  <c r="E1257" i="18"/>
  <c r="D1257" i="18"/>
  <c r="E1256" i="18"/>
  <c r="D1256" i="18"/>
  <c r="E1255" i="18"/>
  <c r="D1255" i="18"/>
  <c r="E1254" i="18"/>
  <c r="D1254" i="18"/>
  <c r="E1253" i="18"/>
  <c r="D1253" i="18"/>
  <c r="E1252" i="18"/>
  <c r="D1252" i="18"/>
  <c r="E1251" i="18"/>
  <c r="D1251" i="18"/>
  <c r="E1250" i="18"/>
  <c r="D1250" i="18"/>
  <c r="E1249" i="18"/>
  <c r="D1249" i="18"/>
  <c r="E1248" i="18"/>
  <c r="D1248" i="18"/>
  <c r="E1247" i="18"/>
  <c r="D1247" i="18"/>
  <c r="E1246" i="18"/>
  <c r="D1246" i="18"/>
  <c r="E1245" i="18"/>
  <c r="D1245" i="18"/>
  <c r="E1244" i="18"/>
  <c r="D1244" i="18"/>
  <c r="E1243" i="18"/>
  <c r="D1243" i="18"/>
  <c r="E1242" i="18"/>
  <c r="D1242" i="18"/>
  <c r="E1241" i="18"/>
  <c r="D1241" i="18"/>
  <c r="E1240" i="18"/>
  <c r="D1240" i="18"/>
  <c r="E1239" i="18"/>
  <c r="D1239" i="18"/>
  <c r="E1238" i="18"/>
  <c r="D1238" i="18"/>
  <c r="E1237" i="18"/>
  <c r="D1237" i="18"/>
  <c r="E1236" i="18"/>
  <c r="D1236" i="18"/>
  <c r="E1235" i="18"/>
  <c r="D1235" i="18"/>
  <c r="E1234" i="18"/>
  <c r="D1234" i="18"/>
  <c r="E1233" i="18"/>
  <c r="D1233" i="18"/>
  <c r="E1232" i="18"/>
  <c r="D1232" i="18"/>
  <c r="E1231" i="18"/>
  <c r="D1231" i="18"/>
  <c r="E1230" i="18"/>
  <c r="D1230" i="18"/>
  <c r="E1229" i="18"/>
  <c r="D1229" i="18"/>
  <c r="E1228" i="18"/>
  <c r="D1228" i="18"/>
  <c r="E1227" i="18"/>
  <c r="D1227" i="18"/>
  <c r="E1226" i="18"/>
  <c r="D1226" i="18"/>
  <c r="E1225" i="18"/>
  <c r="D1225" i="18"/>
  <c r="E1224" i="18"/>
  <c r="D1224" i="18"/>
  <c r="E1223" i="18"/>
  <c r="D1223" i="18"/>
  <c r="E1222" i="18"/>
  <c r="D1222" i="18"/>
  <c r="E1221" i="18"/>
  <c r="D1221" i="18"/>
  <c r="E1220" i="18"/>
  <c r="D1220" i="18"/>
  <c r="E1219" i="18"/>
  <c r="D1219" i="18"/>
  <c r="E1218" i="18"/>
  <c r="D1218" i="18"/>
  <c r="E1217" i="18"/>
  <c r="D1217" i="18"/>
  <c r="E1216" i="18"/>
  <c r="D1216" i="18"/>
  <c r="E1215" i="18"/>
  <c r="D1215" i="18"/>
  <c r="E1214" i="18"/>
  <c r="D1214" i="18"/>
  <c r="E1213" i="18"/>
  <c r="D1213" i="18"/>
  <c r="E1212" i="18"/>
  <c r="D1212" i="18"/>
  <c r="E1211" i="18"/>
  <c r="D1211" i="18"/>
  <c r="E1210" i="18"/>
  <c r="D1210" i="18"/>
  <c r="E1209" i="18"/>
  <c r="D1209" i="18"/>
  <c r="E1208" i="18"/>
  <c r="D1208" i="18"/>
  <c r="E1207" i="18"/>
  <c r="D1207" i="18"/>
  <c r="E1206" i="18"/>
  <c r="D1206" i="18"/>
  <c r="E1205" i="18"/>
  <c r="D1205" i="18"/>
  <c r="E1204" i="18"/>
  <c r="D1204" i="18"/>
  <c r="E1203" i="18"/>
  <c r="D1203" i="18"/>
  <c r="E1202" i="18"/>
  <c r="D1202" i="18"/>
  <c r="E1201" i="18"/>
  <c r="D1201" i="18"/>
  <c r="E1200" i="18"/>
  <c r="D1200" i="18"/>
  <c r="E1199" i="18"/>
  <c r="D1199" i="18"/>
  <c r="E1198" i="18"/>
  <c r="D1198" i="18"/>
  <c r="E1197" i="18"/>
  <c r="D1197" i="18"/>
  <c r="E1196" i="18"/>
  <c r="D1196" i="18"/>
  <c r="E1195" i="18"/>
  <c r="D1195" i="18"/>
  <c r="E1194" i="18"/>
  <c r="D1194" i="18"/>
  <c r="E1193" i="18"/>
  <c r="D1193" i="18"/>
  <c r="E1192" i="18"/>
  <c r="D1192" i="18"/>
  <c r="E1191" i="18"/>
  <c r="D1191" i="18"/>
  <c r="E1190" i="18"/>
  <c r="D1190" i="18"/>
  <c r="E1189" i="18"/>
  <c r="D1189" i="18"/>
  <c r="E1188" i="18"/>
  <c r="D1188" i="18"/>
  <c r="E1187" i="18"/>
  <c r="D1187" i="18"/>
  <c r="E1186" i="18"/>
  <c r="D1186" i="18"/>
  <c r="E1185" i="18"/>
  <c r="D1185" i="18"/>
  <c r="E1184" i="18"/>
  <c r="D1184" i="18"/>
  <c r="E1183" i="18"/>
  <c r="D1183" i="18"/>
  <c r="E1182" i="18"/>
  <c r="D1182" i="18"/>
  <c r="E1181" i="18"/>
  <c r="D1181" i="18"/>
  <c r="E1180" i="18"/>
  <c r="D1180" i="18"/>
  <c r="E1179" i="18"/>
  <c r="D1179" i="18"/>
  <c r="E1178" i="18"/>
  <c r="D1178" i="18"/>
  <c r="E1177" i="18"/>
  <c r="D1177" i="18"/>
  <c r="E1176" i="18"/>
  <c r="D1176" i="18"/>
  <c r="E1175" i="18"/>
  <c r="D1175" i="18"/>
  <c r="E1174" i="18"/>
  <c r="D1174" i="18"/>
  <c r="E1173" i="18"/>
  <c r="D1173" i="18"/>
  <c r="E1172" i="18"/>
  <c r="D1172" i="18"/>
  <c r="E1171" i="18"/>
  <c r="D1171" i="18"/>
  <c r="E1170" i="18"/>
  <c r="D1170" i="18"/>
  <c r="E1169" i="18"/>
  <c r="D1169" i="18"/>
  <c r="E1168" i="18"/>
  <c r="D1168" i="18"/>
  <c r="E1167" i="18"/>
  <c r="D1167" i="18"/>
  <c r="E1166" i="18"/>
  <c r="D1166" i="18"/>
  <c r="E1165" i="18"/>
  <c r="D1165" i="18"/>
  <c r="E1164" i="18"/>
  <c r="D1164" i="18"/>
  <c r="E1163" i="18"/>
  <c r="D1163" i="18"/>
  <c r="E1162" i="18"/>
  <c r="D1162" i="18"/>
  <c r="E1161" i="18"/>
  <c r="D1161" i="18"/>
  <c r="E1160" i="18"/>
  <c r="D1160" i="18"/>
  <c r="E1159" i="18"/>
  <c r="D1159" i="18"/>
  <c r="E1158" i="18"/>
  <c r="D1158" i="18"/>
  <c r="E1157" i="18"/>
  <c r="D1157" i="18"/>
  <c r="E1156" i="18"/>
  <c r="D1156" i="18"/>
  <c r="E1155" i="18"/>
  <c r="D1155" i="18"/>
  <c r="E1154" i="18"/>
  <c r="D1154" i="18"/>
  <c r="E1153" i="18"/>
  <c r="D1153" i="18"/>
  <c r="E1152" i="18"/>
  <c r="D1152" i="18"/>
  <c r="E1151" i="18"/>
  <c r="D1151" i="18"/>
  <c r="E1150" i="18"/>
  <c r="D1150" i="18"/>
  <c r="E1149" i="18"/>
  <c r="D1149" i="18"/>
  <c r="E1148" i="18"/>
  <c r="D1148" i="18"/>
  <c r="E1147" i="18"/>
  <c r="D1147" i="18"/>
  <c r="E1146" i="18"/>
  <c r="D1146" i="18"/>
  <c r="E1145" i="18"/>
  <c r="D1145" i="18"/>
  <c r="E1144" i="18"/>
  <c r="D1144" i="18"/>
  <c r="E1143" i="18"/>
  <c r="D1143" i="18"/>
  <c r="E1142" i="18"/>
  <c r="D1142" i="18"/>
  <c r="E1141" i="18"/>
  <c r="D1141" i="18"/>
  <c r="E1140" i="18"/>
  <c r="D1140" i="18"/>
  <c r="E1139" i="18"/>
  <c r="D1139" i="18"/>
  <c r="E1138" i="18"/>
  <c r="D1138" i="18"/>
  <c r="E1137" i="18"/>
  <c r="D1137" i="18"/>
  <c r="E1136" i="18"/>
  <c r="D1136" i="18"/>
  <c r="E1135" i="18"/>
  <c r="D1135" i="18"/>
  <c r="E1134" i="18"/>
  <c r="D1134" i="18"/>
  <c r="E1133" i="18"/>
  <c r="D1133" i="18"/>
  <c r="E1132" i="18"/>
  <c r="D1132" i="18"/>
  <c r="E1131" i="18"/>
  <c r="D1131" i="18"/>
  <c r="E1130" i="18"/>
  <c r="D1130" i="18"/>
  <c r="E1129" i="18"/>
  <c r="D1129" i="18"/>
  <c r="E1128" i="18"/>
  <c r="D1128" i="18"/>
  <c r="E1127" i="18"/>
  <c r="D1127" i="18"/>
  <c r="E1126" i="18"/>
  <c r="D1126" i="18"/>
  <c r="E1125" i="18"/>
  <c r="D1125" i="18"/>
  <c r="E1124" i="18"/>
  <c r="D1124" i="18"/>
  <c r="E1123" i="18"/>
  <c r="D1123" i="18"/>
  <c r="E1122" i="18"/>
  <c r="D1122" i="18"/>
  <c r="E1121" i="18"/>
  <c r="D1121" i="18"/>
  <c r="E1120" i="18"/>
  <c r="D1120" i="18"/>
  <c r="E1119" i="18"/>
  <c r="D1119" i="18"/>
  <c r="E1118" i="18"/>
  <c r="D1118" i="18"/>
  <c r="E1117" i="18"/>
  <c r="D1117" i="18"/>
  <c r="E1116" i="18"/>
  <c r="D1116" i="18"/>
  <c r="E1115" i="18"/>
  <c r="D1115" i="18"/>
  <c r="E1114" i="18"/>
  <c r="D1114" i="18"/>
  <c r="E1113" i="18"/>
  <c r="D1113" i="18"/>
  <c r="E1112" i="18"/>
  <c r="D1112" i="18"/>
  <c r="E1111" i="18"/>
  <c r="D1111" i="18"/>
  <c r="E1110" i="18"/>
  <c r="D1110" i="18"/>
  <c r="E1109" i="18"/>
  <c r="D1109" i="18"/>
  <c r="E1108" i="18"/>
  <c r="D1108" i="18"/>
  <c r="E1107" i="18"/>
  <c r="D1107" i="18"/>
  <c r="E1106" i="18"/>
  <c r="D1106" i="18"/>
  <c r="E1105" i="18"/>
  <c r="D1105" i="18"/>
  <c r="E1104" i="18"/>
  <c r="D1104" i="18"/>
  <c r="E1103" i="18"/>
  <c r="D1103" i="18"/>
  <c r="E1102" i="18"/>
  <c r="D1102" i="18"/>
  <c r="E1101" i="18"/>
  <c r="D1101" i="18"/>
  <c r="E1100" i="18"/>
  <c r="D1100" i="18"/>
  <c r="E1099" i="18"/>
  <c r="D1099" i="18"/>
  <c r="E1098" i="18"/>
  <c r="D1098" i="18"/>
  <c r="E1097" i="18"/>
  <c r="D1097" i="18"/>
  <c r="E1096" i="18"/>
  <c r="D1096" i="18"/>
  <c r="E1095" i="18"/>
  <c r="D1095" i="18"/>
  <c r="E1094" i="18"/>
  <c r="D1094" i="18"/>
  <c r="E1093" i="18"/>
  <c r="D1093" i="18"/>
  <c r="E1092" i="18"/>
  <c r="D1092" i="18"/>
  <c r="E1091" i="18"/>
  <c r="D1091" i="18"/>
  <c r="E1090" i="18"/>
  <c r="D1090" i="18"/>
  <c r="E1089" i="18"/>
  <c r="D1089" i="18"/>
  <c r="E1088" i="18"/>
  <c r="D1088" i="18"/>
  <c r="E1087" i="18"/>
  <c r="D1087" i="18"/>
  <c r="E1086" i="18"/>
  <c r="D1086" i="18"/>
  <c r="E1085" i="18"/>
  <c r="D1085" i="18"/>
  <c r="E1084" i="18"/>
  <c r="D1084" i="18"/>
  <c r="E1083" i="18"/>
  <c r="D1083" i="18"/>
  <c r="E1082" i="18"/>
  <c r="D1082" i="18"/>
  <c r="E1081" i="18"/>
  <c r="D1081" i="18"/>
  <c r="E1080" i="18"/>
  <c r="D1080" i="18"/>
  <c r="E1079" i="18"/>
  <c r="D1079" i="18"/>
  <c r="E1078" i="18"/>
  <c r="D1078" i="18"/>
  <c r="E1077" i="18"/>
  <c r="D1077" i="18"/>
  <c r="E1076" i="18"/>
  <c r="D1076" i="18"/>
  <c r="E1075" i="18"/>
  <c r="D1075" i="18"/>
  <c r="E1074" i="18"/>
  <c r="D1074" i="18"/>
  <c r="E1073" i="18"/>
  <c r="D1073" i="18"/>
  <c r="E1072" i="18"/>
  <c r="D1072" i="18"/>
  <c r="E1071" i="18"/>
  <c r="D1071" i="18"/>
  <c r="E1070" i="18"/>
  <c r="D1070" i="18"/>
  <c r="E1069" i="18"/>
  <c r="D1069" i="18"/>
  <c r="E1068" i="18"/>
  <c r="D1068" i="18"/>
  <c r="E1067" i="18"/>
  <c r="D1067" i="18"/>
  <c r="E1066" i="18"/>
  <c r="D1066" i="18"/>
  <c r="E1065" i="18"/>
  <c r="D1065" i="18"/>
  <c r="E1064" i="18"/>
  <c r="D1064" i="18"/>
  <c r="E1063" i="18"/>
  <c r="D1063" i="18"/>
  <c r="E1062" i="18"/>
  <c r="D1062" i="18"/>
  <c r="E1061" i="18"/>
  <c r="D1061" i="18"/>
  <c r="E1060" i="18"/>
  <c r="D1060" i="18"/>
  <c r="E1059" i="18"/>
  <c r="D1059" i="18"/>
  <c r="E1058" i="18"/>
  <c r="D1058" i="18"/>
  <c r="E1057" i="18"/>
  <c r="D1057" i="18"/>
  <c r="E1056" i="18"/>
  <c r="D1056" i="18"/>
  <c r="E1055" i="18"/>
  <c r="D1055" i="18"/>
  <c r="E1054" i="18"/>
  <c r="D1054" i="18"/>
  <c r="E1053" i="18"/>
  <c r="D1053" i="18"/>
  <c r="E1052" i="18"/>
  <c r="D1052" i="18"/>
  <c r="E1051" i="18"/>
  <c r="D1051" i="18"/>
  <c r="E1050" i="18"/>
  <c r="D1050" i="18"/>
  <c r="E1049" i="18"/>
  <c r="D1049" i="18"/>
  <c r="E1048" i="18"/>
  <c r="D1048" i="18"/>
  <c r="E1047" i="18"/>
  <c r="D1047" i="18"/>
  <c r="E1046" i="18"/>
  <c r="D1046" i="18"/>
  <c r="E1045" i="18"/>
  <c r="D1045" i="18"/>
  <c r="E1044" i="18"/>
  <c r="D1044" i="18"/>
  <c r="E1043" i="18"/>
  <c r="D1043" i="18"/>
  <c r="E1042" i="18"/>
  <c r="D1042" i="18"/>
  <c r="E1041" i="18"/>
  <c r="D1041" i="18"/>
  <c r="E1040" i="18"/>
  <c r="D1040" i="18"/>
  <c r="E1039" i="18"/>
  <c r="D1039" i="18"/>
  <c r="E1038" i="18"/>
  <c r="D1038" i="18"/>
  <c r="E1037" i="18"/>
  <c r="D1037" i="18"/>
  <c r="E1036" i="18"/>
  <c r="D1036" i="18"/>
  <c r="E1035" i="18"/>
  <c r="D1035" i="18"/>
  <c r="E1034" i="18"/>
  <c r="D1034" i="18"/>
  <c r="E1033" i="18"/>
  <c r="D1033" i="18"/>
  <c r="E1032" i="18"/>
  <c r="D1032" i="18"/>
  <c r="E1031" i="18"/>
  <c r="D1031" i="18"/>
  <c r="E1030" i="18"/>
  <c r="D1030" i="18"/>
  <c r="E1029" i="18"/>
  <c r="D1029" i="18"/>
  <c r="E1028" i="18"/>
  <c r="D1028" i="18"/>
  <c r="E1027" i="18"/>
  <c r="D1027" i="18"/>
  <c r="E1026" i="18"/>
  <c r="D1026" i="18"/>
  <c r="E1025" i="18"/>
  <c r="D1025" i="18"/>
  <c r="E1024" i="18"/>
  <c r="D1024" i="18"/>
  <c r="E1023" i="18"/>
  <c r="D1023" i="18"/>
  <c r="E1022" i="18"/>
  <c r="D1022" i="18"/>
  <c r="E1021" i="18"/>
  <c r="D1021" i="18"/>
  <c r="E1020" i="18"/>
  <c r="D1020" i="18"/>
  <c r="E1019" i="18"/>
  <c r="D1019" i="18"/>
  <c r="E1018" i="18"/>
  <c r="D1018" i="18"/>
  <c r="E1017" i="18"/>
  <c r="D1017" i="18"/>
  <c r="E1016" i="18"/>
  <c r="D1016" i="18"/>
  <c r="E1015" i="18"/>
  <c r="D1015" i="18"/>
  <c r="E1014" i="18"/>
  <c r="D1014" i="18"/>
  <c r="E1013" i="18"/>
  <c r="D1013" i="18"/>
  <c r="E1012" i="18"/>
  <c r="D1012" i="18"/>
  <c r="E1011" i="18"/>
  <c r="D1011" i="18"/>
  <c r="E1010" i="18"/>
  <c r="D1010" i="18"/>
  <c r="E1009" i="18"/>
  <c r="D1009" i="18"/>
  <c r="E1008" i="18"/>
  <c r="D1008" i="18"/>
  <c r="E1007" i="18"/>
  <c r="D1007" i="18"/>
  <c r="E1006" i="18"/>
  <c r="D1006" i="18"/>
  <c r="E1005" i="18"/>
  <c r="D1005" i="18"/>
  <c r="E1004" i="18"/>
  <c r="D1004" i="18"/>
  <c r="E1003" i="18"/>
  <c r="D1003" i="18"/>
  <c r="E1002" i="18"/>
  <c r="D1002" i="18"/>
  <c r="E1001" i="18"/>
  <c r="D1001" i="18"/>
  <c r="E1000" i="18"/>
  <c r="D1000" i="18"/>
  <c r="E999" i="18"/>
  <c r="D999" i="18"/>
  <c r="E998" i="18"/>
  <c r="D998" i="18"/>
  <c r="E997" i="18"/>
  <c r="D997" i="18"/>
  <c r="E996" i="18"/>
  <c r="D996" i="18"/>
  <c r="E995" i="18"/>
  <c r="D995" i="18"/>
  <c r="E994" i="18"/>
  <c r="D994" i="18"/>
  <c r="E993" i="18"/>
  <c r="D993" i="18"/>
  <c r="E992" i="18"/>
  <c r="D992" i="18"/>
  <c r="E991" i="18"/>
  <c r="D991" i="18"/>
  <c r="E990" i="18"/>
  <c r="D990" i="18"/>
  <c r="E989" i="18"/>
  <c r="D989" i="18"/>
  <c r="E988" i="18"/>
  <c r="D988" i="18"/>
  <c r="E987" i="18"/>
  <c r="D987" i="18"/>
  <c r="E986" i="18"/>
  <c r="D986" i="18"/>
  <c r="E985" i="18"/>
  <c r="D985" i="18"/>
  <c r="E984" i="18"/>
  <c r="D984" i="18"/>
  <c r="E983" i="18"/>
  <c r="D983" i="18"/>
  <c r="E982" i="18"/>
  <c r="D982" i="18"/>
  <c r="E981" i="18"/>
  <c r="D981" i="18"/>
  <c r="E980" i="18"/>
  <c r="D980" i="18"/>
  <c r="E979" i="18"/>
  <c r="D979" i="18"/>
  <c r="E978" i="18"/>
  <c r="D978" i="18"/>
  <c r="E977" i="18"/>
  <c r="D977" i="18"/>
  <c r="E976" i="18"/>
  <c r="D976" i="18"/>
  <c r="E975" i="18"/>
  <c r="D975" i="18"/>
  <c r="E974" i="18"/>
  <c r="D974" i="18"/>
  <c r="E973" i="18"/>
  <c r="D973" i="18"/>
  <c r="E972" i="18"/>
  <c r="D972" i="18"/>
  <c r="E971" i="18"/>
  <c r="D971" i="18"/>
  <c r="E970" i="18"/>
  <c r="D970" i="18"/>
  <c r="E969" i="18"/>
  <c r="D969" i="18"/>
  <c r="E968" i="18"/>
  <c r="D968" i="18"/>
  <c r="E967" i="18"/>
  <c r="D967" i="18"/>
  <c r="E966" i="18"/>
  <c r="D966" i="18"/>
  <c r="E965" i="18"/>
  <c r="D965" i="18"/>
  <c r="E964" i="18"/>
  <c r="D964" i="18"/>
  <c r="E963" i="18"/>
  <c r="D963" i="18"/>
  <c r="E962" i="18"/>
  <c r="D962" i="18"/>
  <c r="E961" i="18"/>
  <c r="D961" i="18"/>
  <c r="E960" i="18"/>
  <c r="D960" i="18"/>
  <c r="E959" i="18"/>
  <c r="D959" i="18"/>
  <c r="E958" i="18"/>
  <c r="D958" i="18"/>
  <c r="E957" i="18"/>
  <c r="D957" i="18"/>
  <c r="E956" i="18"/>
  <c r="D956" i="18"/>
  <c r="E955" i="18"/>
  <c r="D955" i="18"/>
  <c r="E954" i="18"/>
  <c r="D954" i="18"/>
  <c r="E953" i="18"/>
  <c r="D953" i="18"/>
  <c r="E952" i="18"/>
  <c r="D952" i="18"/>
  <c r="E951" i="18"/>
  <c r="D951" i="18"/>
  <c r="E950" i="18"/>
  <c r="D950" i="18"/>
  <c r="E949" i="18"/>
  <c r="D949" i="18"/>
  <c r="E948" i="18"/>
  <c r="D948" i="18"/>
  <c r="E947" i="18"/>
  <c r="D947" i="18"/>
  <c r="E946" i="18"/>
  <c r="D946" i="18"/>
  <c r="E945" i="18"/>
  <c r="D945" i="18"/>
  <c r="E944" i="18"/>
  <c r="D944" i="18"/>
  <c r="E943" i="18"/>
  <c r="D943" i="18"/>
  <c r="E942" i="18"/>
  <c r="D942" i="18"/>
  <c r="E941" i="18"/>
  <c r="D941" i="18"/>
  <c r="E940" i="18"/>
  <c r="D940" i="18"/>
  <c r="E939" i="18"/>
  <c r="D939" i="18"/>
  <c r="E938" i="18"/>
  <c r="D938" i="18"/>
  <c r="E937" i="18"/>
  <c r="D937" i="18"/>
  <c r="E936" i="18"/>
  <c r="D936" i="18"/>
  <c r="E935" i="18"/>
  <c r="D935" i="18"/>
  <c r="E934" i="18"/>
  <c r="D934" i="18"/>
  <c r="E933" i="18"/>
  <c r="D933" i="18"/>
  <c r="E932" i="18"/>
  <c r="D932" i="18"/>
  <c r="E931" i="18"/>
  <c r="D931" i="18"/>
  <c r="E930" i="18"/>
  <c r="D930" i="18"/>
  <c r="E929" i="18"/>
  <c r="D929" i="18"/>
  <c r="E928" i="18"/>
  <c r="D928" i="18"/>
  <c r="E927" i="18"/>
  <c r="D927" i="18"/>
  <c r="E926" i="18"/>
  <c r="D926" i="18"/>
  <c r="E925" i="18"/>
  <c r="D925" i="18"/>
  <c r="E924" i="18"/>
  <c r="D924" i="18"/>
  <c r="E923" i="18"/>
  <c r="D923" i="18"/>
  <c r="E922" i="18"/>
  <c r="D922" i="18"/>
  <c r="E921" i="18"/>
  <c r="D921" i="18"/>
  <c r="E920" i="18"/>
  <c r="D920" i="18"/>
  <c r="E919" i="18"/>
  <c r="D919" i="18"/>
  <c r="E918" i="18"/>
  <c r="D918" i="18"/>
  <c r="E917" i="18"/>
  <c r="D917" i="18"/>
  <c r="E916" i="18"/>
  <c r="D916" i="18"/>
  <c r="E915" i="18"/>
  <c r="D915" i="18"/>
  <c r="E914" i="18"/>
  <c r="D914" i="18"/>
  <c r="E913" i="18"/>
  <c r="D913" i="18"/>
  <c r="E912" i="18"/>
  <c r="D912" i="18"/>
  <c r="E911" i="18"/>
  <c r="D911" i="18"/>
  <c r="E910" i="18"/>
  <c r="D910" i="18"/>
  <c r="E909" i="18"/>
  <c r="D909" i="18"/>
  <c r="E908" i="18"/>
  <c r="D908" i="18"/>
  <c r="E907" i="18"/>
  <c r="D907" i="18"/>
  <c r="E906" i="18"/>
  <c r="D906" i="18"/>
  <c r="E905" i="18"/>
  <c r="D905" i="18"/>
  <c r="E904" i="18"/>
  <c r="D904" i="18"/>
  <c r="E903" i="18"/>
  <c r="D903" i="18"/>
  <c r="E902" i="18"/>
  <c r="D902" i="18"/>
  <c r="E901" i="18"/>
  <c r="D901" i="18"/>
  <c r="E900" i="18"/>
  <c r="D900" i="18"/>
  <c r="E899" i="18"/>
  <c r="D899" i="18"/>
  <c r="E898" i="18"/>
  <c r="D898" i="18"/>
  <c r="E897" i="18"/>
  <c r="D897" i="18"/>
  <c r="E896" i="18"/>
  <c r="D896" i="18"/>
  <c r="E895" i="18"/>
  <c r="D895" i="18"/>
  <c r="E894" i="18"/>
  <c r="D894" i="18"/>
  <c r="E893" i="18"/>
  <c r="D893" i="18"/>
  <c r="E892" i="18"/>
  <c r="D892" i="18"/>
  <c r="E891" i="18"/>
  <c r="D891" i="18"/>
  <c r="E890" i="18"/>
  <c r="D890" i="18"/>
  <c r="E889" i="18"/>
  <c r="D889" i="18"/>
  <c r="E888" i="18"/>
  <c r="D888" i="18"/>
  <c r="E887" i="18"/>
  <c r="D887" i="18"/>
  <c r="E886" i="18"/>
  <c r="D886" i="18"/>
  <c r="E885" i="18"/>
  <c r="D885" i="18"/>
  <c r="E884" i="18"/>
  <c r="D884" i="18"/>
  <c r="E883" i="18"/>
  <c r="D883" i="18"/>
  <c r="E882" i="18"/>
  <c r="D882" i="18"/>
  <c r="E881" i="18"/>
  <c r="D881" i="18"/>
  <c r="E880" i="18"/>
  <c r="D880" i="18"/>
  <c r="E879" i="18"/>
  <c r="D879" i="18"/>
  <c r="E878" i="18"/>
  <c r="D878" i="18"/>
  <c r="E877" i="18"/>
  <c r="D877" i="18"/>
  <c r="E876" i="18"/>
  <c r="D876" i="18"/>
  <c r="E875" i="18"/>
  <c r="D875" i="18"/>
  <c r="E874" i="18"/>
  <c r="D874" i="18"/>
  <c r="E873" i="18"/>
  <c r="D873" i="18"/>
  <c r="E872" i="18"/>
  <c r="D872" i="18"/>
  <c r="E871" i="18"/>
  <c r="D871" i="18"/>
  <c r="E870" i="18"/>
  <c r="D870" i="18"/>
  <c r="E869" i="18"/>
  <c r="D869" i="18"/>
  <c r="E868" i="18"/>
  <c r="D868" i="18"/>
  <c r="E867" i="18"/>
  <c r="D867" i="18"/>
  <c r="E866" i="18"/>
  <c r="D866" i="18"/>
  <c r="E865" i="18"/>
  <c r="D865" i="18"/>
  <c r="E864" i="18"/>
  <c r="D864" i="18"/>
  <c r="E863" i="18"/>
  <c r="D863" i="18"/>
  <c r="E862" i="18"/>
  <c r="D862" i="18"/>
  <c r="E861" i="18"/>
  <c r="D861" i="18"/>
  <c r="E860" i="18"/>
  <c r="D860" i="18"/>
  <c r="E859" i="18"/>
  <c r="D859" i="18"/>
  <c r="E858" i="18"/>
  <c r="D858" i="18"/>
  <c r="E857" i="18"/>
  <c r="D857" i="18"/>
  <c r="E856" i="18"/>
  <c r="D856" i="18"/>
  <c r="E855" i="18"/>
  <c r="D855" i="18"/>
  <c r="E854" i="18"/>
  <c r="D854" i="18"/>
  <c r="E853" i="18"/>
  <c r="D853" i="18"/>
  <c r="E852" i="18"/>
  <c r="D852" i="18"/>
  <c r="E851" i="18"/>
  <c r="D851" i="18"/>
  <c r="E850" i="18"/>
  <c r="D850" i="18"/>
  <c r="E849" i="18"/>
  <c r="D849" i="18"/>
  <c r="E848" i="18"/>
  <c r="D848" i="18"/>
  <c r="E847" i="18"/>
  <c r="D847" i="18"/>
  <c r="E846" i="18"/>
  <c r="D846" i="18"/>
  <c r="E845" i="18"/>
  <c r="D845" i="18"/>
  <c r="E844" i="18"/>
  <c r="D844" i="18"/>
  <c r="E843" i="18"/>
  <c r="D843" i="18"/>
  <c r="E842" i="18"/>
  <c r="D842" i="18"/>
  <c r="E841" i="18"/>
  <c r="D841" i="18"/>
  <c r="E840" i="18"/>
  <c r="D840" i="18"/>
  <c r="E839" i="18"/>
  <c r="D839" i="18"/>
  <c r="E838" i="18"/>
  <c r="D838" i="18"/>
  <c r="E837" i="18"/>
  <c r="D837" i="18"/>
  <c r="E836" i="18"/>
  <c r="D836" i="18"/>
  <c r="E835" i="18"/>
  <c r="D835" i="18"/>
  <c r="E834" i="18"/>
  <c r="D834" i="18"/>
  <c r="E833" i="18"/>
  <c r="D833" i="18"/>
  <c r="E832" i="18"/>
  <c r="D832" i="18"/>
  <c r="E831" i="18"/>
  <c r="D831" i="18"/>
  <c r="E830" i="18"/>
  <c r="D830" i="18"/>
  <c r="E829" i="18"/>
  <c r="D829" i="18"/>
  <c r="E828" i="18"/>
  <c r="D828" i="18"/>
  <c r="E827" i="18"/>
  <c r="D827" i="18"/>
  <c r="E826" i="18"/>
  <c r="D826" i="18"/>
  <c r="E825" i="18"/>
  <c r="D825" i="18"/>
  <c r="E824" i="18"/>
  <c r="D824" i="18"/>
  <c r="E823" i="18"/>
  <c r="D823" i="18"/>
  <c r="E822" i="18"/>
  <c r="D822" i="18"/>
  <c r="E821" i="18"/>
  <c r="D821" i="18"/>
  <c r="E820" i="18"/>
  <c r="D820" i="18"/>
  <c r="E819" i="18"/>
  <c r="D819" i="18"/>
  <c r="E818" i="18"/>
  <c r="D818" i="18"/>
  <c r="E817" i="18"/>
  <c r="D817" i="18"/>
  <c r="E816" i="18"/>
  <c r="D816" i="18"/>
  <c r="E815" i="18"/>
  <c r="D815" i="18"/>
  <c r="E814" i="18"/>
  <c r="D814" i="18"/>
  <c r="E813" i="18"/>
  <c r="D813" i="18"/>
  <c r="E812" i="18"/>
  <c r="D812" i="18"/>
  <c r="E811" i="18"/>
  <c r="D811" i="18"/>
  <c r="E810" i="18"/>
  <c r="D810" i="18"/>
  <c r="E809" i="18"/>
  <c r="D809" i="18"/>
  <c r="E808" i="18"/>
  <c r="D808" i="18"/>
  <c r="E807" i="18"/>
  <c r="D807" i="18"/>
  <c r="E806" i="18"/>
  <c r="D806" i="18"/>
  <c r="E805" i="18"/>
  <c r="D805" i="18"/>
  <c r="E804" i="18"/>
  <c r="D804" i="18"/>
  <c r="E803" i="18"/>
  <c r="D803" i="18"/>
  <c r="E802" i="18"/>
  <c r="D802" i="18"/>
  <c r="E801" i="18"/>
  <c r="D801" i="18"/>
  <c r="E800" i="18"/>
  <c r="D800" i="18"/>
  <c r="E799" i="18"/>
  <c r="D799" i="18"/>
  <c r="E798" i="18"/>
  <c r="D798" i="18"/>
  <c r="E797" i="18"/>
  <c r="D797" i="18"/>
  <c r="E796" i="18"/>
  <c r="D796" i="18"/>
  <c r="E795" i="18"/>
  <c r="D795" i="18"/>
  <c r="E794" i="18"/>
  <c r="D794" i="18"/>
  <c r="E793" i="18"/>
  <c r="D793" i="18"/>
  <c r="E792" i="18"/>
  <c r="D792" i="18"/>
  <c r="E791" i="18"/>
  <c r="D791" i="18"/>
  <c r="E790" i="18"/>
  <c r="D790" i="18"/>
  <c r="E789" i="18"/>
  <c r="D789" i="18"/>
  <c r="E788" i="18"/>
  <c r="D788" i="18"/>
  <c r="E787" i="18"/>
  <c r="D787" i="18"/>
  <c r="E786" i="18"/>
  <c r="D786" i="18"/>
  <c r="E785" i="18"/>
  <c r="D785" i="18"/>
  <c r="E784" i="18"/>
  <c r="D784" i="18"/>
  <c r="E783" i="18"/>
  <c r="D783" i="18"/>
  <c r="E782" i="18"/>
  <c r="D782" i="18"/>
  <c r="E781" i="18"/>
  <c r="D781" i="18"/>
  <c r="E780" i="18"/>
  <c r="D780" i="18"/>
  <c r="E779" i="18"/>
  <c r="D779" i="18"/>
  <c r="E778" i="18"/>
  <c r="D778" i="18"/>
  <c r="E777" i="18"/>
  <c r="D777" i="18"/>
  <c r="E776" i="18"/>
  <c r="D776" i="18"/>
  <c r="E775" i="18"/>
  <c r="D775" i="18"/>
  <c r="E774" i="18"/>
  <c r="D774" i="18"/>
  <c r="E773" i="18"/>
  <c r="D773" i="18"/>
  <c r="E772" i="18"/>
  <c r="D772" i="18"/>
  <c r="E771" i="18"/>
  <c r="D771" i="18"/>
  <c r="E770" i="18"/>
  <c r="D770" i="18"/>
  <c r="E769" i="18"/>
  <c r="D769" i="18"/>
  <c r="E768" i="18"/>
  <c r="D768" i="18"/>
  <c r="E767" i="18"/>
  <c r="D767" i="18"/>
  <c r="E766" i="18"/>
  <c r="D766" i="18"/>
  <c r="E765" i="18"/>
  <c r="D765" i="18"/>
  <c r="E764" i="18"/>
  <c r="D764" i="18"/>
  <c r="E763" i="18"/>
  <c r="D763" i="18"/>
  <c r="E762" i="18"/>
  <c r="D762" i="18"/>
  <c r="E761" i="18"/>
  <c r="D761" i="18"/>
  <c r="E760" i="18"/>
  <c r="D760" i="18"/>
  <c r="E759" i="18"/>
  <c r="D759" i="18"/>
  <c r="E758" i="18"/>
  <c r="D758" i="18"/>
  <c r="E757" i="18"/>
  <c r="D757" i="18"/>
  <c r="E756" i="18"/>
  <c r="D756" i="18"/>
  <c r="E755" i="18"/>
  <c r="D755" i="18"/>
  <c r="E754" i="18"/>
  <c r="D754" i="18"/>
  <c r="E753" i="18"/>
  <c r="D753" i="18"/>
  <c r="E752" i="18"/>
  <c r="D752" i="18"/>
  <c r="E751" i="18"/>
  <c r="D751" i="18"/>
  <c r="E750" i="18"/>
  <c r="D750" i="18"/>
  <c r="E749" i="18"/>
  <c r="D749" i="18"/>
  <c r="E748" i="18"/>
  <c r="D748" i="18"/>
  <c r="E747" i="18"/>
  <c r="D747" i="18"/>
  <c r="E746" i="18"/>
  <c r="D746" i="18"/>
  <c r="E745" i="18"/>
  <c r="D745" i="18"/>
  <c r="E744" i="18"/>
  <c r="D744" i="18"/>
  <c r="E743" i="18"/>
  <c r="D743" i="18"/>
  <c r="E742" i="18"/>
  <c r="D742" i="18"/>
  <c r="E741" i="18"/>
  <c r="D741" i="18"/>
  <c r="E740" i="18"/>
  <c r="D740" i="18"/>
  <c r="E739" i="18"/>
  <c r="D739" i="18"/>
  <c r="E738" i="18"/>
  <c r="D738" i="18"/>
  <c r="E737" i="18"/>
  <c r="D737" i="18"/>
  <c r="E736" i="18"/>
  <c r="D736" i="18"/>
  <c r="E735" i="18"/>
  <c r="D735" i="18"/>
  <c r="E734" i="18"/>
  <c r="D734" i="18"/>
  <c r="E733" i="18"/>
  <c r="D733" i="18"/>
  <c r="E732" i="18"/>
  <c r="D732" i="18"/>
  <c r="E731" i="18"/>
  <c r="D731" i="18"/>
  <c r="E730" i="18"/>
  <c r="D730" i="18"/>
  <c r="E729" i="18"/>
  <c r="D729" i="18"/>
  <c r="E728" i="18"/>
  <c r="D728" i="18"/>
  <c r="E727" i="18"/>
  <c r="D727" i="18"/>
  <c r="E726" i="18"/>
  <c r="D726" i="18"/>
  <c r="E725" i="18"/>
  <c r="D725" i="18"/>
  <c r="E724" i="18"/>
  <c r="D724" i="18"/>
  <c r="E723" i="18"/>
  <c r="D723" i="18"/>
  <c r="E722" i="18"/>
  <c r="D722" i="18"/>
  <c r="E721" i="18"/>
  <c r="D721" i="18"/>
  <c r="E720" i="18"/>
  <c r="D720" i="18"/>
  <c r="E719" i="18"/>
  <c r="D719" i="18"/>
  <c r="E718" i="18"/>
  <c r="D718" i="18"/>
  <c r="E717" i="18"/>
  <c r="D717" i="18"/>
  <c r="E716" i="18"/>
  <c r="D716" i="18"/>
  <c r="E715" i="18"/>
  <c r="D715" i="18"/>
  <c r="E714" i="18"/>
  <c r="D714" i="18"/>
  <c r="E713" i="18"/>
  <c r="D713" i="18"/>
  <c r="E712" i="18"/>
  <c r="D712" i="18"/>
  <c r="E711" i="18"/>
  <c r="D711" i="18"/>
  <c r="E710" i="18"/>
  <c r="D710" i="18"/>
  <c r="E709" i="18"/>
  <c r="D709" i="18"/>
  <c r="E708" i="18"/>
  <c r="D708" i="18"/>
  <c r="E707" i="18"/>
  <c r="D707" i="18"/>
  <c r="E706" i="18"/>
  <c r="D706" i="18"/>
  <c r="E705" i="18"/>
  <c r="D705" i="18"/>
  <c r="E704" i="18"/>
  <c r="D704" i="18"/>
  <c r="E703" i="18"/>
  <c r="D703" i="18"/>
  <c r="E702" i="18"/>
  <c r="D702" i="18"/>
  <c r="E701" i="18"/>
  <c r="D701" i="18"/>
  <c r="E700" i="18"/>
  <c r="D700" i="18"/>
  <c r="E699" i="18"/>
  <c r="D699" i="18"/>
  <c r="E698" i="18"/>
  <c r="D698" i="18"/>
  <c r="E697" i="18"/>
  <c r="D697" i="18"/>
  <c r="E696" i="18"/>
  <c r="D696" i="18"/>
  <c r="E695" i="18"/>
  <c r="D695" i="18"/>
  <c r="E694" i="18"/>
  <c r="D694" i="18"/>
  <c r="E693" i="18"/>
  <c r="D693" i="18"/>
  <c r="E692" i="18"/>
  <c r="D692" i="18"/>
  <c r="E691" i="18"/>
  <c r="D691" i="18"/>
  <c r="E690" i="18"/>
  <c r="D690" i="18"/>
  <c r="E689" i="18"/>
  <c r="D689" i="18"/>
  <c r="E688" i="18"/>
  <c r="D688" i="18"/>
  <c r="E687" i="18"/>
  <c r="D687" i="18"/>
  <c r="E686" i="18"/>
  <c r="D686" i="18"/>
  <c r="E685" i="18"/>
  <c r="D685" i="18"/>
  <c r="E684" i="18"/>
  <c r="D684" i="18"/>
  <c r="E683" i="18"/>
  <c r="D683" i="18"/>
  <c r="E682" i="18"/>
  <c r="D682" i="18"/>
  <c r="E681" i="18"/>
  <c r="D681" i="18"/>
  <c r="E680" i="18"/>
  <c r="D680" i="18"/>
  <c r="E679" i="18"/>
  <c r="D679" i="18"/>
  <c r="E678" i="18"/>
  <c r="D678" i="18"/>
  <c r="E677" i="18"/>
  <c r="D677" i="18"/>
  <c r="E676" i="18"/>
  <c r="D676" i="18"/>
  <c r="E675" i="18"/>
  <c r="D675" i="18"/>
  <c r="E674" i="18"/>
  <c r="D674" i="18"/>
  <c r="E673" i="18"/>
  <c r="D673" i="18"/>
  <c r="E672" i="18"/>
  <c r="D672" i="18"/>
  <c r="E671" i="18"/>
  <c r="D671" i="18"/>
  <c r="E670" i="18"/>
  <c r="D670" i="18"/>
  <c r="E669" i="18"/>
  <c r="D669" i="18"/>
  <c r="E668" i="18"/>
  <c r="D668" i="18"/>
  <c r="E667" i="18"/>
  <c r="D667" i="18"/>
  <c r="E666" i="18"/>
  <c r="D666" i="18"/>
  <c r="E665" i="18"/>
  <c r="D665" i="18"/>
  <c r="E664" i="18"/>
  <c r="D664" i="18"/>
  <c r="E663" i="18"/>
  <c r="D663" i="18"/>
  <c r="E662" i="18"/>
  <c r="D662" i="18"/>
  <c r="E661" i="18"/>
  <c r="D661" i="18"/>
  <c r="E660" i="18"/>
  <c r="D660" i="18"/>
  <c r="E659" i="18"/>
  <c r="D659" i="18"/>
  <c r="E658" i="18"/>
  <c r="D658" i="18"/>
  <c r="E657" i="18"/>
  <c r="D657" i="18"/>
  <c r="E656" i="18"/>
  <c r="D656" i="18"/>
  <c r="E655" i="18"/>
  <c r="D655" i="18"/>
  <c r="E654" i="18"/>
  <c r="D654" i="18"/>
  <c r="E653" i="18"/>
  <c r="D653" i="18"/>
  <c r="E652" i="18"/>
  <c r="D652" i="18"/>
  <c r="E651" i="18"/>
  <c r="D651" i="18"/>
  <c r="E650" i="18"/>
  <c r="D650" i="18"/>
  <c r="E649" i="18"/>
  <c r="D649" i="18"/>
  <c r="E648" i="18"/>
  <c r="D648" i="18"/>
  <c r="E647" i="18"/>
  <c r="D647" i="18"/>
  <c r="E646" i="18"/>
  <c r="D646" i="18"/>
  <c r="E645" i="18"/>
  <c r="D645" i="18"/>
  <c r="E644" i="18"/>
  <c r="D644" i="18"/>
  <c r="E643" i="18"/>
  <c r="D643" i="18"/>
  <c r="E642" i="18"/>
  <c r="D642" i="18"/>
  <c r="E641" i="18"/>
  <c r="D641" i="18"/>
  <c r="E640" i="18"/>
  <c r="D640" i="18"/>
  <c r="E639" i="18"/>
  <c r="D639" i="18"/>
  <c r="E638" i="18"/>
  <c r="D638" i="18"/>
  <c r="E637" i="18"/>
  <c r="D637" i="18"/>
  <c r="E636" i="18"/>
  <c r="D636" i="18"/>
  <c r="E635" i="18"/>
  <c r="D635" i="18"/>
  <c r="E634" i="18"/>
  <c r="D634" i="18"/>
  <c r="E633" i="18"/>
  <c r="D633" i="18"/>
  <c r="E632" i="18"/>
  <c r="D632" i="18"/>
  <c r="E631" i="18"/>
  <c r="D631" i="18"/>
  <c r="E630" i="18"/>
  <c r="D630" i="18"/>
  <c r="E629" i="18"/>
  <c r="D629" i="18"/>
  <c r="E628" i="18"/>
  <c r="D628" i="18"/>
  <c r="E627" i="18"/>
  <c r="D627" i="18"/>
  <c r="E626" i="18"/>
  <c r="D626" i="18"/>
  <c r="E625" i="18"/>
  <c r="D625" i="18"/>
  <c r="E624" i="18"/>
  <c r="D624" i="18"/>
  <c r="E623" i="18"/>
  <c r="D623" i="18"/>
  <c r="E622" i="18"/>
  <c r="D622" i="18"/>
  <c r="E621" i="18"/>
  <c r="D621" i="18"/>
  <c r="E620" i="18"/>
  <c r="D620" i="18"/>
  <c r="E619" i="18"/>
  <c r="D619" i="18"/>
  <c r="E618" i="18"/>
  <c r="D618" i="18"/>
  <c r="E617" i="18"/>
  <c r="D617" i="18"/>
  <c r="E616" i="18"/>
  <c r="D616" i="18"/>
  <c r="E615" i="18"/>
  <c r="D615" i="18"/>
  <c r="E614" i="18"/>
  <c r="D614" i="18"/>
  <c r="E613" i="18"/>
  <c r="D613" i="18"/>
  <c r="E612" i="18"/>
  <c r="D612" i="18"/>
  <c r="E611" i="18"/>
  <c r="D611" i="18"/>
  <c r="E610" i="18"/>
  <c r="D610" i="18"/>
  <c r="E609" i="18"/>
  <c r="D609" i="18"/>
  <c r="E608" i="18"/>
  <c r="D608" i="18"/>
  <c r="E607" i="18"/>
  <c r="D607" i="18"/>
  <c r="E606" i="18"/>
  <c r="D606" i="18"/>
  <c r="E605" i="18"/>
  <c r="D605" i="18"/>
  <c r="E604" i="18"/>
  <c r="D604" i="18"/>
  <c r="E603" i="18"/>
  <c r="D603" i="18"/>
  <c r="E602" i="18"/>
  <c r="D602" i="18"/>
  <c r="E601" i="18"/>
  <c r="D601" i="18"/>
  <c r="E600" i="18"/>
  <c r="D600" i="18"/>
  <c r="E599" i="18"/>
  <c r="D599" i="18"/>
  <c r="E598" i="18"/>
  <c r="D598" i="18"/>
  <c r="E597" i="18"/>
  <c r="D597" i="18"/>
  <c r="E596" i="18"/>
  <c r="D596" i="18"/>
  <c r="E595" i="18"/>
  <c r="D595" i="18"/>
  <c r="E594" i="18"/>
  <c r="D594" i="18"/>
  <c r="E593" i="18"/>
  <c r="D593" i="18"/>
  <c r="E592" i="18"/>
  <c r="D592" i="18"/>
  <c r="E591" i="18"/>
  <c r="D591" i="18"/>
  <c r="E590" i="18"/>
  <c r="D590" i="18"/>
  <c r="E589" i="18"/>
  <c r="D589" i="18"/>
  <c r="E588" i="18"/>
  <c r="D588" i="18"/>
  <c r="E587" i="18"/>
  <c r="D587" i="18"/>
  <c r="E586" i="18"/>
  <c r="D586" i="18"/>
  <c r="E585" i="18"/>
  <c r="D585" i="18"/>
  <c r="E584" i="18"/>
  <c r="D584" i="18"/>
  <c r="E583" i="18"/>
  <c r="D583" i="18"/>
  <c r="E582" i="18"/>
  <c r="D582" i="18"/>
  <c r="E581" i="18"/>
  <c r="D581" i="18"/>
  <c r="E580" i="18"/>
  <c r="D580" i="18"/>
  <c r="E579" i="18"/>
  <c r="D579" i="18"/>
  <c r="E578" i="18"/>
  <c r="D578" i="18"/>
  <c r="E577" i="18"/>
  <c r="D577" i="18"/>
  <c r="E576" i="18"/>
  <c r="D576" i="18"/>
  <c r="E575" i="18"/>
  <c r="D575" i="18"/>
  <c r="E574" i="18"/>
  <c r="D574" i="18"/>
  <c r="E573" i="18"/>
  <c r="D573" i="18"/>
  <c r="E572" i="18"/>
  <c r="D572" i="18"/>
  <c r="E571" i="18"/>
  <c r="D571" i="18"/>
  <c r="E570" i="18"/>
  <c r="D570" i="18"/>
  <c r="E569" i="18"/>
  <c r="D569" i="18"/>
  <c r="E568" i="18"/>
  <c r="D568" i="18"/>
  <c r="E567" i="18"/>
  <c r="D567" i="18"/>
  <c r="E566" i="18"/>
  <c r="D566" i="18"/>
  <c r="E565" i="18"/>
  <c r="D565" i="18"/>
  <c r="E564" i="18"/>
  <c r="D564" i="18"/>
  <c r="E563" i="18"/>
  <c r="D563" i="18"/>
  <c r="E562" i="18"/>
  <c r="D562" i="18"/>
  <c r="E561" i="18"/>
  <c r="D561" i="18"/>
  <c r="E560" i="18"/>
  <c r="D560" i="18"/>
  <c r="E559" i="18"/>
  <c r="D559" i="18"/>
  <c r="E558" i="18"/>
  <c r="D558" i="18"/>
  <c r="E557" i="18"/>
  <c r="D557" i="18"/>
  <c r="E556" i="18"/>
  <c r="D556" i="18"/>
  <c r="E555" i="18"/>
  <c r="D555" i="18"/>
  <c r="E554" i="18"/>
  <c r="D554" i="18"/>
  <c r="E553" i="18"/>
  <c r="D553" i="18"/>
  <c r="E552" i="18"/>
  <c r="D552" i="18"/>
  <c r="E551" i="18"/>
  <c r="D551" i="18"/>
  <c r="E550" i="18"/>
  <c r="D550" i="18"/>
  <c r="E549" i="18"/>
  <c r="D549" i="18"/>
  <c r="E548" i="18"/>
  <c r="D548" i="18"/>
  <c r="E547" i="18"/>
  <c r="D547" i="18"/>
  <c r="E546" i="18"/>
  <c r="D546" i="18"/>
  <c r="E545" i="18"/>
  <c r="D545" i="18"/>
  <c r="E544" i="18"/>
  <c r="D544" i="18"/>
  <c r="E543" i="18"/>
  <c r="D543" i="18"/>
  <c r="E542" i="18"/>
  <c r="D542" i="18"/>
  <c r="E541" i="18"/>
  <c r="D541" i="18"/>
  <c r="E540" i="18"/>
  <c r="D540" i="18"/>
  <c r="E539" i="18"/>
  <c r="D539" i="18"/>
  <c r="E538" i="18"/>
  <c r="D538" i="18"/>
  <c r="E537" i="18"/>
  <c r="D537" i="18"/>
  <c r="E536" i="18"/>
  <c r="D536" i="18"/>
  <c r="E535" i="18"/>
  <c r="D535" i="18"/>
  <c r="E534" i="18"/>
  <c r="D534" i="18"/>
  <c r="E533" i="18"/>
  <c r="D533" i="18"/>
  <c r="E532" i="18"/>
  <c r="D532" i="18"/>
  <c r="E531" i="18"/>
  <c r="D531" i="18"/>
  <c r="E530" i="18"/>
  <c r="D530" i="18"/>
  <c r="E529" i="18"/>
  <c r="D529" i="18"/>
  <c r="E528" i="18"/>
  <c r="D528" i="18"/>
  <c r="E527" i="18"/>
  <c r="D527" i="18"/>
  <c r="E526" i="18"/>
  <c r="D526" i="18"/>
  <c r="E525" i="18"/>
  <c r="D525" i="18"/>
  <c r="E524" i="18"/>
  <c r="D524" i="18"/>
  <c r="E523" i="18"/>
  <c r="D523" i="18"/>
  <c r="E522" i="18"/>
  <c r="D522" i="18"/>
  <c r="E521" i="18"/>
  <c r="D521" i="18"/>
  <c r="E520" i="18"/>
  <c r="D520" i="18"/>
  <c r="E519" i="18"/>
  <c r="D519" i="18"/>
  <c r="E518" i="18"/>
  <c r="D518" i="18"/>
  <c r="E517" i="18"/>
  <c r="D517" i="18"/>
  <c r="E516" i="18"/>
  <c r="D516" i="18"/>
  <c r="E515" i="18"/>
  <c r="D515" i="18"/>
  <c r="E514" i="18"/>
  <c r="D514" i="18"/>
  <c r="E513" i="18"/>
  <c r="D513" i="18"/>
  <c r="E512" i="18"/>
  <c r="D512" i="18"/>
  <c r="E511" i="18"/>
  <c r="D511" i="18"/>
  <c r="E510" i="18"/>
  <c r="D510" i="18"/>
  <c r="E509" i="18"/>
  <c r="D509" i="18"/>
  <c r="E508" i="18"/>
  <c r="D508" i="18"/>
  <c r="E507" i="18"/>
  <c r="D507" i="18"/>
  <c r="E506" i="18"/>
  <c r="D506" i="18"/>
  <c r="E505" i="18"/>
  <c r="D505" i="18"/>
  <c r="E504" i="18"/>
  <c r="D504" i="18"/>
  <c r="E503" i="18"/>
  <c r="D503" i="18"/>
  <c r="E502" i="18"/>
  <c r="D502" i="18"/>
  <c r="E501" i="18"/>
  <c r="D501" i="18"/>
  <c r="E500" i="18"/>
  <c r="D500" i="18"/>
  <c r="E499" i="18"/>
  <c r="D499" i="18"/>
  <c r="E498" i="18"/>
  <c r="D498" i="18"/>
  <c r="E497" i="18"/>
  <c r="D497" i="18"/>
  <c r="E496" i="18"/>
  <c r="D496" i="18"/>
  <c r="E495" i="18"/>
  <c r="D495" i="18"/>
  <c r="E494" i="18"/>
  <c r="D494" i="18"/>
  <c r="E493" i="18"/>
  <c r="D493" i="18"/>
  <c r="E492" i="18"/>
  <c r="D492" i="18"/>
  <c r="E491" i="18"/>
  <c r="D491" i="18"/>
  <c r="E490" i="18"/>
  <c r="D490" i="18"/>
  <c r="E489" i="18"/>
  <c r="D489" i="18"/>
  <c r="E488" i="18"/>
  <c r="D488" i="18"/>
  <c r="E487" i="18"/>
  <c r="D487" i="18"/>
  <c r="E486" i="18"/>
  <c r="D486" i="18"/>
  <c r="E485" i="18"/>
  <c r="D485" i="18"/>
  <c r="E484" i="18"/>
  <c r="D484" i="18"/>
  <c r="E483" i="18"/>
  <c r="D483" i="18"/>
  <c r="E482" i="18"/>
  <c r="D482" i="18"/>
  <c r="E481" i="18"/>
  <c r="D481" i="18"/>
  <c r="E480" i="18"/>
  <c r="D480" i="18"/>
  <c r="E479" i="18"/>
  <c r="D479" i="18"/>
  <c r="E478" i="18"/>
  <c r="D478" i="18"/>
  <c r="E477" i="18"/>
  <c r="D477" i="18"/>
  <c r="E476" i="18"/>
  <c r="D476" i="18"/>
  <c r="E475" i="18"/>
  <c r="D475" i="18"/>
  <c r="E474" i="18"/>
  <c r="D474" i="18"/>
  <c r="E473" i="18"/>
  <c r="D473" i="18"/>
  <c r="E472" i="18"/>
  <c r="D472" i="18"/>
  <c r="E471" i="18"/>
  <c r="D471" i="18"/>
  <c r="E470" i="18"/>
  <c r="D470" i="18"/>
  <c r="E469" i="18"/>
  <c r="D469" i="18"/>
  <c r="E468" i="18"/>
  <c r="D468" i="18"/>
  <c r="E467" i="18"/>
  <c r="D467" i="18"/>
  <c r="E466" i="18"/>
  <c r="D466" i="18"/>
  <c r="E465" i="18"/>
  <c r="D465" i="18"/>
  <c r="E464" i="18"/>
  <c r="D464" i="18"/>
  <c r="E463" i="18"/>
  <c r="D463" i="18"/>
  <c r="E462" i="18"/>
  <c r="D462" i="18"/>
  <c r="E461" i="18"/>
  <c r="D461" i="18"/>
  <c r="E460" i="18"/>
  <c r="D460" i="18"/>
  <c r="E459" i="18"/>
  <c r="D459" i="18"/>
  <c r="E458" i="18"/>
  <c r="D458" i="18"/>
  <c r="E457" i="18"/>
  <c r="D457" i="18"/>
  <c r="E456" i="18"/>
  <c r="D456" i="18"/>
  <c r="E455" i="18"/>
  <c r="D455" i="18"/>
  <c r="E454" i="18"/>
  <c r="D454" i="18"/>
  <c r="E453" i="18"/>
  <c r="D453" i="18"/>
  <c r="E452" i="18"/>
  <c r="D452" i="18"/>
  <c r="E451" i="18"/>
  <c r="D451" i="18"/>
  <c r="E450" i="18"/>
  <c r="D450" i="18"/>
  <c r="E449" i="18"/>
  <c r="D449" i="18"/>
  <c r="E448" i="18"/>
  <c r="D448" i="18"/>
  <c r="E447" i="18"/>
  <c r="D447" i="18"/>
  <c r="E446" i="18"/>
  <c r="D446" i="18"/>
  <c r="E445" i="18"/>
  <c r="D445" i="18"/>
  <c r="E444" i="18"/>
  <c r="D444" i="18"/>
  <c r="E443" i="18"/>
  <c r="D443" i="18"/>
  <c r="E442" i="18"/>
  <c r="D442" i="18"/>
  <c r="E441" i="18"/>
  <c r="D441" i="18"/>
  <c r="E440" i="18"/>
  <c r="D440" i="18"/>
  <c r="E439" i="18"/>
  <c r="D439" i="18"/>
  <c r="E438" i="18"/>
  <c r="D438" i="18"/>
  <c r="E437" i="18"/>
  <c r="D437" i="18"/>
  <c r="E436" i="18"/>
  <c r="D436" i="18"/>
  <c r="E435" i="18"/>
  <c r="D435" i="18"/>
  <c r="E434" i="18"/>
  <c r="D434" i="18"/>
  <c r="E433" i="18"/>
  <c r="D433" i="18"/>
  <c r="E432" i="18"/>
  <c r="D432" i="18"/>
  <c r="E431" i="18"/>
  <c r="D431" i="18"/>
  <c r="E430" i="18"/>
  <c r="D430" i="18"/>
  <c r="E429" i="18"/>
  <c r="D429" i="18"/>
  <c r="E428" i="18"/>
  <c r="D428" i="18"/>
  <c r="E427" i="18"/>
  <c r="D427" i="18"/>
  <c r="E426" i="18"/>
  <c r="D426" i="18"/>
  <c r="E425" i="18"/>
  <c r="D425" i="18"/>
  <c r="E424" i="18"/>
  <c r="D424" i="18"/>
  <c r="E423" i="18"/>
  <c r="D423" i="18"/>
  <c r="E422" i="18"/>
  <c r="D422" i="18"/>
  <c r="E421" i="18"/>
  <c r="D421" i="18"/>
  <c r="E420" i="18"/>
  <c r="D420" i="18"/>
  <c r="E419" i="18"/>
  <c r="D419" i="18"/>
  <c r="E418" i="18"/>
  <c r="D418" i="18"/>
  <c r="E417" i="18"/>
  <c r="D417" i="18"/>
  <c r="E416" i="18"/>
  <c r="D416" i="18"/>
  <c r="E415" i="18"/>
  <c r="D415" i="18"/>
  <c r="E414" i="18"/>
  <c r="D414" i="18"/>
  <c r="E413" i="18"/>
  <c r="D413" i="18"/>
  <c r="E412" i="18"/>
  <c r="D412" i="18"/>
  <c r="E411" i="18"/>
  <c r="D411" i="18"/>
  <c r="E410" i="18"/>
  <c r="D410" i="18"/>
  <c r="E409" i="18"/>
  <c r="D409" i="18"/>
  <c r="E408" i="18"/>
  <c r="D408" i="18"/>
  <c r="E407" i="18"/>
  <c r="D407" i="18"/>
  <c r="E406" i="18"/>
  <c r="D406" i="18"/>
  <c r="E405" i="18"/>
  <c r="D405" i="18"/>
  <c r="E404" i="18"/>
  <c r="D404" i="18"/>
  <c r="E403" i="18"/>
  <c r="D403" i="18"/>
  <c r="E402" i="18"/>
  <c r="D402" i="18"/>
  <c r="E401" i="18"/>
  <c r="D401" i="18"/>
  <c r="E400" i="18"/>
  <c r="D400" i="18"/>
  <c r="E399" i="18"/>
  <c r="D399" i="18"/>
  <c r="E398" i="18"/>
  <c r="D398" i="18"/>
  <c r="E397" i="18"/>
  <c r="D397" i="18"/>
  <c r="E396" i="18"/>
  <c r="D396" i="18"/>
  <c r="E395" i="18"/>
  <c r="D395" i="18"/>
  <c r="E394" i="18"/>
  <c r="D394" i="18"/>
  <c r="E393" i="18"/>
  <c r="D393" i="18"/>
  <c r="E392" i="18"/>
  <c r="D392" i="18"/>
  <c r="E391" i="18"/>
  <c r="D391" i="18"/>
  <c r="E390" i="18"/>
  <c r="D390" i="18"/>
  <c r="E389" i="18"/>
  <c r="D389" i="18"/>
  <c r="E388" i="18"/>
  <c r="D388" i="18"/>
  <c r="E387" i="18"/>
  <c r="D387" i="18"/>
  <c r="E386" i="18"/>
  <c r="D386" i="18"/>
  <c r="E385" i="18"/>
  <c r="D385" i="18"/>
  <c r="E384" i="18"/>
  <c r="D384" i="18"/>
  <c r="E383" i="18"/>
  <c r="D383" i="18"/>
  <c r="E382" i="18"/>
  <c r="D382" i="18"/>
  <c r="E381" i="18"/>
  <c r="D381" i="18"/>
  <c r="E380" i="18"/>
  <c r="D380" i="18"/>
  <c r="E379" i="18"/>
  <c r="D379" i="18"/>
  <c r="E378" i="18"/>
  <c r="D378" i="18"/>
  <c r="E377" i="18"/>
  <c r="D377" i="18"/>
  <c r="E376" i="18"/>
  <c r="D376" i="18"/>
  <c r="E375" i="18"/>
  <c r="D375" i="18"/>
  <c r="E374" i="18"/>
  <c r="D374" i="18"/>
  <c r="E373" i="18"/>
  <c r="D373" i="18"/>
  <c r="E372" i="18"/>
  <c r="D372" i="18"/>
  <c r="E371" i="18"/>
  <c r="D371" i="18"/>
  <c r="E370" i="18"/>
  <c r="D370" i="18"/>
  <c r="E369" i="18"/>
  <c r="D369" i="18"/>
  <c r="E368" i="18"/>
  <c r="D368" i="18"/>
  <c r="E367" i="18"/>
  <c r="D367" i="18"/>
  <c r="E366" i="18"/>
  <c r="D366" i="18"/>
  <c r="E365" i="18"/>
  <c r="D365" i="18"/>
  <c r="E364" i="18"/>
  <c r="D364" i="18"/>
  <c r="E363" i="18"/>
  <c r="D363" i="18"/>
  <c r="E362" i="18"/>
  <c r="D362" i="18"/>
  <c r="E361" i="18"/>
  <c r="D361" i="18"/>
  <c r="E360" i="18"/>
  <c r="D360" i="18"/>
  <c r="E359" i="18"/>
  <c r="D359" i="18"/>
  <c r="E358" i="18"/>
  <c r="D358" i="18"/>
  <c r="E357" i="18"/>
  <c r="D357" i="18"/>
  <c r="E356" i="18"/>
  <c r="D356" i="18"/>
  <c r="E355" i="18"/>
  <c r="D355" i="18"/>
  <c r="E354" i="18"/>
  <c r="D354" i="18"/>
  <c r="E353" i="18"/>
  <c r="D353" i="18"/>
  <c r="E352" i="18"/>
  <c r="D352" i="18"/>
  <c r="E351" i="18"/>
  <c r="D351" i="18"/>
  <c r="E350" i="18"/>
  <c r="D350" i="18"/>
  <c r="E349" i="18"/>
  <c r="D349" i="18"/>
  <c r="E348" i="18"/>
  <c r="D348" i="18"/>
  <c r="E347" i="18"/>
  <c r="D347" i="18"/>
  <c r="E346" i="18"/>
  <c r="D346" i="18"/>
  <c r="E345" i="18"/>
  <c r="D345" i="18"/>
  <c r="E344" i="18"/>
  <c r="D344" i="18"/>
  <c r="E343" i="18"/>
  <c r="D343" i="18"/>
  <c r="E342" i="18"/>
  <c r="D342" i="18"/>
  <c r="E341" i="18"/>
  <c r="D341" i="18"/>
  <c r="E340" i="18"/>
  <c r="D340" i="18"/>
  <c r="E339" i="18"/>
  <c r="D339" i="18"/>
  <c r="E338" i="18"/>
  <c r="D338" i="18"/>
  <c r="E337" i="18"/>
  <c r="D337" i="18"/>
  <c r="E336" i="18"/>
  <c r="D336" i="18"/>
  <c r="E335" i="18"/>
  <c r="D335" i="18"/>
  <c r="E334" i="18"/>
  <c r="D334" i="18"/>
  <c r="E333" i="18"/>
  <c r="D333" i="18"/>
  <c r="E332" i="18"/>
  <c r="D332" i="18"/>
  <c r="E331" i="18"/>
  <c r="D331" i="18"/>
  <c r="E330" i="18"/>
  <c r="D330" i="18"/>
  <c r="E329" i="18"/>
  <c r="D329" i="18"/>
  <c r="E328" i="18"/>
  <c r="D328" i="18"/>
  <c r="E327" i="18"/>
  <c r="D327" i="18"/>
  <c r="E326" i="18"/>
  <c r="D326" i="18"/>
  <c r="E325" i="18"/>
  <c r="D325" i="18"/>
  <c r="E324" i="18"/>
  <c r="D324" i="18"/>
  <c r="E323" i="18"/>
  <c r="D323" i="18"/>
  <c r="E322" i="18"/>
  <c r="D322" i="18"/>
  <c r="E321" i="18"/>
  <c r="D321" i="18"/>
  <c r="E320" i="18"/>
  <c r="D320" i="18"/>
  <c r="E319" i="18"/>
  <c r="D319" i="18"/>
  <c r="E318" i="18"/>
  <c r="D318" i="18"/>
  <c r="E317" i="18"/>
  <c r="D317" i="18"/>
  <c r="E316" i="18"/>
  <c r="D316" i="18"/>
  <c r="E315" i="18"/>
  <c r="D315" i="18"/>
  <c r="E314" i="18"/>
  <c r="D314" i="18"/>
  <c r="E313" i="18"/>
  <c r="D313" i="18"/>
  <c r="E312" i="18"/>
  <c r="D312" i="18"/>
  <c r="E311" i="18"/>
  <c r="D311" i="18"/>
  <c r="E310" i="18"/>
  <c r="D310" i="18"/>
  <c r="E309" i="18"/>
  <c r="D309" i="18"/>
  <c r="E308" i="18"/>
  <c r="D308" i="18"/>
  <c r="E307" i="18"/>
  <c r="D307" i="18"/>
  <c r="E306" i="18"/>
  <c r="D306" i="18"/>
  <c r="E305" i="18"/>
  <c r="D305" i="18"/>
  <c r="E304" i="18"/>
  <c r="D304" i="18"/>
  <c r="E303" i="18"/>
  <c r="D303" i="18"/>
  <c r="E302" i="18"/>
  <c r="D302" i="18"/>
  <c r="E301" i="18"/>
  <c r="D301" i="18"/>
  <c r="E300" i="18"/>
  <c r="D300" i="18"/>
  <c r="E299" i="18"/>
  <c r="D299" i="18"/>
  <c r="E298" i="18"/>
  <c r="D298" i="18"/>
  <c r="E297" i="18"/>
  <c r="D297" i="18"/>
  <c r="E296" i="18"/>
  <c r="D296" i="18"/>
  <c r="E295" i="18"/>
  <c r="D295" i="18"/>
  <c r="E294" i="18"/>
  <c r="D294" i="18"/>
  <c r="E293" i="18"/>
  <c r="D293" i="18"/>
  <c r="E292" i="18"/>
  <c r="D292" i="18"/>
  <c r="E291" i="18"/>
  <c r="D291" i="18"/>
  <c r="E290" i="18"/>
  <c r="D290" i="18"/>
  <c r="E289" i="18"/>
  <c r="D289" i="18"/>
  <c r="E288" i="18"/>
  <c r="D288" i="18"/>
  <c r="E287" i="18"/>
  <c r="D287" i="18"/>
  <c r="E286" i="18"/>
  <c r="D286" i="18"/>
  <c r="E285" i="18"/>
  <c r="D285" i="18"/>
  <c r="E284" i="18"/>
  <c r="D284" i="18"/>
  <c r="E283" i="18"/>
  <c r="D283" i="18"/>
  <c r="E282" i="18"/>
  <c r="D282" i="18"/>
  <c r="E281" i="18"/>
  <c r="D281" i="18"/>
  <c r="E280" i="18"/>
  <c r="D280" i="18"/>
  <c r="E279" i="18"/>
  <c r="D279" i="18"/>
  <c r="E278" i="18"/>
  <c r="D278" i="18"/>
  <c r="E277" i="18"/>
  <c r="D277" i="18"/>
  <c r="E276" i="18"/>
  <c r="D276" i="18"/>
  <c r="E275" i="18"/>
  <c r="D275" i="18"/>
  <c r="E274" i="18"/>
  <c r="D274" i="18"/>
  <c r="E273" i="18"/>
  <c r="D273" i="18"/>
  <c r="E272" i="18"/>
  <c r="D272" i="18"/>
  <c r="E271" i="18"/>
  <c r="D271" i="18"/>
  <c r="E270" i="18"/>
  <c r="D270" i="18"/>
  <c r="E269" i="18"/>
  <c r="D269" i="18"/>
  <c r="E268" i="18"/>
  <c r="D268" i="18"/>
  <c r="E267" i="18"/>
  <c r="D267" i="18"/>
  <c r="E266" i="18"/>
  <c r="D266" i="18"/>
  <c r="E265" i="18"/>
  <c r="D265" i="18"/>
  <c r="E264" i="18"/>
  <c r="D264" i="18"/>
  <c r="E263" i="18"/>
  <c r="D263" i="18"/>
  <c r="E262" i="18"/>
  <c r="D262" i="18"/>
  <c r="E261" i="18"/>
  <c r="D261" i="18"/>
  <c r="E260" i="18"/>
  <c r="D260" i="18"/>
  <c r="E259" i="18"/>
  <c r="D259" i="18"/>
  <c r="E258" i="18"/>
  <c r="D258" i="18"/>
  <c r="E257" i="18"/>
  <c r="D257" i="18"/>
  <c r="E256" i="18"/>
  <c r="D256" i="18"/>
  <c r="E255" i="18"/>
  <c r="D255" i="18"/>
  <c r="E254" i="18"/>
  <c r="D254" i="18"/>
  <c r="E253" i="18"/>
  <c r="D253" i="18"/>
  <c r="E252" i="18"/>
  <c r="D252" i="18"/>
  <c r="E251" i="18"/>
  <c r="D251" i="18"/>
  <c r="E250" i="18"/>
  <c r="D250" i="18"/>
  <c r="E249" i="18"/>
  <c r="D249" i="18"/>
  <c r="E248" i="18"/>
  <c r="D248" i="18"/>
  <c r="E247" i="18"/>
  <c r="D247" i="18"/>
  <c r="E246" i="18"/>
  <c r="D246" i="18"/>
  <c r="E245" i="18"/>
  <c r="D245" i="18"/>
  <c r="E244" i="18"/>
  <c r="D244" i="18"/>
  <c r="E243" i="18"/>
  <c r="D243" i="18"/>
  <c r="E242" i="18"/>
  <c r="D242" i="18"/>
  <c r="E241" i="18"/>
  <c r="D241" i="18"/>
  <c r="E240" i="18"/>
  <c r="D240" i="18"/>
  <c r="E239" i="18"/>
  <c r="D239" i="18"/>
  <c r="E238" i="18"/>
  <c r="D238" i="18"/>
  <c r="E237" i="18"/>
  <c r="D237" i="18"/>
  <c r="E236" i="18"/>
  <c r="D236" i="18"/>
  <c r="E235" i="18"/>
  <c r="D235" i="18"/>
  <c r="E234" i="18"/>
  <c r="D234" i="18"/>
  <c r="E233" i="18"/>
  <c r="D233" i="18"/>
  <c r="E232" i="18"/>
  <c r="D232" i="18"/>
  <c r="E231" i="18"/>
  <c r="D231" i="18"/>
  <c r="E230" i="18"/>
  <c r="D230" i="18"/>
  <c r="E229" i="18"/>
  <c r="D229" i="18"/>
  <c r="E228" i="18"/>
  <c r="D228" i="18"/>
  <c r="E227" i="18"/>
  <c r="D227" i="18"/>
  <c r="E226" i="18"/>
  <c r="D226" i="18"/>
  <c r="E225" i="18"/>
  <c r="D225" i="18"/>
  <c r="E224" i="18"/>
  <c r="D224" i="18"/>
  <c r="E223" i="18"/>
  <c r="D223" i="18"/>
  <c r="E222" i="18"/>
  <c r="D222" i="18"/>
  <c r="E221" i="18"/>
  <c r="D221" i="18"/>
  <c r="E220" i="18"/>
  <c r="D220" i="18"/>
  <c r="E219" i="18"/>
  <c r="D219" i="18"/>
  <c r="E218" i="18"/>
  <c r="D218" i="18"/>
  <c r="E217" i="18"/>
  <c r="D217" i="18"/>
  <c r="E216" i="18"/>
  <c r="D216" i="18"/>
  <c r="E215" i="18"/>
  <c r="D215" i="18"/>
  <c r="E214" i="18"/>
  <c r="D214" i="18"/>
  <c r="E213" i="18"/>
  <c r="D213" i="18"/>
  <c r="E212" i="18"/>
  <c r="D212" i="18"/>
  <c r="E211" i="18"/>
  <c r="D211" i="18"/>
  <c r="E210" i="18"/>
  <c r="D210" i="18"/>
  <c r="E209" i="18"/>
  <c r="D209" i="18"/>
  <c r="E208" i="18"/>
  <c r="D208" i="18"/>
  <c r="E207" i="18"/>
  <c r="D207" i="18"/>
  <c r="E206" i="18"/>
  <c r="D206" i="18"/>
  <c r="E205" i="18"/>
  <c r="D205" i="18"/>
  <c r="E204" i="18"/>
  <c r="D204" i="18"/>
  <c r="E203" i="18"/>
  <c r="D203" i="18"/>
  <c r="E202" i="18"/>
  <c r="D202" i="18"/>
  <c r="E201" i="18"/>
  <c r="D201" i="18"/>
  <c r="E200" i="18"/>
  <c r="D200" i="18"/>
  <c r="E199" i="18"/>
  <c r="D199" i="18"/>
  <c r="E198" i="18"/>
  <c r="D198" i="18"/>
  <c r="E197" i="18"/>
  <c r="D197" i="18"/>
  <c r="E196" i="18"/>
  <c r="D196" i="18"/>
  <c r="E195" i="18"/>
  <c r="D195" i="18"/>
  <c r="E194" i="18"/>
  <c r="D194" i="18"/>
  <c r="E193" i="18"/>
  <c r="D193" i="18"/>
  <c r="E192" i="18"/>
  <c r="D192" i="18"/>
  <c r="E191" i="18"/>
  <c r="D191" i="18"/>
  <c r="E190" i="18"/>
  <c r="D190" i="18"/>
  <c r="E189" i="18"/>
  <c r="D189" i="18"/>
  <c r="E188" i="18"/>
  <c r="D188" i="18"/>
  <c r="E187" i="18"/>
  <c r="D187" i="18"/>
  <c r="E186" i="18"/>
  <c r="D186" i="18"/>
  <c r="E185" i="18"/>
  <c r="D185" i="18"/>
  <c r="E184" i="18"/>
  <c r="D184" i="18"/>
  <c r="E183" i="18"/>
  <c r="D183" i="18"/>
  <c r="E182" i="18"/>
  <c r="D182" i="18"/>
  <c r="E181" i="18"/>
  <c r="D181" i="18"/>
  <c r="E180" i="18"/>
  <c r="D180" i="18"/>
  <c r="E179" i="18"/>
  <c r="D179" i="18"/>
  <c r="E178" i="18"/>
  <c r="D178" i="18"/>
  <c r="E177" i="18"/>
  <c r="D177" i="18"/>
  <c r="E176" i="18"/>
  <c r="D176" i="18"/>
  <c r="E175" i="18"/>
  <c r="D175" i="18"/>
  <c r="E174" i="18"/>
  <c r="D174" i="18"/>
  <c r="E173" i="18"/>
  <c r="D173" i="18"/>
  <c r="E172" i="18"/>
  <c r="D172" i="18"/>
  <c r="E171" i="18"/>
  <c r="D171" i="18"/>
  <c r="E170" i="18"/>
  <c r="D170" i="18"/>
  <c r="E169" i="18"/>
  <c r="D169" i="18"/>
  <c r="E168" i="18"/>
  <c r="D168" i="18"/>
  <c r="E167" i="18"/>
  <c r="D167" i="18"/>
  <c r="E166" i="18"/>
  <c r="D166" i="18"/>
  <c r="E165" i="18"/>
  <c r="D165" i="18"/>
  <c r="E164" i="18"/>
  <c r="D164" i="18"/>
  <c r="E163" i="18"/>
  <c r="D163" i="18"/>
  <c r="E162" i="18"/>
  <c r="D162" i="18"/>
  <c r="E161" i="18"/>
  <c r="D161" i="18"/>
  <c r="E160" i="18"/>
  <c r="D160" i="18"/>
  <c r="E159" i="18"/>
  <c r="D159" i="18"/>
  <c r="E158" i="18"/>
  <c r="D158" i="18"/>
  <c r="E157" i="18"/>
  <c r="D157" i="18"/>
  <c r="E156" i="18"/>
  <c r="D156" i="18"/>
  <c r="E155" i="18"/>
  <c r="D155" i="18"/>
  <c r="E154" i="18"/>
  <c r="D154" i="18"/>
  <c r="E153" i="18"/>
  <c r="D153" i="18"/>
  <c r="E152" i="18"/>
  <c r="D152" i="18"/>
  <c r="E151" i="18"/>
  <c r="D151" i="18"/>
  <c r="E150" i="18"/>
  <c r="D150" i="18"/>
  <c r="E149" i="18"/>
  <c r="D149" i="18"/>
  <c r="E148" i="18"/>
  <c r="D148" i="18"/>
  <c r="E147" i="18"/>
  <c r="D147" i="18"/>
  <c r="E146" i="18"/>
  <c r="D146" i="18"/>
  <c r="E145" i="18"/>
  <c r="D145" i="18"/>
  <c r="E144" i="18"/>
  <c r="D144" i="18"/>
  <c r="E143" i="18"/>
  <c r="D143" i="18"/>
  <c r="E142" i="18"/>
  <c r="D142" i="18"/>
  <c r="E141" i="18"/>
  <c r="D141" i="18"/>
  <c r="E140" i="18"/>
  <c r="D140" i="18"/>
  <c r="E139" i="18"/>
  <c r="D139" i="18"/>
  <c r="E138" i="18"/>
  <c r="D138" i="18"/>
  <c r="E137" i="18"/>
  <c r="D137" i="18"/>
  <c r="E136" i="18"/>
  <c r="D136" i="18"/>
  <c r="E135" i="18"/>
  <c r="D135" i="18"/>
  <c r="E134" i="18"/>
  <c r="D134" i="18"/>
  <c r="E133" i="18"/>
  <c r="D133" i="18"/>
  <c r="E132" i="18"/>
  <c r="D132" i="18"/>
  <c r="E131" i="18"/>
  <c r="D131" i="18"/>
  <c r="E130" i="18"/>
  <c r="D130" i="18"/>
  <c r="E129" i="18"/>
  <c r="D129" i="18"/>
  <c r="E128" i="18"/>
  <c r="D128" i="18"/>
  <c r="E127" i="18"/>
  <c r="D127" i="18"/>
  <c r="E126" i="18"/>
  <c r="D126" i="18"/>
  <c r="E125" i="18"/>
  <c r="D125" i="18"/>
  <c r="E124" i="18"/>
  <c r="D124" i="18"/>
  <c r="E123" i="18"/>
  <c r="D123" i="18"/>
  <c r="E122" i="18"/>
  <c r="D122" i="18"/>
  <c r="E121" i="18"/>
  <c r="D121" i="18"/>
  <c r="E120" i="18"/>
  <c r="D120" i="18"/>
  <c r="E119" i="18"/>
  <c r="D119" i="18"/>
  <c r="E118" i="18"/>
  <c r="D118" i="18"/>
  <c r="E117" i="18"/>
  <c r="D117" i="18"/>
  <c r="E116" i="18"/>
  <c r="D116" i="18"/>
  <c r="E115" i="18"/>
  <c r="D115" i="18"/>
  <c r="E114" i="18"/>
  <c r="D114" i="18"/>
  <c r="E113" i="18"/>
  <c r="D113" i="18"/>
  <c r="E112" i="18"/>
  <c r="D112" i="18"/>
  <c r="E111" i="18"/>
  <c r="D111" i="18"/>
  <c r="E110" i="18"/>
  <c r="D110" i="18"/>
  <c r="E109" i="18"/>
  <c r="D109" i="18"/>
  <c r="E108" i="18"/>
  <c r="D108" i="18"/>
  <c r="E107" i="18"/>
  <c r="D107" i="18"/>
  <c r="E106" i="18"/>
  <c r="D106" i="18"/>
  <c r="E105" i="18"/>
  <c r="D105" i="18"/>
  <c r="E104" i="18"/>
  <c r="D104" i="18"/>
  <c r="E103" i="18"/>
  <c r="D103" i="18"/>
  <c r="E102" i="18"/>
  <c r="D102" i="18"/>
  <c r="E101" i="18"/>
  <c r="D101" i="18"/>
  <c r="E100" i="18"/>
  <c r="D100" i="18"/>
  <c r="E99" i="18"/>
  <c r="D99" i="18"/>
  <c r="E98" i="18"/>
  <c r="D98" i="18"/>
  <c r="E97" i="18"/>
  <c r="D97" i="18"/>
  <c r="E96" i="18"/>
  <c r="D96" i="18"/>
  <c r="E95" i="18"/>
  <c r="D95" i="18"/>
  <c r="E94" i="18"/>
  <c r="D94" i="18"/>
  <c r="E93" i="18"/>
  <c r="D93" i="18"/>
  <c r="E92" i="18"/>
  <c r="D92" i="18"/>
  <c r="E91" i="18"/>
  <c r="D91" i="18"/>
  <c r="E89" i="18"/>
  <c r="D89" i="18"/>
  <c r="E88" i="18"/>
  <c r="D88" i="18"/>
  <c r="E87" i="18"/>
  <c r="D87" i="18"/>
  <c r="E86" i="18"/>
  <c r="D86" i="18"/>
  <c r="E85" i="18"/>
  <c r="D85" i="18"/>
  <c r="E84" i="18"/>
  <c r="D84" i="18"/>
  <c r="E83" i="18"/>
  <c r="D83" i="18"/>
  <c r="E82" i="18"/>
  <c r="D82" i="18"/>
  <c r="E81" i="18"/>
  <c r="D81" i="18"/>
  <c r="E80" i="18"/>
  <c r="D80" i="18"/>
  <c r="E79" i="18"/>
  <c r="D79" i="18"/>
  <c r="E78" i="18"/>
  <c r="D78" i="18"/>
  <c r="E77" i="18"/>
  <c r="D77" i="18"/>
  <c r="E76" i="18"/>
  <c r="D76" i="18"/>
  <c r="E75" i="18"/>
  <c r="D75" i="18"/>
  <c r="E74" i="18"/>
  <c r="D74" i="18"/>
  <c r="E73" i="18"/>
  <c r="D73" i="18"/>
  <c r="E72" i="18"/>
  <c r="D72" i="18"/>
  <c r="E71" i="18"/>
  <c r="D71" i="18"/>
  <c r="E70" i="18"/>
  <c r="D70" i="18"/>
  <c r="E69" i="18"/>
  <c r="D69" i="18"/>
  <c r="E68" i="18"/>
  <c r="D68" i="18"/>
  <c r="E67" i="18"/>
  <c r="D67" i="18"/>
  <c r="E66" i="18"/>
  <c r="D66" i="18"/>
  <c r="E65" i="18"/>
  <c r="D65" i="18"/>
  <c r="E64" i="18"/>
  <c r="D64" i="18"/>
  <c r="E63" i="18"/>
  <c r="D63" i="18"/>
  <c r="E62" i="18"/>
  <c r="D62" i="18"/>
  <c r="E61" i="18"/>
  <c r="D61" i="18"/>
  <c r="E60" i="18"/>
  <c r="D60" i="18"/>
  <c r="E59" i="18"/>
  <c r="D59" i="18"/>
  <c r="E58" i="18"/>
  <c r="D58" i="18"/>
  <c r="E57" i="18"/>
  <c r="D57" i="18"/>
  <c r="E56" i="18"/>
  <c r="D56" i="18"/>
  <c r="E55" i="18"/>
  <c r="D55" i="18"/>
  <c r="E54" i="18"/>
  <c r="D54" i="18"/>
  <c r="E53" i="18"/>
  <c r="D53" i="18"/>
  <c r="E52" i="18"/>
  <c r="D52" i="18"/>
  <c r="E51" i="18"/>
  <c r="D51" i="18"/>
  <c r="E50" i="18"/>
  <c r="D50" i="18"/>
  <c r="E49" i="18"/>
  <c r="D49" i="18"/>
  <c r="E48" i="18"/>
  <c r="D48" i="18"/>
  <c r="E47" i="18"/>
  <c r="D47" i="18"/>
  <c r="E46" i="18"/>
  <c r="D46" i="18"/>
  <c r="E45" i="18"/>
  <c r="D45" i="18"/>
  <c r="E44" i="18"/>
  <c r="D44" i="18"/>
  <c r="E43" i="18"/>
  <c r="D43" i="18"/>
  <c r="E42" i="18"/>
  <c r="D42" i="18"/>
  <c r="E41" i="18"/>
  <c r="D41" i="18"/>
  <c r="E40" i="18"/>
  <c r="D40" i="18"/>
  <c r="E39" i="18"/>
  <c r="D39" i="18"/>
  <c r="E38" i="18"/>
  <c r="D38" i="18"/>
  <c r="E37" i="18"/>
  <c r="D37" i="18"/>
  <c r="E36" i="18"/>
  <c r="D36" i="18"/>
  <c r="E35" i="18"/>
  <c r="D35" i="18"/>
  <c r="E34" i="18"/>
  <c r="D34" i="18"/>
  <c r="E33" i="18"/>
  <c r="D33" i="18"/>
  <c r="E32" i="18"/>
  <c r="D32" i="18"/>
  <c r="E31" i="18"/>
  <c r="D31" i="18"/>
  <c r="E30" i="18"/>
  <c r="D30" i="18"/>
  <c r="E29" i="18"/>
  <c r="D29" i="18"/>
  <c r="E28" i="18"/>
  <c r="D28" i="18"/>
  <c r="E27" i="18"/>
  <c r="D27" i="18"/>
  <c r="E26" i="18"/>
  <c r="D26" i="18"/>
  <c r="E25" i="18"/>
  <c r="D25" i="18"/>
  <c r="E24" i="18"/>
  <c r="D24"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E9" i="18"/>
  <c r="D9" i="18"/>
  <c r="E8" i="18"/>
  <c r="D8" i="18"/>
  <c r="E7" i="18"/>
  <c r="D7" i="18"/>
  <c r="E6" i="18"/>
  <c r="D6" i="18"/>
  <c r="E5" i="18"/>
  <c r="D5" i="18"/>
  <c r="E4" i="18"/>
  <c r="D4" i="18"/>
  <c r="E3" i="18"/>
  <c r="D3" i="18"/>
  <c r="E2" i="18"/>
  <c r="D2" i="18"/>
  <c r="H3851" i="18"/>
  <c r="G3851" i="18"/>
  <c r="H3850" i="18"/>
  <c r="G3850" i="18"/>
  <c r="H3849" i="18"/>
  <c r="G3849" i="18"/>
  <c r="H3848" i="18"/>
  <c r="G3848" i="18"/>
  <c r="H3847" i="18"/>
  <c r="G3847" i="18"/>
  <c r="H3846" i="18"/>
  <c r="G3846" i="18"/>
  <c r="H3845" i="18"/>
  <c r="G3845" i="18"/>
  <c r="H3844" i="18"/>
  <c r="G3844" i="18"/>
  <c r="H3843" i="18"/>
  <c r="G3843" i="18"/>
  <c r="H3842" i="18"/>
  <c r="G3842" i="18"/>
  <c r="H3841" i="18"/>
  <c r="G3841" i="18"/>
  <c r="H3840" i="18"/>
  <c r="G3840" i="18"/>
  <c r="H3839" i="18"/>
  <c r="G3839" i="18"/>
  <c r="H3838" i="18"/>
  <c r="G3838" i="18"/>
  <c r="H3837" i="18"/>
  <c r="G3837" i="18"/>
  <c r="H3836" i="18"/>
  <c r="G3836" i="18"/>
  <c r="H3835" i="18"/>
  <c r="G3835" i="18"/>
  <c r="H3834" i="18"/>
  <c r="G3834" i="18"/>
  <c r="H3833" i="18"/>
  <c r="G3833" i="18"/>
  <c r="H3832" i="18"/>
  <c r="G3832" i="18"/>
  <c r="H3831" i="18"/>
  <c r="G3831" i="18"/>
  <c r="H3830" i="18"/>
  <c r="G3830" i="18"/>
  <c r="H3829" i="18"/>
  <c r="G3829" i="18"/>
  <c r="H3828" i="18"/>
  <c r="G3828" i="18"/>
  <c r="H3827" i="18"/>
  <c r="G3827" i="18"/>
  <c r="H3826" i="18"/>
  <c r="G3826" i="18"/>
  <c r="H3825" i="18"/>
  <c r="G3825" i="18"/>
  <c r="H3824" i="18"/>
  <c r="G3824" i="18"/>
  <c r="H3823" i="18"/>
  <c r="G3823" i="18"/>
  <c r="H3822" i="18"/>
  <c r="G3822" i="18"/>
  <c r="H3821" i="18"/>
  <c r="G3821" i="18"/>
  <c r="H3820" i="18"/>
  <c r="G3820" i="18"/>
  <c r="H3819" i="18"/>
  <c r="G3819" i="18"/>
  <c r="H3818" i="18"/>
  <c r="G3818" i="18"/>
  <c r="H3817" i="18"/>
  <c r="G3817" i="18"/>
  <c r="H3816" i="18"/>
  <c r="G3816" i="18"/>
  <c r="H3815" i="18"/>
  <c r="G3815" i="18"/>
  <c r="H3814" i="18"/>
  <c r="G3814" i="18"/>
  <c r="H3813" i="18"/>
  <c r="G3813" i="18"/>
  <c r="H3812" i="18"/>
  <c r="G3812" i="18"/>
  <c r="H3811" i="18"/>
  <c r="G3811" i="18"/>
  <c r="H3810" i="18"/>
  <c r="G3810" i="18"/>
  <c r="H3809" i="18"/>
  <c r="G3809" i="18"/>
  <c r="H3808" i="18"/>
  <c r="G3808" i="18"/>
  <c r="H3807" i="18"/>
  <c r="G3807" i="18"/>
  <c r="H3806" i="18"/>
  <c r="G3806" i="18"/>
  <c r="H3805" i="18"/>
  <c r="G3805" i="18"/>
  <c r="H3804" i="18"/>
  <c r="G3804" i="18"/>
  <c r="H3803" i="18"/>
  <c r="G3803" i="18"/>
  <c r="H3802" i="18"/>
  <c r="G3802" i="18"/>
  <c r="H3801" i="18"/>
  <c r="G3801" i="18"/>
  <c r="H3800" i="18"/>
  <c r="G3800" i="18"/>
  <c r="H3799" i="18"/>
  <c r="G3799" i="18"/>
  <c r="H3798" i="18"/>
  <c r="G3798" i="18"/>
  <c r="H3797" i="18"/>
  <c r="G3797" i="18"/>
  <c r="H3796" i="18"/>
  <c r="G3796" i="18"/>
  <c r="H3795" i="18"/>
  <c r="G3795" i="18"/>
  <c r="H3794" i="18"/>
  <c r="G3794" i="18"/>
  <c r="H3793" i="18"/>
  <c r="G3793" i="18"/>
  <c r="H3792" i="18"/>
  <c r="G3792" i="18"/>
  <c r="H3791" i="18"/>
  <c r="G3791" i="18"/>
  <c r="H3790" i="18"/>
  <c r="G3790" i="18"/>
  <c r="H3789" i="18"/>
  <c r="G3789" i="18"/>
  <c r="H3788" i="18"/>
  <c r="G3788" i="18"/>
  <c r="H3787" i="18"/>
  <c r="G3787" i="18"/>
  <c r="H3786" i="18"/>
  <c r="G3786" i="18"/>
  <c r="H3785" i="18"/>
  <c r="G3785" i="18"/>
  <c r="H3784" i="18"/>
  <c r="G3784" i="18"/>
  <c r="H3783" i="18"/>
  <c r="G3783" i="18"/>
  <c r="H3782" i="18"/>
  <c r="G3782" i="18"/>
  <c r="H3781" i="18"/>
  <c r="G3781" i="18"/>
  <c r="H3780" i="18"/>
  <c r="G3780" i="18"/>
  <c r="H3779" i="18"/>
  <c r="G3779" i="18"/>
  <c r="H3778" i="18"/>
  <c r="G3778" i="18"/>
  <c r="H3777" i="18"/>
  <c r="G3777" i="18"/>
  <c r="H3776" i="18"/>
  <c r="G3776" i="18"/>
  <c r="H3775" i="18"/>
  <c r="G3775" i="18"/>
  <c r="H3774" i="18"/>
  <c r="G3774" i="18"/>
  <c r="H3773" i="18"/>
  <c r="G3773" i="18"/>
  <c r="H3772" i="18"/>
  <c r="G3772" i="18"/>
  <c r="H3771" i="18"/>
  <c r="G3771" i="18"/>
  <c r="H3770" i="18"/>
  <c r="G3770" i="18"/>
  <c r="H3769" i="18"/>
  <c r="G3769" i="18"/>
  <c r="H3768" i="18"/>
  <c r="G3768" i="18"/>
  <c r="H3767" i="18"/>
  <c r="G3767" i="18"/>
  <c r="H3766" i="18"/>
  <c r="G3766" i="18"/>
  <c r="H3765" i="18"/>
  <c r="G3765" i="18"/>
  <c r="H3764" i="18"/>
  <c r="G3764" i="18"/>
  <c r="H3763" i="18"/>
  <c r="G3763" i="18"/>
  <c r="H3762" i="18"/>
  <c r="G3762" i="18"/>
  <c r="H3761" i="18"/>
  <c r="G3761" i="18"/>
  <c r="H3760" i="18"/>
  <c r="G3760" i="18"/>
  <c r="H3759" i="18"/>
  <c r="G3759" i="18"/>
  <c r="H3758" i="18"/>
  <c r="G3758" i="18"/>
  <c r="H3757" i="18"/>
  <c r="G3757" i="18"/>
  <c r="H3756" i="18"/>
  <c r="G3756" i="18"/>
  <c r="H3755" i="18"/>
  <c r="G3755" i="18"/>
  <c r="H3754" i="18"/>
  <c r="G3754" i="18"/>
  <c r="H3753" i="18"/>
  <c r="G3753" i="18"/>
  <c r="H3752" i="18"/>
  <c r="G3752" i="18"/>
  <c r="H3751" i="18"/>
  <c r="G3751" i="18"/>
  <c r="H3750" i="18"/>
  <c r="G3750" i="18"/>
  <c r="H3749" i="18"/>
  <c r="G3749" i="18"/>
  <c r="H3748" i="18"/>
  <c r="G3748" i="18"/>
  <c r="H3747" i="18"/>
  <c r="G3747" i="18"/>
  <c r="H3746" i="18"/>
  <c r="G3746" i="18"/>
  <c r="H3745" i="18"/>
  <c r="G3745" i="18"/>
  <c r="H3744" i="18"/>
  <c r="G3744" i="18"/>
  <c r="H3743" i="18"/>
  <c r="G3743" i="18"/>
  <c r="H3742" i="18"/>
  <c r="G3742" i="18"/>
  <c r="H3741" i="18"/>
  <c r="G3741" i="18"/>
  <c r="H3740" i="18"/>
  <c r="G3740" i="18"/>
  <c r="H3739" i="18"/>
  <c r="G3739" i="18"/>
  <c r="H3738" i="18"/>
  <c r="G3738" i="18"/>
  <c r="H3737" i="18"/>
  <c r="G3737" i="18"/>
  <c r="H3736" i="18"/>
  <c r="G3736" i="18"/>
  <c r="H3735" i="18"/>
  <c r="G3735" i="18"/>
  <c r="H3734" i="18"/>
  <c r="G3734" i="18"/>
  <c r="H3733" i="18"/>
  <c r="G3733" i="18"/>
  <c r="H3732" i="18"/>
  <c r="G3732" i="18"/>
  <c r="H3731" i="18"/>
  <c r="G3731" i="18"/>
  <c r="H3730" i="18"/>
  <c r="G3730" i="18"/>
  <c r="H3729" i="18"/>
  <c r="G3729" i="18"/>
  <c r="H3728" i="18"/>
  <c r="G3728" i="18"/>
  <c r="H3727" i="18"/>
  <c r="G3727" i="18"/>
  <c r="H3726" i="18"/>
  <c r="G3726" i="18"/>
  <c r="H3725" i="18"/>
  <c r="G3725" i="18"/>
  <c r="H3724" i="18"/>
  <c r="G3724" i="18"/>
  <c r="H3723" i="18"/>
  <c r="G3723" i="18"/>
  <c r="H3722" i="18"/>
  <c r="G3722" i="18"/>
  <c r="H3721" i="18"/>
  <c r="G3721" i="18"/>
  <c r="H3720" i="18"/>
  <c r="G3720" i="18"/>
  <c r="H3719" i="18"/>
  <c r="G3719" i="18"/>
  <c r="H3718" i="18"/>
  <c r="G3718" i="18"/>
  <c r="H3717" i="18"/>
  <c r="G3717" i="18"/>
  <c r="H3716" i="18"/>
  <c r="G3716" i="18"/>
  <c r="H3715" i="18"/>
  <c r="G3715" i="18"/>
  <c r="H3714" i="18"/>
  <c r="G3714" i="18"/>
  <c r="H3713" i="18"/>
  <c r="G3713" i="18"/>
  <c r="H3712" i="18"/>
  <c r="G3712" i="18"/>
  <c r="H3711" i="18"/>
  <c r="G3711" i="18"/>
  <c r="H3710" i="18"/>
  <c r="G3710" i="18"/>
  <c r="H3709" i="18"/>
  <c r="G3709" i="18"/>
  <c r="H3708" i="18"/>
  <c r="G3708" i="18"/>
  <c r="H3707" i="18"/>
  <c r="G3707" i="18"/>
  <c r="H3706" i="18"/>
  <c r="G3706" i="18"/>
  <c r="H3705" i="18"/>
  <c r="G3705" i="18"/>
  <c r="H3704" i="18"/>
  <c r="G3704" i="18"/>
  <c r="H3703" i="18"/>
  <c r="G3703" i="18"/>
  <c r="H3702" i="18"/>
  <c r="G3702" i="18"/>
  <c r="H3701" i="18"/>
  <c r="G3701" i="18"/>
  <c r="H3700" i="18"/>
  <c r="G3700" i="18"/>
  <c r="H3699" i="18"/>
  <c r="G3699" i="18"/>
  <c r="H3698" i="18"/>
  <c r="G3698" i="18"/>
  <c r="H3697" i="18"/>
  <c r="G3697" i="18"/>
  <c r="H3696" i="18"/>
  <c r="G3696" i="18"/>
  <c r="H3695" i="18"/>
  <c r="G3695" i="18"/>
  <c r="H3694" i="18"/>
  <c r="G3694" i="18"/>
  <c r="H3693" i="18"/>
  <c r="G3693" i="18"/>
  <c r="H3692" i="18"/>
  <c r="G3692" i="18"/>
  <c r="H3691" i="18"/>
  <c r="G3691" i="18"/>
  <c r="H3690" i="18"/>
  <c r="G3690" i="18"/>
  <c r="H3689" i="18"/>
  <c r="G3689" i="18"/>
  <c r="H3688" i="18"/>
  <c r="G3688" i="18"/>
  <c r="H3687" i="18"/>
  <c r="G3687" i="18"/>
  <c r="H3686" i="18"/>
  <c r="G3686" i="18"/>
  <c r="H3685" i="18"/>
  <c r="G3685" i="18"/>
  <c r="H3684" i="18"/>
  <c r="G3684" i="18"/>
  <c r="H3683" i="18"/>
  <c r="G3683" i="18"/>
  <c r="H3682" i="18"/>
  <c r="G3682" i="18"/>
  <c r="H3681" i="18"/>
  <c r="G3681" i="18"/>
  <c r="H3680" i="18"/>
  <c r="G3680" i="18"/>
  <c r="H3679" i="18"/>
  <c r="G3679" i="18"/>
  <c r="H3678" i="18"/>
  <c r="G3678" i="18"/>
  <c r="H3677" i="18"/>
  <c r="G3677" i="18"/>
  <c r="H3676" i="18"/>
  <c r="G3676" i="18"/>
  <c r="H3675" i="18"/>
  <c r="G3675" i="18"/>
  <c r="H3674" i="18"/>
  <c r="G3674" i="18"/>
  <c r="H3673" i="18"/>
  <c r="G3673" i="18"/>
  <c r="H3672" i="18"/>
  <c r="G3672" i="18"/>
  <c r="H3671" i="18"/>
  <c r="G3671" i="18"/>
  <c r="H3670" i="18"/>
  <c r="G3670" i="18"/>
  <c r="H3669" i="18"/>
  <c r="G3669" i="18"/>
  <c r="H3668" i="18"/>
  <c r="G3668" i="18"/>
  <c r="H3667" i="18"/>
  <c r="G3667" i="18"/>
  <c r="H3666" i="18"/>
  <c r="G3666" i="18"/>
  <c r="H3665" i="18"/>
  <c r="G3665" i="18"/>
  <c r="H3664" i="18"/>
  <c r="G3664" i="18"/>
  <c r="H3663" i="18"/>
  <c r="G3663" i="18"/>
  <c r="H3662" i="18"/>
  <c r="G3662" i="18"/>
  <c r="H3661" i="18"/>
  <c r="G3661" i="18"/>
  <c r="H3660" i="18"/>
  <c r="G3660" i="18"/>
  <c r="H3659" i="18"/>
  <c r="G3659" i="18"/>
  <c r="H3658" i="18"/>
  <c r="G3658" i="18"/>
  <c r="H3657" i="18"/>
  <c r="G3657" i="18"/>
  <c r="H3656" i="18"/>
  <c r="G3656" i="18"/>
  <c r="H3655" i="18"/>
  <c r="G3655" i="18"/>
  <c r="H3654" i="18"/>
  <c r="G3654" i="18"/>
  <c r="H3653" i="18"/>
  <c r="G3653" i="18"/>
  <c r="H3652" i="18"/>
  <c r="G3652" i="18"/>
  <c r="H3651" i="18"/>
  <c r="G3651" i="18"/>
  <c r="H3650" i="18"/>
  <c r="G3650" i="18"/>
  <c r="H3649" i="18"/>
  <c r="G3649" i="18"/>
  <c r="H3648" i="18"/>
  <c r="G3648" i="18"/>
  <c r="H3647" i="18"/>
  <c r="G3647" i="18"/>
  <c r="H3646" i="18"/>
  <c r="G3646" i="18"/>
  <c r="H3645" i="18"/>
  <c r="G3645" i="18"/>
  <c r="H3644" i="18"/>
  <c r="G3644" i="18"/>
  <c r="H3643" i="18"/>
  <c r="G3643" i="18"/>
  <c r="H3642" i="18"/>
  <c r="G3642" i="18"/>
  <c r="H3641" i="18"/>
  <c r="G3641" i="18"/>
  <c r="H3640" i="18"/>
  <c r="G3640" i="18"/>
  <c r="H3639" i="18"/>
  <c r="G3639" i="18"/>
  <c r="H3638" i="18"/>
  <c r="G3638" i="18"/>
  <c r="H3637" i="18"/>
  <c r="G3637" i="18"/>
  <c r="H3636" i="18"/>
  <c r="G3636" i="18"/>
  <c r="H3635" i="18"/>
  <c r="G3635" i="18"/>
  <c r="H3634" i="18"/>
  <c r="G3634" i="18"/>
  <c r="H3633" i="18"/>
  <c r="G3633" i="18"/>
  <c r="H3632" i="18"/>
  <c r="G3632" i="18"/>
  <c r="H3631" i="18"/>
  <c r="G3631" i="18"/>
  <c r="H3630" i="18"/>
  <c r="G3630" i="18"/>
  <c r="H3629" i="18"/>
  <c r="G3629" i="18"/>
  <c r="H3628" i="18"/>
  <c r="G3628" i="18"/>
  <c r="H3627" i="18"/>
  <c r="G3627" i="18"/>
  <c r="H3626" i="18"/>
  <c r="G3626" i="18"/>
  <c r="H3625" i="18"/>
  <c r="G3625" i="18"/>
  <c r="H3624" i="18"/>
  <c r="G3624" i="18"/>
  <c r="H3623" i="18"/>
  <c r="G3623" i="18"/>
  <c r="H3622" i="18"/>
  <c r="G3622" i="18"/>
  <c r="H3621" i="18"/>
  <c r="G3621" i="18"/>
  <c r="H3620" i="18"/>
  <c r="G3620" i="18"/>
  <c r="H3619" i="18"/>
  <c r="G3619" i="18"/>
  <c r="H3618" i="18"/>
  <c r="G3618" i="18"/>
  <c r="H3617" i="18"/>
  <c r="G3617" i="18"/>
  <c r="H3616" i="18"/>
  <c r="G3616" i="18"/>
  <c r="H3615" i="18"/>
  <c r="G3615" i="18"/>
  <c r="H3614" i="18"/>
  <c r="G3614" i="18"/>
  <c r="H3613" i="18"/>
  <c r="G3613" i="18"/>
  <c r="H3612" i="18"/>
  <c r="G3612" i="18"/>
  <c r="H3611" i="18"/>
  <c r="G3611" i="18"/>
  <c r="H3610" i="18"/>
  <c r="G3610" i="18"/>
  <c r="H3609" i="18"/>
  <c r="G3609" i="18"/>
  <c r="H3608" i="18"/>
  <c r="G3608" i="18"/>
  <c r="H3607" i="18"/>
  <c r="G3607" i="18"/>
  <c r="H3606" i="18"/>
  <c r="G3606" i="18"/>
  <c r="H3605" i="18"/>
  <c r="G3605" i="18"/>
  <c r="H3604" i="18"/>
  <c r="G3604" i="18"/>
  <c r="H3603" i="18"/>
  <c r="G3603" i="18"/>
  <c r="H3602" i="18"/>
  <c r="G3602" i="18"/>
  <c r="H3601" i="18"/>
  <c r="G3601" i="18"/>
  <c r="H3600" i="18"/>
  <c r="G3600" i="18"/>
  <c r="H3599" i="18"/>
  <c r="G3599" i="18"/>
  <c r="H3598" i="18"/>
  <c r="G3598" i="18"/>
  <c r="H3597" i="18"/>
  <c r="G3597" i="18"/>
  <c r="H3596" i="18"/>
  <c r="G3596" i="18"/>
  <c r="H3595" i="18"/>
  <c r="G3595" i="18"/>
  <c r="H3594" i="18"/>
  <c r="G3594" i="18"/>
  <c r="H3593" i="18"/>
  <c r="G3593" i="18"/>
  <c r="H3592" i="18"/>
  <c r="G3592" i="18"/>
  <c r="H3591" i="18"/>
  <c r="G3591" i="18"/>
  <c r="H3590" i="18"/>
  <c r="G3590" i="18"/>
  <c r="H3589" i="18"/>
  <c r="G3589" i="18"/>
  <c r="H3588" i="18"/>
  <c r="G3588" i="18"/>
  <c r="H3587" i="18"/>
  <c r="G3587" i="18"/>
  <c r="H3586" i="18"/>
  <c r="G3586" i="18"/>
  <c r="H3585" i="18"/>
  <c r="G3585" i="18"/>
  <c r="H3584" i="18"/>
  <c r="G3584" i="18"/>
  <c r="H3583" i="18"/>
  <c r="G3583" i="18"/>
  <c r="H3582" i="18"/>
  <c r="G3582" i="18"/>
  <c r="H3581" i="18"/>
  <c r="G3581" i="18"/>
  <c r="H3580" i="18"/>
  <c r="G3580" i="18"/>
  <c r="H3579" i="18"/>
  <c r="G3579" i="18"/>
  <c r="H3578" i="18"/>
  <c r="G3578" i="18"/>
  <c r="H3577" i="18"/>
  <c r="G3577" i="18"/>
  <c r="H3576" i="18"/>
  <c r="G3576" i="18"/>
  <c r="H3575" i="18"/>
  <c r="G3575" i="18"/>
  <c r="H3574" i="18"/>
  <c r="G3574" i="18"/>
  <c r="H3573" i="18"/>
  <c r="G3573" i="18"/>
  <c r="H3572" i="18"/>
  <c r="G3572" i="18"/>
  <c r="H3571" i="18"/>
  <c r="G3571" i="18"/>
  <c r="H3570" i="18"/>
  <c r="G3570" i="18"/>
  <c r="H3569" i="18"/>
  <c r="G3569" i="18"/>
  <c r="H3568" i="18"/>
  <c r="G3568" i="18"/>
  <c r="H3567" i="18"/>
  <c r="G3567" i="18"/>
  <c r="H3566" i="18"/>
  <c r="G3566" i="18"/>
  <c r="H3565" i="18"/>
  <c r="G3565" i="18"/>
  <c r="H3564" i="18"/>
  <c r="G3564" i="18"/>
  <c r="H3563" i="18"/>
  <c r="G3563" i="18"/>
  <c r="H3562" i="18"/>
  <c r="G3562" i="18"/>
  <c r="H3561" i="18"/>
  <c r="G3561" i="18"/>
  <c r="H3560" i="18"/>
  <c r="G3560" i="18"/>
  <c r="H3559" i="18"/>
  <c r="G3559" i="18"/>
  <c r="H3558" i="18"/>
  <c r="G3558" i="18"/>
  <c r="H3557" i="18"/>
  <c r="G3557" i="18"/>
  <c r="H3556" i="18"/>
  <c r="G3556" i="18"/>
  <c r="H3555" i="18"/>
  <c r="G3555" i="18"/>
  <c r="H3554" i="18"/>
  <c r="G3554" i="18"/>
  <c r="H3553" i="18"/>
  <c r="G3553" i="18"/>
  <c r="H3552" i="18"/>
  <c r="G3552" i="18"/>
  <c r="H3551" i="18"/>
  <c r="G3551" i="18"/>
  <c r="H3550" i="18"/>
  <c r="G3550" i="18"/>
  <c r="H3549" i="18"/>
  <c r="G3549" i="18"/>
  <c r="H3548" i="18"/>
  <c r="G3548" i="18"/>
  <c r="H3547" i="18"/>
  <c r="G3547" i="18"/>
  <c r="H3546" i="18"/>
  <c r="G3546" i="18"/>
  <c r="H3545" i="18"/>
  <c r="G3545" i="18"/>
  <c r="H3544" i="18"/>
  <c r="G3544" i="18"/>
  <c r="H3543" i="18"/>
  <c r="G3543" i="18"/>
  <c r="H3542" i="18"/>
  <c r="G3542" i="18"/>
  <c r="H3541" i="18"/>
  <c r="G3541" i="18"/>
  <c r="H3540" i="18"/>
  <c r="G3540" i="18"/>
  <c r="H3539" i="18"/>
  <c r="G3539" i="18"/>
  <c r="H3538" i="18"/>
  <c r="G3538" i="18"/>
  <c r="H3537" i="18"/>
  <c r="G3537" i="18"/>
  <c r="H3536" i="18"/>
  <c r="G3536" i="18"/>
  <c r="H3535" i="18"/>
  <c r="G3535" i="18"/>
  <c r="H3534" i="18"/>
  <c r="G3534" i="18"/>
  <c r="H3533" i="18"/>
  <c r="G3533" i="18"/>
  <c r="H3532" i="18"/>
  <c r="G3532" i="18"/>
  <c r="H3531" i="18"/>
  <c r="G3531" i="18"/>
  <c r="H3530" i="18"/>
  <c r="G3530" i="18"/>
  <c r="H3529" i="18"/>
  <c r="G3529" i="18"/>
  <c r="H3528" i="18"/>
  <c r="G3528" i="18"/>
  <c r="H3527" i="18"/>
  <c r="G3527" i="18"/>
  <c r="H3526" i="18"/>
  <c r="G3526" i="18"/>
  <c r="H3525" i="18"/>
  <c r="G3525" i="18"/>
  <c r="H3524" i="18"/>
  <c r="G3524" i="18"/>
  <c r="H3523" i="18"/>
  <c r="G3523" i="18"/>
  <c r="H3522" i="18"/>
  <c r="G3522" i="18"/>
  <c r="H3521" i="18"/>
  <c r="G3521" i="18"/>
  <c r="H3520" i="18"/>
  <c r="G3520" i="18"/>
  <c r="H3519" i="18"/>
  <c r="G3519" i="18"/>
  <c r="H3518" i="18"/>
  <c r="G3518" i="18"/>
  <c r="H3517" i="18"/>
  <c r="G3517" i="18"/>
  <c r="H3516" i="18"/>
  <c r="G3516" i="18"/>
  <c r="H3515" i="18"/>
  <c r="G3515" i="18"/>
  <c r="H3514" i="18"/>
  <c r="G3514" i="18"/>
  <c r="H3513" i="18"/>
  <c r="G3513" i="18"/>
  <c r="H3512" i="18"/>
  <c r="G3512" i="18"/>
  <c r="H3511" i="18"/>
  <c r="G3511" i="18"/>
  <c r="H3510" i="18"/>
  <c r="G3510" i="18"/>
  <c r="H3509" i="18"/>
  <c r="G3509" i="18"/>
  <c r="H3508" i="18"/>
  <c r="G3508" i="18"/>
  <c r="H3507" i="18"/>
  <c r="G3507" i="18"/>
  <c r="H3506" i="18"/>
  <c r="G3506" i="18"/>
  <c r="H3505" i="18"/>
  <c r="G3505" i="18"/>
  <c r="H3504" i="18"/>
  <c r="G3504" i="18"/>
  <c r="H3503" i="18"/>
  <c r="G3503" i="18"/>
  <c r="H3502" i="18"/>
  <c r="G3502" i="18"/>
  <c r="H3501" i="18"/>
  <c r="G3501" i="18"/>
  <c r="H3500" i="18"/>
  <c r="G3500" i="18"/>
  <c r="H3499" i="18"/>
  <c r="G3499" i="18"/>
  <c r="H3498" i="18"/>
  <c r="G3498" i="18"/>
  <c r="H3497" i="18"/>
  <c r="G3497" i="18"/>
  <c r="H3496" i="18"/>
  <c r="G3496" i="18"/>
  <c r="H3495" i="18"/>
  <c r="G3495" i="18"/>
  <c r="H3494" i="18"/>
  <c r="G3494" i="18"/>
  <c r="H3493" i="18"/>
  <c r="G3493" i="18"/>
  <c r="H3492" i="18"/>
  <c r="G3492" i="18"/>
  <c r="H3491" i="18"/>
  <c r="G3491" i="18"/>
  <c r="H3490" i="18"/>
  <c r="G3490" i="18"/>
  <c r="H3489" i="18"/>
  <c r="G3489" i="18"/>
  <c r="H3488" i="18"/>
  <c r="G3488" i="18"/>
  <c r="H3487" i="18"/>
  <c r="G3487" i="18"/>
  <c r="H3486" i="18"/>
  <c r="G3486" i="18"/>
  <c r="H3485" i="18"/>
  <c r="G3485" i="18"/>
  <c r="H3484" i="18"/>
  <c r="G3484" i="18"/>
  <c r="H3483" i="18"/>
  <c r="G3483" i="18"/>
  <c r="H3482" i="18"/>
  <c r="G3482" i="18"/>
  <c r="H3481" i="18"/>
  <c r="G3481" i="18"/>
  <c r="H3480" i="18"/>
  <c r="G3480" i="18"/>
  <c r="H3479" i="18"/>
  <c r="G3479" i="18"/>
  <c r="H3478" i="18"/>
  <c r="G3478" i="18"/>
  <c r="H3477" i="18"/>
  <c r="G3477" i="18"/>
  <c r="H3476" i="18"/>
  <c r="G3476" i="18"/>
  <c r="H3475" i="18"/>
  <c r="G3475" i="18"/>
  <c r="H3474" i="18"/>
  <c r="G3474" i="18"/>
  <c r="H3473" i="18"/>
  <c r="G3473" i="18"/>
  <c r="H3472" i="18"/>
  <c r="G3472" i="18"/>
  <c r="H3471" i="18"/>
  <c r="G3471" i="18"/>
  <c r="H3470" i="18"/>
  <c r="G3470" i="18"/>
  <c r="H3469" i="18"/>
  <c r="G3469" i="18"/>
  <c r="H3468" i="18"/>
  <c r="G3468" i="18"/>
  <c r="H3467" i="18"/>
  <c r="G3467" i="18"/>
  <c r="H3466" i="18"/>
  <c r="G3466" i="18"/>
  <c r="H3465" i="18"/>
  <c r="G3465" i="18"/>
  <c r="H3464" i="18"/>
  <c r="G3464" i="18"/>
  <c r="H3463" i="18"/>
  <c r="G3463" i="18"/>
  <c r="H3462" i="18"/>
  <c r="G3462" i="18"/>
  <c r="H3461" i="18"/>
  <c r="G3461" i="18"/>
  <c r="H3460" i="18"/>
  <c r="G3460" i="18"/>
  <c r="H3459" i="18"/>
  <c r="G3459" i="18"/>
  <c r="H3458" i="18"/>
  <c r="G3458" i="18"/>
  <c r="H3457" i="18"/>
  <c r="G3457" i="18"/>
  <c r="H3456" i="18"/>
  <c r="G3456" i="18"/>
  <c r="H3455" i="18"/>
  <c r="G3455" i="18"/>
  <c r="H3454" i="18"/>
  <c r="G3454" i="18"/>
  <c r="H3453" i="18"/>
  <c r="G3453" i="18"/>
  <c r="H3452" i="18"/>
  <c r="G3452" i="18"/>
  <c r="H3451" i="18"/>
  <c r="G3451" i="18"/>
  <c r="H3450" i="18"/>
  <c r="G3450" i="18"/>
  <c r="H3449" i="18"/>
  <c r="G3449" i="18"/>
  <c r="H3448" i="18"/>
  <c r="G3448" i="18"/>
  <c r="H3447" i="18"/>
  <c r="G3447" i="18"/>
  <c r="H3446" i="18"/>
  <c r="G3446" i="18"/>
  <c r="H3445" i="18"/>
  <c r="G3445" i="18"/>
  <c r="H3444" i="18"/>
  <c r="G3444" i="18"/>
  <c r="H3443" i="18"/>
  <c r="G3443" i="18"/>
  <c r="H3442" i="18"/>
  <c r="G3442" i="18"/>
  <c r="H3441" i="18"/>
  <c r="G3441" i="18"/>
  <c r="H3440" i="18"/>
  <c r="G3440" i="18"/>
  <c r="H3439" i="18"/>
  <c r="G3439" i="18"/>
  <c r="H3438" i="18"/>
  <c r="G3438" i="18"/>
  <c r="H3437" i="18"/>
  <c r="G3437" i="18"/>
  <c r="H3436" i="18"/>
  <c r="G3436" i="18"/>
  <c r="H3435" i="18"/>
  <c r="G3435" i="18"/>
  <c r="H3434" i="18"/>
  <c r="G3434" i="18"/>
  <c r="H3433" i="18"/>
  <c r="G3433" i="18"/>
  <c r="H3432" i="18"/>
  <c r="G3432" i="18"/>
  <c r="H3431" i="18"/>
  <c r="G3431" i="18"/>
  <c r="H3430" i="18"/>
  <c r="G3430" i="18"/>
  <c r="H3429" i="18"/>
  <c r="G3429" i="18"/>
  <c r="H3428" i="18"/>
  <c r="G3428" i="18"/>
  <c r="H3427" i="18"/>
  <c r="G3427" i="18"/>
  <c r="H3426" i="18"/>
  <c r="G3426" i="18"/>
  <c r="H3425" i="18"/>
  <c r="G3425" i="18"/>
  <c r="H3424" i="18"/>
  <c r="G3424" i="18"/>
  <c r="H3423" i="18"/>
  <c r="G3423" i="18"/>
  <c r="H3422" i="18"/>
  <c r="G3422" i="18"/>
  <c r="H3421" i="18"/>
  <c r="G3421" i="18"/>
  <c r="H3420" i="18"/>
  <c r="G3420" i="18"/>
  <c r="H3419" i="18"/>
  <c r="G3419" i="18"/>
  <c r="H3418" i="18"/>
  <c r="G3418" i="18"/>
  <c r="H3417" i="18"/>
  <c r="G3417" i="18"/>
  <c r="H3416" i="18"/>
  <c r="G3416" i="18"/>
  <c r="H3415" i="18"/>
  <c r="G3415" i="18"/>
  <c r="H3414" i="18"/>
  <c r="G3414" i="18"/>
  <c r="H3413" i="18"/>
  <c r="G3413" i="18"/>
  <c r="H3412" i="18"/>
  <c r="G3412" i="18"/>
  <c r="H3411" i="18"/>
  <c r="G3411" i="18"/>
  <c r="H3410" i="18"/>
  <c r="G3410" i="18"/>
  <c r="H3409" i="18"/>
  <c r="G3409" i="18"/>
  <c r="H3408" i="18"/>
  <c r="G3408" i="18"/>
  <c r="H3407" i="18"/>
  <c r="G3407" i="18"/>
  <c r="H3406" i="18"/>
  <c r="G3406" i="18"/>
  <c r="H3405" i="18"/>
  <c r="G3405" i="18"/>
  <c r="H3404" i="18"/>
  <c r="G3404" i="18"/>
  <c r="H3403" i="18"/>
  <c r="G3403" i="18"/>
  <c r="H3402" i="18"/>
  <c r="G3402" i="18"/>
  <c r="H3401" i="18"/>
  <c r="G3401" i="18"/>
  <c r="H3400" i="18"/>
  <c r="G3400" i="18"/>
  <c r="H3399" i="18"/>
  <c r="G3399" i="18"/>
  <c r="H3398" i="18"/>
  <c r="G3398" i="18"/>
  <c r="H3397" i="18"/>
  <c r="G3397" i="18"/>
  <c r="H3396" i="18"/>
  <c r="G3396" i="18"/>
  <c r="H3395" i="18"/>
  <c r="G3395" i="18"/>
  <c r="H3394" i="18"/>
  <c r="G3394" i="18"/>
  <c r="H3393" i="18"/>
  <c r="G3393" i="18"/>
  <c r="H3392" i="18"/>
  <c r="G3392" i="18"/>
  <c r="H3391" i="18"/>
  <c r="G3391" i="18"/>
  <c r="H3390" i="18"/>
  <c r="G3390" i="18"/>
  <c r="H3389" i="18"/>
  <c r="G3389" i="18"/>
  <c r="H3388" i="18"/>
  <c r="G3388" i="18"/>
  <c r="H3387" i="18"/>
  <c r="G3387" i="18"/>
  <c r="H3386" i="18"/>
  <c r="G3386" i="18"/>
  <c r="H3385" i="18"/>
  <c r="G3385" i="18"/>
  <c r="H3384" i="18"/>
  <c r="G3384" i="18"/>
  <c r="H3383" i="18"/>
  <c r="G3383" i="18"/>
  <c r="H3382" i="18"/>
  <c r="G3382" i="18"/>
  <c r="H3381" i="18"/>
  <c r="G3381" i="18"/>
  <c r="H3380" i="18"/>
  <c r="G3380" i="18"/>
  <c r="H3379" i="18"/>
  <c r="G3379" i="18"/>
  <c r="H3378" i="18"/>
  <c r="G3378" i="18"/>
  <c r="H3377" i="18"/>
  <c r="G3377" i="18"/>
  <c r="H3376" i="18"/>
  <c r="G3376" i="18"/>
  <c r="H3375" i="18"/>
  <c r="G3375" i="18"/>
  <c r="H3374" i="18"/>
  <c r="G3374" i="18"/>
  <c r="H3373" i="18"/>
  <c r="G3373" i="18"/>
  <c r="H3372" i="18"/>
  <c r="G3372" i="18"/>
  <c r="H3371" i="18"/>
  <c r="G3371" i="18"/>
  <c r="H3370" i="18"/>
  <c r="G3370" i="18"/>
  <c r="H3369" i="18"/>
  <c r="G3369" i="18"/>
  <c r="H3368" i="18"/>
  <c r="G3368" i="18"/>
  <c r="H3367" i="18"/>
  <c r="G3367" i="18"/>
  <c r="H3366" i="18"/>
  <c r="G3366" i="18"/>
  <c r="H3365" i="18"/>
  <c r="G3365" i="18"/>
  <c r="H3364" i="18"/>
  <c r="G3364" i="18"/>
  <c r="H3363" i="18"/>
  <c r="G3363" i="18"/>
  <c r="H3362" i="18"/>
  <c r="G3362" i="18"/>
  <c r="H3361" i="18"/>
  <c r="G3361" i="18"/>
  <c r="H3360" i="18"/>
  <c r="G3360" i="18"/>
  <c r="H3359" i="18"/>
  <c r="G3359" i="18"/>
  <c r="H3358" i="18"/>
  <c r="G3358" i="18"/>
  <c r="H3357" i="18"/>
  <c r="G3357" i="18"/>
  <c r="H3356" i="18"/>
  <c r="G3356" i="18"/>
  <c r="H3355" i="18"/>
  <c r="G3355" i="18"/>
  <c r="H3354" i="18"/>
  <c r="G3354" i="18"/>
  <c r="H3353" i="18"/>
  <c r="G3353" i="18"/>
  <c r="H3352" i="18"/>
  <c r="G3352" i="18"/>
  <c r="H3351" i="18"/>
  <c r="G3351" i="18"/>
  <c r="H3350" i="18"/>
  <c r="G3350" i="18"/>
  <c r="H3349" i="18"/>
  <c r="G3349" i="18"/>
  <c r="H3348" i="18"/>
  <c r="G3348" i="18"/>
  <c r="H3347" i="18"/>
  <c r="G3347" i="18"/>
  <c r="H3346" i="18"/>
  <c r="G3346" i="18"/>
  <c r="H3345" i="18"/>
  <c r="G3345" i="18"/>
  <c r="H3344" i="18"/>
  <c r="G3344" i="18"/>
  <c r="H3343" i="18"/>
  <c r="G3343" i="18"/>
  <c r="H3342" i="18"/>
  <c r="G3342" i="18"/>
  <c r="H3341" i="18"/>
  <c r="G3341" i="18"/>
  <c r="H3340" i="18"/>
  <c r="G3340" i="18"/>
  <c r="H3339" i="18"/>
  <c r="G3339" i="18"/>
  <c r="H3338" i="18"/>
  <c r="G3338" i="18"/>
  <c r="H3337" i="18"/>
  <c r="G3337" i="18"/>
  <c r="H3336" i="18"/>
  <c r="G3336" i="18"/>
  <c r="H3335" i="18"/>
  <c r="G3335" i="18"/>
  <c r="H3334" i="18"/>
  <c r="G3334" i="18"/>
  <c r="H3333" i="18"/>
  <c r="G3333" i="18"/>
  <c r="H3332" i="18"/>
  <c r="G3332" i="18"/>
  <c r="H3331" i="18"/>
  <c r="G3331" i="18"/>
  <c r="H3330" i="18"/>
  <c r="G3330" i="18"/>
  <c r="H3329" i="18"/>
  <c r="G3329" i="18"/>
  <c r="H3328" i="18"/>
  <c r="G3328" i="18"/>
  <c r="H3327" i="18"/>
  <c r="G3327" i="18"/>
  <c r="H3326" i="18"/>
  <c r="G3326" i="18"/>
  <c r="H3325" i="18"/>
  <c r="G3325" i="18"/>
  <c r="H3324" i="18"/>
  <c r="G3324" i="18"/>
  <c r="H3323" i="18"/>
  <c r="G3323" i="18"/>
  <c r="H3322" i="18"/>
  <c r="G3322" i="18"/>
  <c r="H3321" i="18"/>
  <c r="G3321" i="18"/>
  <c r="H3320" i="18"/>
  <c r="G3320" i="18"/>
  <c r="H3319" i="18"/>
  <c r="G3319" i="18"/>
  <c r="H3318" i="18"/>
  <c r="G3318" i="18"/>
  <c r="H3317" i="18"/>
  <c r="G3317" i="18"/>
  <c r="H3316" i="18"/>
  <c r="G3316" i="18"/>
  <c r="H3315" i="18"/>
  <c r="G3315" i="18"/>
  <c r="H3314" i="18"/>
  <c r="G3314" i="18"/>
  <c r="H3313" i="18"/>
  <c r="G3313" i="18"/>
  <c r="H3312" i="18"/>
  <c r="G3312" i="18"/>
  <c r="H3311" i="18"/>
  <c r="G3311" i="18"/>
  <c r="H3310" i="18"/>
  <c r="G3310" i="18"/>
  <c r="H3309" i="18"/>
  <c r="G3309" i="18"/>
  <c r="H3308" i="18"/>
  <c r="G3308" i="18"/>
  <c r="H3307" i="18"/>
  <c r="G3307" i="18"/>
  <c r="H3306" i="18"/>
  <c r="G3306" i="18"/>
  <c r="H3305" i="18"/>
  <c r="G3305" i="18"/>
  <c r="H3304" i="18"/>
  <c r="G3304" i="18"/>
  <c r="H3303" i="18"/>
  <c r="G3303" i="18"/>
  <c r="H3302" i="18"/>
  <c r="G3302" i="18"/>
  <c r="H3301" i="18"/>
  <c r="G3301" i="18"/>
  <c r="H3300" i="18"/>
  <c r="G3300" i="18"/>
  <c r="H3299" i="18"/>
  <c r="G3299" i="18"/>
  <c r="H3298" i="18"/>
  <c r="G3298" i="18"/>
  <c r="H3297" i="18"/>
  <c r="G3297" i="18"/>
  <c r="H3296" i="18"/>
  <c r="G3296" i="18"/>
  <c r="H3295" i="18"/>
  <c r="G3295" i="18"/>
  <c r="H3294" i="18"/>
  <c r="G3294" i="18"/>
  <c r="H3293" i="18"/>
  <c r="G3293" i="18"/>
  <c r="H3292" i="18"/>
  <c r="G3292" i="18"/>
  <c r="H3291" i="18"/>
  <c r="G3291" i="18"/>
  <c r="H3290" i="18"/>
  <c r="G3290" i="18"/>
  <c r="H3289" i="18"/>
  <c r="G3289" i="18"/>
  <c r="H3288" i="18"/>
  <c r="G3288" i="18"/>
  <c r="H3287" i="18"/>
  <c r="G3287" i="18"/>
  <c r="H3286" i="18"/>
  <c r="G3286" i="18"/>
  <c r="H3285" i="18"/>
  <c r="G3285" i="18"/>
  <c r="H3284" i="18"/>
  <c r="G3284" i="18"/>
  <c r="H3283" i="18"/>
  <c r="G3283" i="18"/>
  <c r="H3282" i="18"/>
  <c r="G3282" i="18"/>
  <c r="H3281" i="18"/>
  <c r="G3281" i="18"/>
  <c r="H3280" i="18"/>
  <c r="G3280" i="18"/>
  <c r="H3279" i="18"/>
  <c r="G3279" i="18"/>
  <c r="H3278" i="18"/>
  <c r="G3278" i="18"/>
  <c r="H3277" i="18"/>
  <c r="G3277" i="18"/>
  <c r="H3276" i="18"/>
  <c r="G3276" i="18"/>
  <c r="H3275" i="18"/>
  <c r="G3275" i="18"/>
  <c r="H3274" i="18"/>
  <c r="G3274" i="18"/>
  <c r="H3273" i="18"/>
  <c r="G3273" i="18"/>
  <c r="H3272" i="18"/>
  <c r="G3272" i="18"/>
  <c r="H3271" i="18"/>
  <c r="G3271" i="18"/>
  <c r="H3270" i="18"/>
  <c r="G3270" i="18"/>
  <c r="H3269" i="18"/>
  <c r="G3269" i="18"/>
  <c r="H3268" i="18"/>
  <c r="G3268" i="18"/>
  <c r="H3267" i="18"/>
  <c r="G3267" i="18"/>
  <c r="H3266" i="18"/>
  <c r="G3266" i="18"/>
  <c r="H3265" i="18"/>
  <c r="G3265" i="18"/>
  <c r="H3264" i="18"/>
  <c r="G3264" i="18"/>
  <c r="H3263" i="18"/>
  <c r="G3263" i="18"/>
  <c r="H3262" i="18"/>
  <c r="G3262" i="18"/>
  <c r="H3261" i="18"/>
  <c r="G3261" i="18"/>
  <c r="H3260" i="18"/>
  <c r="G3260" i="18"/>
  <c r="H3259" i="18"/>
  <c r="G3259" i="18"/>
  <c r="H3258" i="18"/>
  <c r="G3258" i="18"/>
  <c r="H3257" i="18"/>
  <c r="G3257" i="18"/>
  <c r="H3256" i="18"/>
  <c r="G3256" i="18"/>
  <c r="H3255" i="18"/>
  <c r="G3255" i="18"/>
  <c r="H3254" i="18"/>
  <c r="G3254" i="18"/>
  <c r="H3253" i="18"/>
  <c r="G3253" i="18"/>
  <c r="H3252" i="18"/>
  <c r="G3252" i="18"/>
  <c r="H3251" i="18"/>
  <c r="G3251" i="18"/>
  <c r="H3250" i="18"/>
  <c r="G3250" i="18"/>
  <c r="H3249" i="18"/>
  <c r="G3249" i="18"/>
  <c r="H3248" i="18"/>
  <c r="G3248" i="18"/>
  <c r="H3247" i="18"/>
  <c r="G3247" i="18"/>
  <c r="H3246" i="18"/>
  <c r="G3246" i="18"/>
  <c r="H3245" i="18"/>
  <c r="G3245" i="18"/>
  <c r="H3244" i="18"/>
  <c r="G3244" i="18"/>
  <c r="H3243" i="18"/>
  <c r="G3243" i="18"/>
  <c r="H3242" i="18"/>
  <c r="G3242" i="18"/>
  <c r="H3241" i="18"/>
  <c r="G3241" i="18"/>
  <c r="H3240" i="18"/>
  <c r="G3240" i="18"/>
  <c r="H3239" i="18"/>
  <c r="G3239" i="18"/>
  <c r="H3238" i="18"/>
  <c r="G3238" i="18"/>
  <c r="H3237" i="18"/>
  <c r="G3237" i="18"/>
  <c r="H3236" i="18"/>
  <c r="G3236" i="18"/>
  <c r="H3235" i="18"/>
  <c r="G3235" i="18"/>
  <c r="H3234" i="18"/>
  <c r="G3234" i="18"/>
  <c r="H3233" i="18"/>
  <c r="G3233" i="18"/>
  <c r="H3232" i="18"/>
  <c r="G3232" i="18"/>
  <c r="H3231" i="18"/>
  <c r="G3231" i="18"/>
  <c r="H3230" i="18"/>
  <c r="G3230" i="18"/>
  <c r="H3229" i="18"/>
  <c r="G3229" i="18"/>
  <c r="H3228" i="18"/>
  <c r="G3228" i="18"/>
  <c r="H3227" i="18"/>
  <c r="G3227" i="18"/>
  <c r="H3226" i="18"/>
  <c r="G3226" i="18"/>
  <c r="H3225" i="18"/>
  <c r="G3225" i="18"/>
  <c r="H3224" i="18"/>
  <c r="G3224" i="18"/>
  <c r="H3223" i="18"/>
  <c r="G3223" i="18"/>
  <c r="H3222" i="18"/>
  <c r="G3222" i="18"/>
  <c r="H3221" i="18"/>
  <c r="G3221" i="18"/>
  <c r="H3220" i="18"/>
  <c r="G3220" i="18"/>
  <c r="H3219" i="18"/>
  <c r="G3219" i="18"/>
  <c r="H3218" i="18"/>
  <c r="G3218" i="18"/>
  <c r="H3217" i="18"/>
  <c r="G3217" i="18"/>
  <c r="H3216" i="18"/>
  <c r="G3216" i="18"/>
  <c r="H3215" i="18"/>
  <c r="G3215" i="18"/>
  <c r="H3214" i="18"/>
  <c r="G3214" i="18"/>
  <c r="H3213" i="18"/>
  <c r="G3213" i="18"/>
  <c r="H3212" i="18"/>
  <c r="G3212" i="18"/>
  <c r="H3211" i="18"/>
  <c r="G3211" i="18"/>
  <c r="H3210" i="18"/>
  <c r="G3210" i="18"/>
  <c r="H3209" i="18"/>
  <c r="G3209" i="18"/>
  <c r="H3208" i="18"/>
  <c r="G3208" i="18"/>
  <c r="H3207" i="18"/>
  <c r="G3207" i="18"/>
  <c r="H3206" i="18"/>
  <c r="G3206" i="18"/>
  <c r="H3205" i="18"/>
  <c r="G3205" i="18"/>
  <c r="H3204" i="18"/>
  <c r="G3204" i="18"/>
  <c r="H3203" i="18"/>
  <c r="G3203" i="18"/>
  <c r="H3202" i="18"/>
  <c r="G3202" i="18"/>
  <c r="H3201" i="18"/>
  <c r="G3201" i="18"/>
  <c r="H3200" i="18"/>
  <c r="G3200" i="18"/>
  <c r="H3199" i="18"/>
  <c r="G3199" i="18"/>
  <c r="H3198" i="18"/>
  <c r="G3198" i="18"/>
  <c r="H3197" i="18"/>
  <c r="G3197" i="18"/>
  <c r="H3196" i="18"/>
  <c r="G3196" i="18"/>
  <c r="H3195" i="18"/>
  <c r="G3195" i="18"/>
  <c r="H3194" i="18"/>
  <c r="G3194" i="18"/>
  <c r="H3193" i="18"/>
  <c r="G3193" i="18"/>
  <c r="H3192" i="18"/>
  <c r="G3192" i="18"/>
  <c r="H3191" i="18"/>
  <c r="G3191" i="18"/>
  <c r="H3190" i="18"/>
  <c r="G3190" i="18"/>
  <c r="H3189" i="18"/>
  <c r="G3189" i="18"/>
  <c r="H3188" i="18"/>
  <c r="G3188" i="18"/>
  <c r="H3187" i="18"/>
  <c r="G3187" i="18"/>
  <c r="H3186" i="18"/>
  <c r="G3186" i="18"/>
  <c r="H3185" i="18"/>
  <c r="G3185" i="18"/>
  <c r="H3184" i="18"/>
  <c r="G3184" i="18"/>
  <c r="H3183" i="18"/>
  <c r="G3183" i="18"/>
  <c r="H3182" i="18"/>
  <c r="G3182" i="18"/>
  <c r="H3181" i="18"/>
  <c r="G3181" i="18"/>
  <c r="H3180" i="18"/>
  <c r="G3180" i="18"/>
  <c r="H3179" i="18"/>
  <c r="G3179" i="18"/>
  <c r="H3178" i="18"/>
  <c r="G3178" i="18"/>
  <c r="H3177" i="18"/>
  <c r="G3177" i="18"/>
  <c r="H3176" i="18"/>
  <c r="G3176" i="18"/>
  <c r="H3175" i="18"/>
  <c r="G3175" i="18"/>
  <c r="H3174" i="18"/>
  <c r="G3174" i="18"/>
  <c r="H3173" i="18"/>
  <c r="G3173" i="18"/>
  <c r="H3172" i="18"/>
  <c r="G3172" i="18"/>
  <c r="H3171" i="18"/>
  <c r="G3171" i="18"/>
  <c r="H3170" i="18"/>
  <c r="G3170" i="18"/>
  <c r="H3169" i="18"/>
  <c r="G3169" i="18"/>
  <c r="H3168" i="18"/>
  <c r="G3168" i="18"/>
  <c r="H3167" i="18"/>
  <c r="G3167" i="18"/>
  <c r="H3166" i="18"/>
  <c r="G3166" i="18"/>
  <c r="H3165" i="18"/>
  <c r="G3165" i="18"/>
  <c r="H3164" i="18"/>
  <c r="G3164" i="18"/>
  <c r="H3163" i="18"/>
  <c r="G3163" i="18"/>
  <c r="H3162" i="18"/>
  <c r="G3162" i="18"/>
  <c r="H3161" i="18"/>
  <c r="G3161" i="18"/>
  <c r="H3160" i="18"/>
  <c r="G3160" i="18"/>
  <c r="H3159" i="18"/>
  <c r="G3159" i="18"/>
  <c r="H3158" i="18"/>
  <c r="G3158" i="18"/>
  <c r="H3157" i="18"/>
  <c r="G3157" i="18"/>
  <c r="H3156" i="18"/>
  <c r="G3156" i="18"/>
  <c r="H3155" i="18"/>
  <c r="G3155" i="18"/>
  <c r="H3154" i="18"/>
  <c r="G3154" i="18"/>
  <c r="H3153" i="18"/>
  <c r="G3153" i="18"/>
  <c r="H3152" i="18"/>
  <c r="G3152" i="18"/>
  <c r="H3151" i="18"/>
  <c r="G3151" i="18"/>
  <c r="H3150" i="18"/>
  <c r="G3150" i="18"/>
  <c r="H3149" i="18"/>
  <c r="G3149" i="18"/>
  <c r="H3148" i="18"/>
  <c r="G3148" i="18"/>
  <c r="H3147" i="18"/>
  <c r="G3147" i="18"/>
  <c r="H3146" i="18"/>
  <c r="G3146" i="18"/>
  <c r="H3145" i="18"/>
  <c r="G3145" i="18"/>
  <c r="H3144" i="18"/>
  <c r="G3144" i="18"/>
  <c r="H3143" i="18"/>
  <c r="G3143" i="18"/>
  <c r="H3142" i="18"/>
  <c r="G3142" i="18"/>
  <c r="H3141" i="18"/>
  <c r="G3141" i="18"/>
  <c r="H3140" i="18"/>
  <c r="G3140" i="18"/>
  <c r="H3139" i="18"/>
  <c r="G3139" i="18"/>
  <c r="H3138" i="18"/>
  <c r="G3138" i="18"/>
  <c r="H3137" i="18"/>
  <c r="G3137" i="18"/>
  <c r="H3136" i="18"/>
  <c r="G3136" i="18"/>
  <c r="H3135" i="18"/>
  <c r="G3135" i="18"/>
  <c r="H3134" i="18"/>
  <c r="G3134" i="18"/>
  <c r="H3133" i="18"/>
  <c r="G3133" i="18"/>
  <c r="H3132" i="18"/>
  <c r="G3132" i="18"/>
  <c r="H3131" i="18"/>
  <c r="G3131" i="18"/>
  <c r="H3130" i="18"/>
  <c r="G3130" i="18"/>
  <c r="H3129" i="18"/>
  <c r="G3129" i="18"/>
  <c r="H3128" i="18"/>
  <c r="G3128" i="18"/>
  <c r="H3127" i="18"/>
  <c r="G3127" i="18"/>
  <c r="H3126" i="18"/>
  <c r="G3126" i="18"/>
  <c r="H3125" i="18"/>
  <c r="G3125" i="18"/>
  <c r="H3124" i="18"/>
  <c r="G3124" i="18"/>
  <c r="H3123" i="18"/>
  <c r="G3123" i="18"/>
  <c r="H3122" i="18"/>
  <c r="G3122" i="18"/>
  <c r="H3121" i="18"/>
  <c r="G3121" i="18"/>
  <c r="H3120" i="18"/>
  <c r="G3120" i="18"/>
  <c r="H3119" i="18"/>
  <c r="G3119" i="18"/>
  <c r="H3118" i="18"/>
  <c r="G3118" i="18"/>
  <c r="H3117" i="18"/>
  <c r="G3117" i="18"/>
  <c r="H3116" i="18"/>
  <c r="G3116" i="18"/>
  <c r="H3115" i="18"/>
  <c r="G3115" i="18"/>
  <c r="H3114" i="18"/>
  <c r="G3114" i="18"/>
  <c r="H3113" i="18"/>
  <c r="G3113" i="18"/>
  <c r="H3112" i="18"/>
  <c r="G3112" i="18"/>
  <c r="H3111" i="18"/>
  <c r="G3111" i="18"/>
  <c r="H3110" i="18"/>
  <c r="G3110" i="18"/>
  <c r="H3109" i="18"/>
  <c r="G3109" i="18"/>
  <c r="H3108" i="18"/>
  <c r="G3108" i="18"/>
  <c r="H3107" i="18"/>
  <c r="G3107" i="18"/>
  <c r="H3106" i="18"/>
  <c r="G3106" i="18"/>
  <c r="H3105" i="18"/>
  <c r="G3105" i="18"/>
  <c r="H3104" i="18"/>
  <c r="G3104" i="18"/>
  <c r="H3103" i="18"/>
  <c r="G3103" i="18"/>
  <c r="H3102" i="18"/>
  <c r="G3102" i="18"/>
  <c r="H3101" i="18"/>
  <c r="G3101" i="18"/>
  <c r="H3100" i="18"/>
  <c r="G3100" i="18"/>
  <c r="H3099" i="18"/>
  <c r="G3099" i="18"/>
  <c r="H3098" i="18"/>
  <c r="G3098" i="18"/>
  <c r="H3097" i="18"/>
  <c r="G3097" i="18"/>
  <c r="H3096" i="18"/>
  <c r="G3096" i="18"/>
  <c r="H3095" i="18"/>
  <c r="G3095" i="18"/>
  <c r="H3094" i="18"/>
  <c r="G3094" i="18"/>
  <c r="H3093" i="18"/>
  <c r="G3093" i="18"/>
  <c r="H3092" i="18"/>
  <c r="G3092" i="18"/>
  <c r="H3091" i="18"/>
  <c r="G3091" i="18"/>
  <c r="H3090" i="18"/>
  <c r="G3090" i="18"/>
  <c r="H3089" i="18"/>
  <c r="G3089" i="18"/>
  <c r="H3088" i="18"/>
  <c r="G3088" i="18"/>
  <c r="H3087" i="18"/>
  <c r="G3087" i="18"/>
  <c r="H3086" i="18"/>
  <c r="G3086" i="18"/>
  <c r="H3085" i="18"/>
  <c r="G3085" i="18"/>
  <c r="H3084" i="18"/>
  <c r="G3084" i="18"/>
  <c r="H3083" i="18"/>
  <c r="G3083" i="18"/>
  <c r="H3082" i="18"/>
  <c r="G3082" i="18"/>
  <c r="H3081" i="18"/>
  <c r="G3081" i="18"/>
  <c r="H3080" i="18"/>
  <c r="G3080" i="18"/>
  <c r="H3079" i="18"/>
  <c r="G3079" i="18"/>
  <c r="H3078" i="18"/>
  <c r="G3078" i="18"/>
  <c r="H3077" i="18"/>
  <c r="G3077" i="18"/>
  <c r="H3076" i="18"/>
  <c r="G3076" i="18"/>
  <c r="H3075" i="18"/>
  <c r="G3075" i="18"/>
  <c r="H3074" i="18"/>
  <c r="G3074" i="18"/>
  <c r="H3073" i="18"/>
  <c r="G3073" i="18"/>
  <c r="H3072" i="18"/>
  <c r="G3072" i="18"/>
  <c r="H3071" i="18"/>
  <c r="G3071" i="18"/>
  <c r="H3070" i="18"/>
  <c r="G3070" i="18"/>
  <c r="H3069" i="18"/>
  <c r="G3069" i="18"/>
  <c r="H3068" i="18"/>
  <c r="G3068" i="18"/>
  <c r="H3067" i="18"/>
  <c r="G3067" i="18"/>
  <c r="H3066" i="18"/>
  <c r="G3066" i="18"/>
  <c r="H3065" i="18"/>
  <c r="G3065" i="18"/>
  <c r="H3064" i="18"/>
  <c r="G3064" i="18"/>
  <c r="H3063" i="18"/>
  <c r="G3063" i="18"/>
  <c r="H3062" i="18"/>
  <c r="G3062" i="18"/>
  <c r="H3061" i="18"/>
  <c r="G3061" i="18"/>
  <c r="H3060" i="18"/>
  <c r="G3060" i="18"/>
  <c r="H3059" i="18"/>
  <c r="G3059" i="18"/>
  <c r="H3058" i="18"/>
  <c r="G3058" i="18"/>
  <c r="H3057" i="18"/>
  <c r="G3057" i="18"/>
  <c r="H3056" i="18"/>
  <c r="G3056" i="18"/>
  <c r="H3055" i="18"/>
  <c r="G3055" i="18"/>
  <c r="H3054" i="18"/>
  <c r="G3054" i="18"/>
  <c r="H3053" i="18"/>
  <c r="G3053" i="18"/>
  <c r="H3052" i="18"/>
  <c r="G3052" i="18"/>
  <c r="H3051" i="18"/>
  <c r="G3051" i="18"/>
  <c r="H3050" i="18"/>
  <c r="G3050" i="18"/>
  <c r="H3049" i="18"/>
  <c r="G3049" i="18"/>
  <c r="H3048" i="18"/>
  <c r="G3048" i="18"/>
  <c r="H3047" i="18"/>
  <c r="G3047" i="18"/>
  <c r="H3046" i="18"/>
  <c r="G3046" i="18"/>
  <c r="H3045" i="18"/>
  <c r="G3045" i="18"/>
  <c r="H3044" i="18"/>
  <c r="G3044" i="18"/>
  <c r="H3043" i="18"/>
  <c r="G3043" i="18"/>
  <c r="H3042" i="18"/>
  <c r="G3042" i="18"/>
  <c r="H3041" i="18"/>
  <c r="G3041" i="18"/>
  <c r="H3040" i="18"/>
  <c r="G3040" i="18"/>
  <c r="H3039" i="18"/>
  <c r="G3039" i="18"/>
  <c r="H3038" i="18"/>
  <c r="G3038" i="18"/>
  <c r="H3037" i="18"/>
  <c r="G3037" i="18"/>
  <c r="H3036" i="18"/>
  <c r="G3036" i="18"/>
  <c r="H3035" i="18"/>
  <c r="G3035" i="18"/>
  <c r="H3034" i="18"/>
  <c r="G3034" i="18"/>
  <c r="H3033" i="18"/>
  <c r="G3033" i="18"/>
  <c r="H3032" i="18"/>
  <c r="G3032" i="18"/>
  <c r="H3031" i="18"/>
  <c r="G3031" i="18"/>
  <c r="H3030" i="18"/>
  <c r="G3030" i="18"/>
  <c r="H3029" i="18"/>
  <c r="G3029" i="18"/>
  <c r="H3028" i="18"/>
  <c r="G3028" i="18"/>
  <c r="H3027" i="18"/>
  <c r="G3027" i="18"/>
  <c r="H3026" i="18"/>
  <c r="G3026" i="18"/>
  <c r="H3025" i="18"/>
  <c r="G3025" i="18"/>
  <c r="H3024" i="18"/>
  <c r="G3024" i="18"/>
  <c r="H3023" i="18"/>
  <c r="G3023" i="18"/>
  <c r="H3022" i="18"/>
  <c r="G3022" i="18"/>
  <c r="H3021" i="18"/>
  <c r="G3021" i="18"/>
  <c r="H3020" i="18"/>
  <c r="G3020" i="18"/>
  <c r="H3019" i="18"/>
  <c r="G3019" i="18"/>
  <c r="H3018" i="18"/>
  <c r="G3018" i="18"/>
  <c r="H3017" i="18"/>
  <c r="G3017" i="18"/>
  <c r="H3016" i="18"/>
  <c r="G3016" i="18"/>
  <c r="H3015" i="18"/>
  <c r="G3015" i="18"/>
  <c r="H3014" i="18"/>
  <c r="G3014" i="18"/>
  <c r="H3013" i="18"/>
  <c r="G3013" i="18"/>
  <c r="H3012" i="18"/>
  <c r="G3012" i="18"/>
  <c r="H3011" i="18"/>
  <c r="G3011" i="18"/>
  <c r="H3010" i="18"/>
  <c r="G3010" i="18"/>
  <c r="H3009" i="18"/>
  <c r="G3009" i="18"/>
  <c r="H3008" i="18"/>
  <c r="G3008" i="18"/>
  <c r="H3007" i="18"/>
  <c r="G3007" i="18"/>
  <c r="H3006" i="18"/>
  <c r="G3006" i="18"/>
  <c r="H3005" i="18"/>
  <c r="G3005" i="18"/>
  <c r="H3004" i="18"/>
  <c r="G3004" i="18"/>
  <c r="H3003" i="18"/>
  <c r="G3003" i="18"/>
  <c r="H3002" i="18"/>
  <c r="G3002" i="18"/>
  <c r="H3001" i="18"/>
  <c r="G3001" i="18"/>
  <c r="H3000" i="18"/>
  <c r="G3000" i="18"/>
  <c r="H2999" i="18"/>
  <c r="G2999" i="18"/>
  <c r="H2998" i="18"/>
  <c r="G2998" i="18"/>
  <c r="H2997" i="18"/>
  <c r="G2997" i="18"/>
  <c r="H2996" i="18"/>
  <c r="G2996" i="18"/>
  <c r="H2995" i="18"/>
  <c r="G2995" i="18"/>
  <c r="H2994" i="18"/>
  <c r="G2994" i="18"/>
  <c r="H2993" i="18"/>
  <c r="G2993" i="18"/>
  <c r="H2992" i="18"/>
  <c r="G2992" i="18"/>
  <c r="H2991" i="18"/>
  <c r="G2991" i="18"/>
  <c r="H2990" i="18"/>
  <c r="G2990" i="18"/>
  <c r="H2989" i="18"/>
  <c r="G2989" i="18"/>
  <c r="H2988" i="18"/>
  <c r="G2988" i="18"/>
  <c r="H2987" i="18"/>
  <c r="G2987" i="18"/>
  <c r="H2986" i="18"/>
  <c r="G2986" i="18"/>
  <c r="H2985" i="18"/>
  <c r="G2985" i="18"/>
  <c r="H2984" i="18"/>
  <c r="G2984" i="18"/>
  <c r="H2983" i="18"/>
  <c r="G2983" i="18"/>
  <c r="H2982" i="18"/>
  <c r="G2982" i="18"/>
  <c r="H2981" i="18"/>
  <c r="G2981" i="18"/>
  <c r="H2980" i="18"/>
  <c r="G2980" i="18"/>
  <c r="H2979" i="18"/>
  <c r="G2979" i="18"/>
  <c r="H2978" i="18"/>
  <c r="G2978" i="18"/>
  <c r="H2977" i="18"/>
  <c r="G2977" i="18"/>
  <c r="H2976" i="18"/>
  <c r="G2976" i="18"/>
  <c r="H2975" i="18"/>
  <c r="G2975" i="18"/>
  <c r="H2974" i="18"/>
  <c r="G2974" i="18"/>
  <c r="H2973" i="18"/>
  <c r="G2973" i="18"/>
  <c r="H2972" i="18"/>
  <c r="G2972" i="18"/>
  <c r="H2971" i="18"/>
  <c r="G2971" i="18"/>
  <c r="H2970" i="18"/>
  <c r="G2970" i="18"/>
  <c r="H2969" i="18"/>
  <c r="G2969" i="18"/>
  <c r="H2968" i="18"/>
  <c r="G2968" i="18"/>
  <c r="H2967" i="18"/>
  <c r="G2967" i="18"/>
  <c r="H2966" i="18"/>
  <c r="G2966" i="18"/>
  <c r="H2965" i="18"/>
  <c r="G2965" i="18"/>
  <c r="H2964" i="18"/>
  <c r="G2964" i="18"/>
  <c r="H2963" i="18"/>
  <c r="G2963" i="18"/>
  <c r="H2962" i="18"/>
  <c r="G2962" i="18"/>
  <c r="H2961" i="18"/>
  <c r="G2961" i="18"/>
  <c r="H2960" i="18"/>
  <c r="G2960" i="18"/>
  <c r="H2959" i="18"/>
  <c r="G2959" i="18"/>
  <c r="H2958" i="18"/>
  <c r="G2958" i="18"/>
  <c r="H2957" i="18"/>
  <c r="G2957" i="18"/>
  <c r="H2956" i="18"/>
  <c r="G2956" i="18"/>
  <c r="H2955" i="18"/>
  <c r="G2955" i="18"/>
  <c r="H2954" i="18"/>
  <c r="G2954" i="18"/>
  <c r="H2953" i="18"/>
  <c r="G2953" i="18"/>
  <c r="H2952" i="18"/>
  <c r="G2952" i="18"/>
  <c r="H2951" i="18"/>
  <c r="G2951" i="18"/>
  <c r="H2950" i="18"/>
  <c r="G2950" i="18"/>
  <c r="H2949" i="18"/>
  <c r="G2949" i="18"/>
  <c r="H2948" i="18"/>
  <c r="G2948" i="18"/>
  <c r="H2947" i="18"/>
  <c r="G2947" i="18"/>
  <c r="H2946" i="18"/>
  <c r="G2946" i="18"/>
  <c r="H2945" i="18"/>
  <c r="G2945" i="18"/>
  <c r="H2944" i="18"/>
  <c r="G2944" i="18"/>
  <c r="H2943" i="18"/>
  <c r="G2943" i="18"/>
  <c r="H2942" i="18"/>
  <c r="G2942" i="18"/>
  <c r="H2941" i="18"/>
  <c r="G2941" i="18"/>
  <c r="H2940" i="18"/>
  <c r="G2940" i="18"/>
  <c r="H2939" i="18"/>
  <c r="G2939" i="18"/>
  <c r="H2938" i="18"/>
  <c r="G2938" i="18"/>
  <c r="H2937" i="18"/>
  <c r="G2937" i="18"/>
  <c r="H2936" i="18"/>
  <c r="G2936" i="18"/>
  <c r="H2935" i="18"/>
  <c r="G2935" i="18"/>
  <c r="H2934" i="18"/>
  <c r="G2934" i="18"/>
  <c r="H2933" i="18"/>
  <c r="G2933" i="18"/>
  <c r="H2932" i="18"/>
  <c r="G2932" i="18"/>
  <c r="H2931" i="18"/>
  <c r="G2931" i="18"/>
  <c r="H2930" i="18"/>
  <c r="G2930" i="18"/>
  <c r="H2929" i="18"/>
  <c r="G2929" i="18"/>
  <c r="H2928" i="18"/>
  <c r="G2928" i="18"/>
  <c r="H2927" i="18"/>
  <c r="G2927" i="18"/>
  <c r="H2926" i="18"/>
  <c r="G2926" i="18"/>
  <c r="H2925" i="18"/>
  <c r="G2925" i="18"/>
  <c r="H2924" i="18"/>
  <c r="G2924" i="18"/>
  <c r="H2923" i="18"/>
  <c r="G2923" i="18"/>
  <c r="H2922" i="18"/>
  <c r="G2922" i="18"/>
  <c r="H2921" i="18"/>
  <c r="G2921" i="18"/>
  <c r="H2920" i="18"/>
  <c r="G2920" i="18"/>
  <c r="H2919" i="18"/>
  <c r="G2919" i="18"/>
  <c r="H2918" i="18"/>
  <c r="G2918" i="18"/>
  <c r="H2917" i="18"/>
  <c r="G2917" i="18"/>
  <c r="H2916" i="18"/>
  <c r="G2916" i="18"/>
  <c r="H2915" i="18"/>
  <c r="G2915" i="18"/>
  <c r="H2914" i="18"/>
  <c r="G2914" i="18"/>
  <c r="H2913" i="18"/>
  <c r="G2913" i="18"/>
  <c r="H2912" i="18"/>
  <c r="G2912" i="18"/>
  <c r="H2911" i="18"/>
  <c r="G2911" i="18"/>
  <c r="H2910" i="18"/>
  <c r="G2910" i="18"/>
  <c r="H2909" i="18"/>
  <c r="G2909" i="18"/>
  <c r="H2908" i="18"/>
  <c r="G2908" i="18"/>
  <c r="H2907" i="18"/>
  <c r="G2907" i="18"/>
  <c r="H2906" i="18"/>
  <c r="G2906" i="18"/>
  <c r="H2905" i="18"/>
  <c r="G2905" i="18"/>
  <c r="H2904" i="18"/>
  <c r="G2904" i="18"/>
  <c r="H2903" i="18"/>
  <c r="G2903" i="18"/>
  <c r="H2902" i="18"/>
  <c r="G2902" i="18"/>
  <c r="H2901" i="18"/>
  <c r="G2901" i="18"/>
  <c r="H2900" i="18"/>
  <c r="G2900" i="18"/>
  <c r="H2899" i="18"/>
  <c r="G2899" i="18"/>
  <c r="H2898" i="18"/>
  <c r="G2898" i="18"/>
  <c r="H2897" i="18"/>
  <c r="G2897" i="18"/>
  <c r="H2896" i="18"/>
  <c r="G2896" i="18"/>
  <c r="H2895" i="18"/>
  <c r="G2895" i="18"/>
  <c r="H2894" i="18"/>
  <c r="G2894" i="18"/>
  <c r="H2893" i="18"/>
  <c r="G2893" i="18"/>
  <c r="H2892" i="18"/>
  <c r="G2892" i="18"/>
  <c r="H2891" i="18"/>
  <c r="G2891" i="18"/>
  <c r="H2890" i="18"/>
  <c r="G2890" i="18"/>
  <c r="H2889" i="18"/>
  <c r="G2889" i="18"/>
  <c r="H2888" i="18"/>
  <c r="G2888" i="18"/>
  <c r="H2887" i="18"/>
  <c r="G2887" i="18"/>
  <c r="H2886" i="18"/>
  <c r="G2886" i="18"/>
  <c r="H2885" i="18"/>
  <c r="G2885" i="18"/>
  <c r="H2884" i="18"/>
  <c r="G2884" i="18"/>
  <c r="H2883" i="18"/>
  <c r="G2883" i="18"/>
  <c r="H2882" i="18"/>
  <c r="G2882" i="18"/>
  <c r="H2881" i="18"/>
  <c r="G2881" i="18"/>
  <c r="H2880" i="18"/>
  <c r="G2880" i="18"/>
  <c r="H2879" i="18"/>
  <c r="G2879" i="18"/>
  <c r="H2878" i="18"/>
  <c r="G2878" i="18"/>
  <c r="H2877" i="18"/>
  <c r="G2877" i="18"/>
  <c r="H2876" i="18"/>
  <c r="G2876" i="18"/>
  <c r="H2875" i="18"/>
  <c r="G2875" i="18"/>
  <c r="H2874" i="18"/>
  <c r="G2874" i="18"/>
  <c r="H2873" i="18"/>
  <c r="G2873" i="18"/>
  <c r="H2872" i="18"/>
  <c r="G2872" i="18"/>
  <c r="H2871" i="18"/>
  <c r="G2871" i="18"/>
  <c r="H2870" i="18"/>
  <c r="G2870" i="18"/>
  <c r="H2869" i="18"/>
  <c r="G2869" i="18"/>
  <c r="H2868" i="18"/>
  <c r="G2868" i="18"/>
  <c r="H2867" i="18"/>
  <c r="G2867" i="18"/>
  <c r="H2866" i="18"/>
  <c r="G2866" i="18"/>
  <c r="H2865" i="18"/>
  <c r="G2865" i="18"/>
  <c r="H2864" i="18"/>
  <c r="G2864" i="18"/>
  <c r="H2863" i="18"/>
  <c r="G2863" i="18"/>
  <c r="H2862" i="18"/>
  <c r="G2862" i="18"/>
  <c r="H2861" i="18"/>
  <c r="G2861" i="18"/>
  <c r="H2860" i="18"/>
  <c r="G2860" i="18"/>
  <c r="H2859" i="18"/>
  <c r="G2859" i="18"/>
  <c r="H2858" i="18"/>
  <c r="G2858" i="18"/>
  <c r="H2857" i="18"/>
  <c r="G2857" i="18"/>
  <c r="H2856" i="18"/>
  <c r="G2856" i="18"/>
  <c r="H2855" i="18"/>
  <c r="G2855" i="18"/>
  <c r="H2854" i="18"/>
  <c r="G2854" i="18"/>
  <c r="H2853" i="18"/>
  <c r="G2853" i="18"/>
  <c r="H2852" i="18"/>
  <c r="G2852" i="18"/>
  <c r="H2851" i="18"/>
  <c r="G2851" i="18"/>
  <c r="H2850" i="18"/>
  <c r="G2850" i="18"/>
  <c r="H2849" i="18"/>
  <c r="G2849" i="18"/>
  <c r="H2848" i="18"/>
  <c r="G2848" i="18"/>
  <c r="H2847" i="18"/>
  <c r="G2847" i="18"/>
  <c r="H2846" i="18"/>
  <c r="G2846" i="18"/>
  <c r="H2845" i="18"/>
  <c r="G2845" i="18"/>
  <c r="H2844" i="18"/>
  <c r="G2844" i="18"/>
  <c r="H2843" i="18"/>
  <c r="G2843" i="18"/>
  <c r="H2842" i="18"/>
  <c r="G2842" i="18"/>
  <c r="H2841" i="18"/>
  <c r="G2841" i="18"/>
  <c r="H2840" i="18"/>
  <c r="G2840" i="18"/>
  <c r="H2839" i="18"/>
  <c r="G2839" i="18"/>
  <c r="H2838" i="18"/>
  <c r="G2838" i="18"/>
  <c r="H2837" i="18"/>
  <c r="G2837" i="18"/>
  <c r="H2836" i="18"/>
  <c r="G2836" i="18"/>
  <c r="H2835" i="18"/>
  <c r="G2835" i="18"/>
  <c r="H2834" i="18"/>
  <c r="G2834" i="18"/>
  <c r="H2833" i="18"/>
  <c r="G2833" i="18"/>
  <c r="H2832" i="18"/>
  <c r="G2832" i="18"/>
  <c r="H2831" i="18"/>
  <c r="G2831" i="18"/>
  <c r="H2830" i="18"/>
  <c r="G2830" i="18"/>
  <c r="H2829" i="18"/>
  <c r="G2829" i="18"/>
  <c r="H2828" i="18"/>
  <c r="G2828" i="18"/>
  <c r="H2827" i="18"/>
  <c r="G2827" i="18"/>
  <c r="H2826" i="18"/>
  <c r="G2826" i="18"/>
  <c r="H2825" i="18"/>
  <c r="G2825" i="18"/>
  <c r="H2824" i="18"/>
  <c r="G2824" i="18"/>
  <c r="H2823" i="18"/>
  <c r="G2823" i="18"/>
  <c r="H2822" i="18"/>
  <c r="G2822" i="18"/>
  <c r="H2821" i="18"/>
  <c r="G2821" i="18"/>
  <c r="H2820" i="18"/>
  <c r="G2820" i="18"/>
  <c r="H2819" i="18"/>
  <c r="G2819" i="18"/>
  <c r="H2818" i="18"/>
  <c r="G2818" i="18"/>
  <c r="H2817" i="18"/>
  <c r="G2817" i="18"/>
  <c r="H2816" i="18"/>
  <c r="G2816" i="18"/>
  <c r="H2815" i="18"/>
  <c r="G2815" i="18"/>
  <c r="H2814" i="18"/>
  <c r="G2814" i="18"/>
  <c r="H2813" i="18"/>
  <c r="G2813" i="18"/>
  <c r="H2812" i="18"/>
  <c r="G2812" i="18"/>
  <c r="H2811" i="18"/>
  <c r="G2811" i="18"/>
  <c r="H2810" i="18"/>
  <c r="G2810" i="18"/>
  <c r="H2809" i="18"/>
  <c r="G2809" i="18"/>
  <c r="H2808" i="18"/>
  <c r="G2808" i="18"/>
  <c r="H2807" i="18"/>
  <c r="G2807" i="18"/>
  <c r="H2806" i="18"/>
  <c r="G2806" i="18"/>
  <c r="H2805" i="18"/>
  <c r="G2805" i="18"/>
  <c r="H2804" i="18"/>
  <c r="G2804" i="18"/>
  <c r="H2803" i="18"/>
  <c r="G2803" i="18"/>
  <c r="H2802" i="18"/>
  <c r="G2802" i="18"/>
  <c r="H2801" i="18"/>
  <c r="G2801" i="18"/>
  <c r="H2800" i="18"/>
  <c r="G2800" i="18"/>
  <c r="H2799" i="18"/>
  <c r="G2799" i="18"/>
  <c r="H2798" i="18"/>
  <c r="G2798" i="18"/>
  <c r="H2797" i="18"/>
  <c r="G2797" i="18"/>
  <c r="H2796" i="18"/>
  <c r="G2796" i="18"/>
  <c r="H2795" i="18"/>
  <c r="G2795" i="18"/>
  <c r="H2794" i="18"/>
  <c r="G2794" i="18"/>
  <c r="H2793" i="18"/>
  <c r="G2793" i="18"/>
  <c r="H2792" i="18"/>
  <c r="G2792" i="18"/>
  <c r="H2791" i="18"/>
  <c r="G2791" i="18"/>
  <c r="H2790" i="18"/>
  <c r="G2790" i="18"/>
  <c r="H2789" i="18"/>
  <c r="G2789" i="18"/>
  <c r="H2788" i="18"/>
  <c r="G2788" i="18"/>
  <c r="H2787" i="18"/>
  <c r="G2787" i="18"/>
  <c r="H2786" i="18"/>
  <c r="G2786" i="18"/>
  <c r="H2785" i="18"/>
  <c r="G2785" i="18"/>
  <c r="H2784" i="18"/>
  <c r="G2784" i="18"/>
  <c r="H2783" i="18"/>
  <c r="G2783" i="18"/>
  <c r="H2782" i="18"/>
  <c r="G2782" i="18"/>
  <c r="H2781" i="18"/>
  <c r="G2781" i="18"/>
  <c r="H2780" i="18"/>
  <c r="G2780" i="18"/>
  <c r="H2779" i="18"/>
  <c r="G2779" i="18"/>
  <c r="H2778" i="18"/>
  <c r="G2778" i="18"/>
  <c r="H2777" i="18"/>
  <c r="G2777" i="18"/>
  <c r="H2776" i="18"/>
  <c r="G2776" i="18"/>
  <c r="H2775" i="18"/>
  <c r="G2775" i="18"/>
  <c r="H2774" i="18"/>
  <c r="G2774" i="18"/>
  <c r="H2773" i="18"/>
  <c r="G2773" i="18"/>
  <c r="H2772" i="18"/>
  <c r="G2772" i="18"/>
  <c r="H2771" i="18"/>
  <c r="G2771" i="18"/>
  <c r="H2770" i="18"/>
  <c r="G2770" i="18"/>
  <c r="H2769" i="18"/>
  <c r="G2769" i="18"/>
  <c r="H2768" i="18"/>
  <c r="G2768" i="18"/>
  <c r="H2767" i="18"/>
  <c r="G2767" i="18"/>
  <c r="H2766" i="18"/>
  <c r="G2766" i="18"/>
  <c r="H2765" i="18"/>
  <c r="G2765" i="18"/>
  <c r="H2764" i="18"/>
  <c r="G2764" i="18"/>
  <c r="H2763" i="18"/>
  <c r="G2763" i="18"/>
  <c r="H2762" i="18"/>
  <c r="G2762" i="18"/>
  <c r="H2761" i="18"/>
  <c r="G2761" i="18"/>
  <c r="H2760" i="18"/>
  <c r="G2760" i="18"/>
  <c r="H2759" i="18"/>
  <c r="G2759" i="18"/>
  <c r="H2758" i="18"/>
  <c r="G2758" i="18"/>
  <c r="H2757" i="18"/>
  <c r="G2757" i="18"/>
  <c r="H2756" i="18"/>
  <c r="G2756" i="18"/>
  <c r="H2755" i="18"/>
  <c r="G2755" i="18"/>
  <c r="H2754" i="18"/>
  <c r="G2754" i="18"/>
  <c r="H2753" i="18"/>
  <c r="G2753" i="18"/>
  <c r="H2752" i="18"/>
  <c r="G2752" i="18"/>
  <c r="H2751" i="18"/>
  <c r="G2751" i="18"/>
  <c r="H2750" i="18"/>
  <c r="G2750" i="18"/>
  <c r="H2749" i="18"/>
  <c r="G2749" i="18"/>
  <c r="H2748" i="18"/>
  <c r="G2748" i="18"/>
  <c r="H2747" i="18"/>
  <c r="G2747" i="18"/>
  <c r="H2746" i="18"/>
  <c r="G2746" i="18"/>
  <c r="H2745" i="18"/>
  <c r="G2745" i="18"/>
  <c r="H2744" i="18"/>
  <c r="G2744" i="18"/>
  <c r="H2743" i="18"/>
  <c r="G2743" i="18"/>
  <c r="H2742" i="18"/>
  <c r="G2742" i="18"/>
  <c r="H2741" i="18"/>
  <c r="G2741" i="18"/>
  <c r="H2740" i="18"/>
  <c r="G2740" i="18"/>
  <c r="H2739" i="18"/>
  <c r="G2739" i="18"/>
  <c r="H2738" i="18"/>
  <c r="G2738" i="18"/>
  <c r="H2737" i="18"/>
  <c r="G2737" i="18"/>
  <c r="H2736" i="18"/>
  <c r="G2736" i="18"/>
  <c r="H2735" i="18"/>
  <c r="G2735" i="18"/>
  <c r="H2734" i="18"/>
  <c r="G2734" i="18"/>
  <c r="H2733" i="18"/>
  <c r="G2733" i="18"/>
  <c r="H2732" i="18"/>
  <c r="G2732" i="18"/>
  <c r="H2731" i="18"/>
  <c r="G2731" i="18"/>
  <c r="H2730" i="18"/>
  <c r="G2730" i="18"/>
  <c r="H2729" i="18"/>
  <c r="G2729" i="18"/>
  <c r="H2728" i="18"/>
  <c r="G2728" i="18"/>
  <c r="H2727" i="18"/>
  <c r="G2727" i="18"/>
  <c r="H2726" i="18"/>
  <c r="G2726" i="18"/>
  <c r="H2725" i="18"/>
  <c r="G2725" i="18"/>
  <c r="H2724" i="18"/>
  <c r="G2724" i="18"/>
  <c r="H2723" i="18"/>
  <c r="G2723" i="18"/>
  <c r="H2722" i="18"/>
  <c r="G2722" i="18"/>
  <c r="H2721" i="18"/>
  <c r="G2721" i="18"/>
  <c r="H2720" i="18"/>
  <c r="G2720" i="18"/>
  <c r="H2719" i="18"/>
  <c r="G2719" i="18"/>
  <c r="H2718" i="18"/>
  <c r="G2718" i="18"/>
  <c r="H2717" i="18"/>
  <c r="G2717" i="18"/>
  <c r="H2716" i="18"/>
  <c r="G2716" i="18"/>
  <c r="H2715" i="18"/>
  <c r="G2715" i="18"/>
  <c r="H2714" i="18"/>
  <c r="G2714" i="18"/>
  <c r="H2713" i="18"/>
  <c r="G2713" i="18"/>
  <c r="H2712" i="18"/>
  <c r="G2712" i="18"/>
  <c r="H2711" i="18"/>
  <c r="G2711" i="18"/>
  <c r="H2710" i="18"/>
  <c r="G2710" i="18"/>
  <c r="H2709" i="18"/>
  <c r="G2709" i="18"/>
  <c r="H2708" i="18"/>
  <c r="G2708" i="18"/>
  <c r="H2707" i="18"/>
  <c r="G2707" i="18"/>
  <c r="H2706" i="18"/>
  <c r="G2706" i="18"/>
  <c r="H2705" i="18"/>
  <c r="G2705" i="18"/>
  <c r="H2704" i="18"/>
  <c r="G2704" i="18"/>
  <c r="H2703" i="18"/>
  <c r="G2703" i="18"/>
  <c r="H2702" i="18"/>
  <c r="G2702" i="18"/>
  <c r="H2701" i="18"/>
  <c r="G2701" i="18"/>
  <c r="H2700" i="18"/>
  <c r="G2700" i="18"/>
  <c r="H2699" i="18"/>
  <c r="G2699" i="18"/>
  <c r="H2698" i="18"/>
  <c r="G2698" i="18"/>
  <c r="H2697" i="18"/>
  <c r="G2697" i="18"/>
  <c r="H2696" i="18"/>
  <c r="G2696" i="18"/>
  <c r="H2695" i="18"/>
  <c r="G2695" i="18"/>
  <c r="H2694" i="18"/>
  <c r="G2694" i="18"/>
  <c r="H2693" i="18"/>
  <c r="G2693" i="18"/>
  <c r="H2692" i="18"/>
  <c r="G2692" i="18"/>
  <c r="H2691" i="18"/>
  <c r="G2691" i="18"/>
  <c r="H2690" i="18"/>
  <c r="G2690" i="18"/>
  <c r="H2689" i="18"/>
  <c r="G2689" i="18"/>
  <c r="H2688" i="18"/>
  <c r="G2688" i="18"/>
  <c r="H2687" i="18"/>
  <c r="G2687" i="18"/>
  <c r="H2686" i="18"/>
  <c r="G2686" i="18"/>
  <c r="H2685" i="18"/>
  <c r="G2685" i="18"/>
  <c r="H2684" i="18"/>
  <c r="G2684" i="18"/>
  <c r="H2683" i="18"/>
  <c r="G2683" i="18"/>
  <c r="H2682" i="18"/>
  <c r="G2682" i="18"/>
  <c r="H2681" i="18"/>
  <c r="G2681" i="18"/>
  <c r="H2680" i="18"/>
  <c r="G2680" i="18"/>
  <c r="H2679" i="18"/>
  <c r="G2679" i="18"/>
  <c r="H2678" i="18"/>
  <c r="G2678" i="18"/>
  <c r="H2677" i="18"/>
  <c r="G2677" i="18"/>
  <c r="H2676" i="18"/>
  <c r="G2676" i="18"/>
  <c r="H2675" i="18"/>
  <c r="G2675" i="18"/>
  <c r="H2674" i="18"/>
  <c r="G2674" i="18"/>
  <c r="H2673" i="18"/>
  <c r="G2673" i="18"/>
  <c r="H2672" i="18"/>
  <c r="G2672" i="18"/>
  <c r="H2671" i="18"/>
  <c r="G2671" i="18"/>
  <c r="H2670" i="18"/>
  <c r="G2670" i="18"/>
  <c r="H2669" i="18"/>
  <c r="G2669" i="18"/>
  <c r="H2668" i="18"/>
  <c r="G2668" i="18"/>
  <c r="H2667" i="18"/>
  <c r="G2667" i="18"/>
  <c r="H2666" i="18"/>
  <c r="G2666" i="18"/>
  <c r="H2665" i="18"/>
  <c r="G2665" i="18"/>
  <c r="H2664" i="18"/>
  <c r="G2664" i="18"/>
  <c r="H2663" i="18"/>
  <c r="G2663" i="18"/>
  <c r="H2662" i="18"/>
  <c r="G2662" i="18"/>
  <c r="H2661" i="18"/>
  <c r="G2661" i="18"/>
  <c r="H2660" i="18"/>
  <c r="G2660" i="18"/>
  <c r="H2659" i="18"/>
  <c r="G2659" i="18"/>
  <c r="H2658" i="18"/>
  <c r="G2658" i="18"/>
  <c r="H2657" i="18"/>
  <c r="G2657" i="18"/>
  <c r="H2656" i="18"/>
  <c r="G2656" i="18"/>
  <c r="H2655" i="18"/>
  <c r="G2655" i="18"/>
  <c r="H2654" i="18"/>
  <c r="G2654" i="18"/>
  <c r="H2653" i="18"/>
  <c r="G2653" i="18"/>
  <c r="H2652" i="18"/>
  <c r="G2652" i="18"/>
  <c r="H2651" i="18"/>
  <c r="G2651" i="18"/>
  <c r="H2650" i="18"/>
  <c r="G2650" i="18"/>
  <c r="H2649" i="18"/>
  <c r="G2649" i="18"/>
  <c r="H2648" i="18"/>
  <c r="G2648" i="18"/>
  <c r="H2647" i="18"/>
  <c r="G2647" i="18"/>
  <c r="H2646" i="18"/>
  <c r="G2646" i="18"/>
  <c r="H2645" i="18"/>
  <c r="G2645" i="18"/>
  <c r="H2644" i="18"/>
  <c r="G2644" i="18"/>
  <c r="H2643" i="18"/>
  <c r="G2643" i="18"/>
  <c r="H2642" i="18"/>
  <c r="G2642" i="18"/>
  <c r="H2641" i="18"/>
  <c r="G2641" i="18"/>
  <c r="H2640" i="18"/>
  <c r="G2640" i="18"/>
  <c r="H2639" i="18"/>
  <c r="G2639" i="18"/>
  <c r="H2638" i="18"/>
  <c r="G2638" i="18"/>
  <c r="H2637" i="18"/>
  <c r="G2637" i="18"/>
  <c r="H2636" i="18"/>
  <c r="G2636" i="18"/>
  <c r="H2635" i="18"/>
  <c r="G2635" i="18"/>
  <c r="H2634" i="18"/>
  <c r="G2634" i="18"/>
  <c r="H2633" i="18"/>
  <c r="G2633" i="18"/>
  <c r="H2632" i="18"/>
  <c r="G2632" i="18"/>
  <c r="H2631" i="18"/>
  <c r="G2631" i="18"/>
  <c r="H2630" i="18"/>
  <c r="G2630" i="18"/>
  <c r="H2629" i="18"/>
  <c r="G2629" i="18"/>
  <c r="H2628" i="18"/>
  <c r="G2628" i="18"/>
  <c r="H2627" i="18"/>
  <c r="G2627" i="18"/>
  <c r="H2626" i="18"/>
  <c r="G2626" i="18"/>
  <c r="H2625" i="18"/>
  <c r="G2625" i="18"/>
  <c r="H2624" i="18"/>
  <c r="G2624" i="18"/>
  <c r="H2623" i="18"/>
  <c r="G2623" i="18"/>
  <c r="H2622" i="18"/>
  <c r="G2622" i="18"/>
  <c r="H2621" i="18"/>
  <c r="G2621" i="18"/>
  <c r="H2620" i="18"/>
  <c r="G2620" i="18"/>
  <c r="H2619" i="18"/>
  <c r="G2619" i="18"/>
  <c r="H2618" i="18"/>
  <c r="G2618" i="18"/>
  <c r="H2617" i="18"/>
  <c r="G2617" i="18"/>
  <c r="H2616" i="18"/>
  <c r="G2616" i="18"/>
  <c r="H2615" i="18"/>
  <c r="G2615" i="18"/>
  <c r="H2614" i="18"/>
  <c r="G2614" i="18"/>
  <c r="H2613" i="18"/>
  <c r="G2613" i="18"/>
  <c r="H2612" i="18"/>
  <c r="G2612" i="18"/>
  <c r="H2611" i="18"/>
  <c r="G2611" i="18"/>
  <c r="H2610" i="18"/>
  <c r="G2610" i="18"/>
  <c r="H2609" i="18"/>
  <c r="G2609" i="18"/>
  <c r="H2608" i="18"/>
  <c r="G2608" i="18"/>
  <c r="H2607" i="18"/>
  <c r="G2607" i="18"/>
  <c r="H2606" i="18"/>
  <c r="G2606" i="18"/>
  <c r="H2605" i="18"/>
  <c r="G2605" i="18"/>
  <c r="H2604" i="18"/>
  <c r="G2604" i="18"/>
  <c r="H2603" i="18"/>
  <c r="G2603" i="18"/>
  <c r="H2602" i="18"/>
  <c r="G2602" i="18"/>
  <c r="H2601" i="18"/>
  <c r="G2601" i="18"/>
  <c r="H2600" i="18"/>
  <c r="G2600" i="18"/>
  <c r="H2599" i="18"/>
  <c r="G2599" i="18"/>
  <c r="H2598" i="18"/>
  <c r="G2598" i="18"/>
  <c r="H2597" i="18"/>
  <c r="G2597" i="18"/>
  <c r="H2596" i="18"/>
  <c r="G2596" i="18"/>
  <c r="H2595" i="18"/>
  <c r="G2595" i="18"/>
  <c r="H2594" i="18"/>
  <c r="G2594" i="18"/>
  <c r="H2593" i="18"/>
  <c r="G2593" i="18"/>
  <c r="H2592" i="18"/>
  <c r="G2592" i="18"/>
  <c r="H2591" i="18"/>
  <c r="G2591" i="18"/>
  <c r="H2590" i="18"/>
  <c r="G2590" i="18"/>
  <c r="H2589" i="18"/>
  <c r="G2589" i="18"/>
  <c r="H2588" i="18"/>
  <c r="G2588" i="18"/>
  <c r="H2587" i="18"/>
  <c r="G2587" i="18"/>
  <c r="H2586" i="18"/>
  <c r="G2586" i="18"/>
  <c r="H2585" i="18"/>
  <c r="G2585" i="18"/>
  <c r="H2584" i="18"/>
  <c r="G2584" i="18"/>
  <c r="H2583" i="18"/>
  <c r="G2583" i="18"/>
  <c r="H2582" i="18"/>
  <c r="G2582" i="18"/>
  <c r="H2581" i="18"/>
  <c r="G2581" i="18"/>
  <c r="H2580" i="18"/>
  <c r="G2580" i="18"/>
  <c r="H2579" i="18"/>
  <c r="G2579" i="18"/>
  <c r="H2578" i="18"/>
  <c r="G2578" i="18"/>
  <c r="H2577" i="18"/>
  <c r="G2577" i="18"/>
  <c r="H2576" i="18"/>
  <c r="G2576" i="18"/>
  <c r="H2575" i="18"/>
  <c r="G2575" i="18"/>
  <c r="H2574" i="18"/>
  <c r="G2574" i="18"/>
  <c r="H2573" i="18"/>
  <c r="G2573" i="18"/>
  <c r="H2572" i="18"/>
  <c r="G2572" i="18"/>
  <c r="H2571" i="18"/>
  <c r="G2571" i="18"/>
  <c r="H2570" i="18"/>
  <c r="G2570" i="18"/>
  <c r="H2569" i="18"/>
  <c r="G2569" i="18"/>
  <c r="H2568" i="18"/>
  <c r="G2568" i="18"/>
  <c r="H2567" i="18"/>
  <c r="G2567" i="18"/>
  <c r="H2566" i="18"/>
  <c r="G2566" i="18"/>
  <c r="H2565" i="18"/>
  <c r="G2565" i="18"/>
  <c r="H2564" i="18"/>
  <c r="G2564" i="18"/>
  <c r="H2563" i="18"/>
  <c r="G2563" i="18"/>
  <c r="H2562" i="18"/>
  <c r="G2562" i="18"/>
  <c r="H2561" i="18"/>
  <c r="G2561" i="18"/>
  <c r="H2560" i="18"/>
  <c r="G2560" i="18"/>
  <c r="H2559" i="18"/>
  <c r="G2559" i="18"/>
  <c r="H2558" i="18"/>
  <c r="G2558" i="18"/>
  <c r="H2557" i="18"/>
  <c r="G2557" i="18"/>
  <c r="H2556" i="18"/>
  <c r="G2556" i="18"/>
  <c r="H2555" i="18"/>
  <c r="G2555" i="18"/>
  <c r="H2554" i="18"/>
  <c r="G2554" i="18"/>
  <c r="H2553" i="18"/>
  <c r="G2553" i="18"/>
  <c r="H2552" i="18"/>
  <c r="G2552" i="18"/>
  <c r="H2551" i="18"/>
  <c r="G2551" i="18"/>
  <c r="H2550" i="18"/>
  <c r="G2550" i="18"/>
  <c r="H2549" i="18"/>
  <c r="G2549" i="18"/>
  <c r="H2548" i="18"/>
  <c r="G2548" i="18"/>
  <c r="H2547" i="18"/>
  <c r="G2547" i="18"/>
  <c r="H2546" i="18"/>
  <c r="G2546" i="18"/>
  <c r="H2545" i="18"/>
  <c r="G2545" i="18"/>
  <c r="H2544" i="18"/>
  <c r="G2544" i="18"/>
  <c r="H2543" i="18"/>
  <c r="G2543" i="18"/>
  <c r="H2542" i="18"/>
  <c r="G2542" i="18"/>
  <c r="H2541" i="18"/>
  <c r="G2541" i="18"/>
  <c r="H2540" i="18"/>
  <c r="G2540" i="18"/>
  <c r="H2539" i="18"/>
  <c r="G2539" i="18"/>
  <c r="H2538" i="18"/>
  <c r="G2538" i="18"/>
  <c r="H2537" i="18"/>
  <c r="G2537" i="18"/>
  <c r="H2536" i="18"/>
  <c r="G2536" i="18"/>
  <c r="H2535" i="18"/>
  <c r="G2535" i="18"/>
  <c r="H2534" i="18"/>
  <c r="G2534" i="18"/>
  <c r="H2533" i="18"/>
  <c r="G2533" i="18"/>
  <c r="H2532" i="18"/>
  <c r="G2532" i="18"/>
  <c r="H2531" i="18"/>
  <c r="G2531" i="18"/>
  <c r="H2530" i="18"/>
  <c r="G2530" i="18"/>
  <c r="H2529" i="18"/>
  <c r="G2529" i="18"/>
  <c r="H2528" i="18"/>
  <c r="G2528" i="18"/>
  <c r="H2527" i="18"/>
  <c r="G2527" i="18"/>
  <c r="H2526" i="18"/>
  <c r="G2526" i="18"/>
  <c r="H2525" i="18"/>
  <c r="G2525" i="18"/>
  <c r="H2524" i="18"/>
  <c r="G2524" i="18"/>
  <c r="H2523" i="18"/>
  <c r="G2523" i="18"/>
  <c r="H2522" i="18"/>
  <c r="G2522" i="18"/>
  <c r="H2521" i="18"/>
  <c r="G2521" i="18"/>
  <c r="H2520" i="18"/>
  <c r="G2520" i="18"/>
  <c r="H2519" i="18"/>
  <c r="G2519" i="18"/>
  <c r="H2518" i="18"/>
  <c r="G2518" i="18"/>
  <c r="H2517" i="18"/>
  <c r="G2517" i="18"/>
  <c r="H2516" i="18"/>
  <c r="G2516" i="18"/>
  <c r="H2515" i="18"/>
  <c r="G2515" i="18"/>
  <c r="H2514" i="18"/>
  <c r="G2514" i="18"/>
  <c r="H2513" i="18"/>
  <c r="G2513" i="18"/>
  <c r="H2512" i="18"/>
  <c r="G2512" i="18"/>
  <c r="H2511" i="18"/>
  <c r="G2511" i="18"/>
  <c r="H2510" i="18"/>
  <c r="G2510" i="18"/>
  <c r="H2509" i="18"/>
  <c r="G2509" i="18"/>
  <c r="H2508" i="18"/>
  <c r="G2508" i="18"/>
  <c r="H2507" i="18"/>
  <c r="G2507" i="18"/>
  <c r="H2506" i="18"/>
  <c r="G2506" i="18"/>
  <c r="H2505" i="18"/>
  <c r="G2505" i="18"/>
  <c r="H2504" i="18"/>
  <c r="G2504" i="18"/>
  <c r="H2503" i="18"/>
  <c r="G2503" i="18"/>
  <c r="H2502" i="18"/>
  <c r="G2502" i="18"/>
  <c r="H2501" i="18"/>
  <c r="G2501" i="18"/>
  <c r="H2500" i="18"/>
  <c r="G2500" i="18"/>
  <c r="H2499" i="18"/>
  <c r="G2499" i="18"/>
  <c r="H2498" i="18"/>
  <c r="G2498" i="18"/>
  <c r="H2497" i="18"/>
  <c r="G2497" i="18"/>
  <c r="H2496" i="18"/>
  <c r="G2496" i="18"/>
  <c r="H2495" i="18"/>
  <c r="G2495" i="18"/>
  <c r="H2494" i="18"/>
  <c r="G2494" i="18"/>
  <c r="H2493" i="18"/>
  <c r="G2493" i="18"/>
  <c r="H2492" i="18"/>
  <c r="G2492" i="18"/>
  <c r="H2491" i="18"/>
  <c r="G2491" i="18"/>
  <c r="H2490" i="18"/>
  <c r="G2490" i="18"/>
  <c r="H2489" i="18"/>
  <c r="G2489" i="18"/>
  <c r="H2488" i="18"/>
  <c r="G2488" i="18"/>
  <c r="H2487" i="18"/>
  <c r="G2487" i="18"/>
  <c r="H2486" i="18"/>
  <c r="G2486" i="18"/>
  <c r="H2485" i="18"/>
  <c r="G2485" i="18"/>
  <c r="H2484" i="18"/>
  <c r="G2484" i="18"/>
  <c r="H2483" i="18"/>
  <c r="G2483" i="18"/>
  <c r="H2482" i="18"/>
  <c r="G2482" i="18"/>
  <c r="H2481" i="18"/>
  <c r="G2481" i="18"/>
  <c r="H2480" i="18"/>
  <c r="G2480" i="18"/>
  <c r="H2479" i="18"/>
  <c r="G2479" i="18"/>
  <c r="H2478" i="18"/>
  <c r="G2478" i="18"/>
  <c r="H2477" i="18"/>
  <c r="G2477" i="18"/>
  <c r="H2476" i="18"/>
  <c r="G2476" i="18"/>
  <c r="H2475" i="18"/>
  <c r="G2475" i="18"/>
  <c r="H2474" i="18"/>
  <c r="G2474" i="18"/>
  <c r="H2473" i="18"/>
  <c r="G2473" i="18"/>
  <c r="H2472" i="18"/>
  <c r="G2472" i="18"/>
  <c r="H2471" i="18"/>
  <c r="G2471" i="18"/>
  <c r="H2470" i="18"/>
  <c r="G2470" i="18"/>
  <c r="H2469" i="18"/>
  <c r="G2469" i="18"/>
  <c r="H2468" i="18"/>
  <c r="G2468" i="18"/>
  <c r="H2467" i="18"/>
  <c r="G2467" i="18"/>
  <c r="H2466" i="18"/>
  <c r="G2466" i="18"/>
  <c r="H2465" i="18"/>
  <c r="G2465" i="18"/>
  <c r="H2464" i="18"/>
  <c r="G2464" i="18"/>
  <c r="H2463" i="18"/>
  <c r="G2463" i="18"/>
  <c r="H2462" i="18"/>
  <c r="G2462" i="18"/>
  <c r="H2461" i="18"/>
  <c r="G2461" i="18"/>
  <c r="H2460" i="18"/>
  <c r="G2460" i="18"/>
  <c r="H2459" i="18"/>
  <c r="G2459" i="18"/>
  <c r="H2458" i="18"/>
  <c r="G2458" i="18"/>
  <c r="H2457" i="18"/>
  <c r="G2457" i="18"/>
  <c r="H2456" i="18"/>
  <c r="G2456" i="18"/>
  <c r="H2455" i="18"/>
  <c r="G2455" i="18"/>
  <c r="H2454" i="18"/>
  <c r="G2454" i="18"/>
  <c r="H2453" i="18"/>
  <c r="G2453" i="18"/>
  <c r="H2452" i="18"/>
  <c r="G2452" i="18"/>
  <c r="H2451" i="18"/>
  <c r="G2451" i="18"/>
  <c r="H2450" i="18"/>
  <c r="G2450" i="18"/>
  <c r="H2449" i="18"/>
  <c r="G2449" i="18"/>
  <c r="H2448" i="18"/>
  <c r="G2448" i="18"/>
  <c r="H2447" i="18"/>
  <c r="G2447" i="18"/>
  <c r="H2446" i="18"/>
  <c r="G2446" i="18"/>
  <c r="H2445" i="18"/>
  <c r="G2445" i="18"/>
  <c r="H2444" i="18"/>
  <c r="G2444" i="18"/>
  <c r="H2443" i="18"/>
  <c r="G2443" i="18"/>
  <c r="H2442" i="18"/>
  <c r="G2442" i="18"/>
  <c r="H2441" i="18"/>
  <c r="G2441" i="18"/>
  <c r="H2440" i="18"/>
  <c r="G2440" i="18"/>
  <c r="H2439" i="18"/>
  <c r="G2439" i="18"/>
  <c r="H2438" i="18"/>
  <c r="G2438" i="18"/>
  <c r="H2437" i="18"/>
  <c r="G2437" i="18"/>
  <c r="H2436" i="18"/>
  <c r="G2436" i="18"/>
  <c r="H2435" i="18"/>
  <c r="G2435" i="18"/>
  <c r="H2434" i="18"/>
  <c r="G2434" i="18"/>
  <c r="H2433" i="18"/>
  <c r="G2433" i="18"/>
  <c r="H2432" i="18"/>
  <c r="G2432" i="18"/>
  <c r="H2431" i="18"/>
  <c r="G2431" i="18"/>
  <c r="H2430" i="18"/>
  <c r="G2430" i="18"/>
  <c r="H2429" i="18"/>
  <c r="G2429" i="18"/>
  <c r="H2428" i="18"/>
  <c r="G2428" i="18"/>
  <c r="H2427" i="18"/>
  <c r="G2427" i="18"/>
  <c r="H2426" i="18"/>
  <c r="G2426" i="18"/>
  <c r="H2425" i="18"/>
  <c r="G2425" i="18"/>
  <c r="H2424" i="18"/>
  <c r="G2424" i="18"/>
  <c r="H2423" i="18"/>
  <c r="G2423" i="18"/>
  <c r="H2422" i="18"/>
  <c r="G2422" i="18"/>
  <c r="H2421" i="18"/>
  <c r="G2421" i="18"/>
  <c r="H2420" i="18"/>
  <c r="G2420" i="18"/>
  <c r="H2419" i="18"/>
  <c r="G2419" i="18"/>
  <c r="H2418" i="18"/>
  <c r="G2418" i="18"/>
  <c r="H2417" i="18"/>
  <c r="G2417" i="18"/>
  <c r="H2416" i="18"/>
  <c r="G2416" i="18"/>
  <c r="H2415" i="18"/>
  <c r="G2415" i="18"/>
  <c r="H2414" i="18"/>
  <c r="G2414" i="18"/>
  <c r="H2413" i="18"/>
  <c r="G2413" i="18"/>
  <c r="H2412" i="18"/>
  <c r="G2412" i="18"/>
  <c r="H2411" i="18"/>
  <c r="G2411" i="18"/>
  <c r="H2410" i="18"/>
  <c r="G2410" i="18"/>
  <c r="H2409" i="18"/>
  <c r="G2409" i="18"/>
  <c r="H2408" i="18"/>
  <c r="G2408" i="18"/>
  <c r="H2407" i="18"/>
  <c r="G2407" i="18"/>
  <c r="H2406" i="18"/>
  <c r="G2406" i="18"/>
  <c r="H2405" i="18"/>
  <c r="G2405" i="18"/>
  <c r="H2404" i="18"/>
  <c r="G2404" i="18"/>
  <c r="H2403" i="18"/>
  <c r="G2403" i="18"/>
  <c r="H2402" i="18"/>
  <c r="G2402" i="18"/>
  <c r="H2401" i="18"/>
  <c r="G2401" i="18"/>
  <c r="H2400" i="18"/>
  <c r="G2400" i="18"/>
  <c r="H2399" i="18"/>
  <c r="G2399" i="18"/>
  <c r="H2398" i="18"/>
  <c r="G2398" i="18"/>
  <c r="H2397" i="18"/>
  <c r="G2397" i="18"/>
  <c r="H2396" i="18"/>
  <c r="G2396" i="18"/>
  <c r="H2395" i="18"/>
  <c r="G2395" i="18"/>
  <c r="H2394" i="18"/>
  <c r="G2394" i="18"/>
  <c r="H2393" i="18"/>
  <c r="G2393" i="18"/>
  <c r="H2392" i="18"/>
  <c r="G2392" i="18"/>
  <c r="H2391" i="18"/>
  <c r="G2391" i="18"/>
  <c r="H2390" i="18"/>
  <c r="G2390" i="18"/>
  <c r="H2389" i="18"/>
  <c r="G2389" i="18"/>
  <c r="H2388" i="18"/>
  <c r="G2388" i="18"/>
  <c r="H2387" i="18"/>
  <c r="G2387" i="18"/>
  <c r="H2386" i="18"/>
  <c r="G2386" i="18"/>
  <c r="H2385" i="18"/>
  <c r="G2385" i="18"/>
  <c r="H2384" i="18"/>
  <c r="G2384" i="18"/>
  <c r="H2383" i="18"/>
  <c r="G2383" i="18"/>
  <c r="H2382" i="18"/>
  <c r="G2382" i="18"/>
  <c r="H2381" i="18"/>
  <c r="G2381" i="18"/>
  <c r="H2380" i="18"/>
  <c r="G2380" i="18"/>
  <c r="H2379" i="18"/>
  <c r="G2379" i="18"/>
  <c r="H2378" i="18"/>
  <c r="G2378" i="18"/>
  <c r="H2377" i="18"/>
  <c r="G2377" i="18"/>
  <c r="H2376" i="18"/>
  <c r="G2376" i="18"/>
  <c r="H2375" i="18"/>
  <c r="G2375" i="18"/>
  <c r="H2374" i="18"/>
  <c r="G2374" i="18"/>
  <c r="H2373" i="18"/>
  <c r="G2373" i="18"/>
  <c r="H2372" i="18"/>
  <c r="G2372" i="18"/>
  <c r="H2371" i="18"/>
  <c r="G2371" i="18"/>
  <c r="H2370" i="18"/>
  <c r="G2370" i="18"/>
  <c r="H2369" i="18"/>
  <c r="G2369" i="18"/>
  <c r="H2368" i="18"/>
  <c r="G2368" i="18"/>
  <c r="H2367" i="18"/>
  <c r="G2367" i="18"/>
  <c r="H2366" i="18"/>
  <c r="G2366" i="18"/>
  <c r="H2365" i="18"/>
  <c r="G2365" i="18"/>
  <c r="H2364" i="18"/>
  <c r="G2364" i="18"/>
  <c r="H2363" i="18"/>
  <c r="G2363" i="18"/>
  <c r="H2362" i="18"/>
  <c r="G2362" i="18"/>
  <c r="H2361" i="18"/>
  <c r="G2361" i="18"/>
  <c r="H2360" i="18"/>
  <c r="G2360" i="18"/>
  <c r="H2359" i="18"/>
  <c r="G2359" i="18"/>
  <c r="H2358" i="18"/>
  <c r="G2358" i="18"/>
  <c r="H2357" i="18"/>
  <c r="G2357" i="18"/>
  <c r="H2356" i="18"/>
  <c r="G2356" i="18"/>
  <c r="H2355" i="18"/>
  <c r="G2355" i="18"/>
  <c r="H2354" i="18"/>
  <c r="G2354" i="18"/>
  <c r="H2353" i="18"/>
  <c r="G2353" i="18"/>
  <c r="H2352" i="18"/>
  <c r="G2352" i="18"/>
  <c r="H2351" i="18"/>
  <c r="G2351" i="18"/>
  <c r="H2350" i="18"/>
  <c r="G2350" i="18"/>
  <c r="H2349" i="18"/>
  <c r="G2349" i="18"/>
  <c r="H2348" i="18"/>
  <c r="G2348" i="18"/>
  <c r="H2347" i="18"/>
  <c r="G2347" i="18"/>
  <c r="H2346" i="18"/>
  <c r="G2346" i="18"/>
  <c r="H2345" i="18"/>
  <c r="G2345" i="18"/>
  <c r="H2344" i="18"/>
  <c r="G2344" i="18"/>
  <c r="H2343" i="18"/>
  <c r="G2343" i="18"/>
  <c r="H2342" i="18"/>
  <c r="G2342" i="18"/>
  <c r="H2341" i="18"/>
  <c r="G2341" i="18"/>
  <c r="H2340" i="18"/>
  <c r="G2340" i="18"/>
  <c r="H2339" i="18"/>
  <c r="G2339" i="18"/>
  <c r="H2338" i="18"/>
  <c r="G2338" i="18"/>
  <c r="H2337" i="18"/>
  <c r="G2337" i="18"/>
  <c r="H2336" i="18"/>
  <c r="G2336" i="18"/>
  <c r="H2335" i="18"/>
  <c r="G2335" i="18"/>
  <c r="H2334" i="18"/>
  <c r="G2334" i="18"/>
  <c r="H2333" i="18"/>
  <c r="G2333" i="18"/>
  <c r="H2332" i="18"/>
  <c r="G2332" i="18"/>
  <c r="H2331" i="18"/>
  <c r="G2331" i="18"/>
  <c r="H2330" i="18"/>
  <c r="G2330" i="18"/>
  <c r="H2329" i="18"/>
  <c r="G2329" i="18"/>
  <c r="H2328" i="18"/>
  <c r="G2328" i="18"/>
  <c r="H2327" i="18"/>
  <c r="G2327" i="18"/>
  <c r="H2326" i="18"/>
  <c r="G2326" i="18"/>
  <c r="H2325" i="18"/>
  <c r="G2325" i="18"/>
  <c r="H2324" i="18"/>
  <c r="G2324" i="18"/>
  <c r="H2323" i="18"/>
  <c r="G2323" i="18"/>
  <c r="H2322" i="18"/>
  <c r="G2322" i="18"/>
  <c r="H2321" i="18"/>
  <c r="G2321" i="18"/>
  <c r="H2320" i="18"/>
  <c r="G2320" i="18"/>
  <c r="H2319" i="18"/>
  <c r="G2319" i="18"/>
  <c r="H2318" i="18"/>
  <c r="G2318" i="18"/>
  <c r="H2317" i="18"/>
  <c r="G2317" i="18"/>
  <c r="H2316" i="18"/>
  <c r="G2316" i="18"/>
  <c r="H2315" i="18"/>
  <c r="G2315" i="18"/>
  <c r="H2314" i="18"/>
  <c r="G2314" i="18"/>
  <c r="H2313" i="18"/>
  <c r="G2313" i="18"/>
  <c r="H2312" i="18"/>
  <c r="G2312" i="18"/>
  <c r="H2311" i="18"/>
  <c r="G2311" i="18"/>
  <c r="H2310" i="18"/>
  <c r="G2310" i="18"/>
  <c r="H2309" i="18"/>
  <c r="G2309" i="18"/>
  <c r="H2308" i="18"/>
  <c r="G2308" i="18"/>
  <c r="H2307" i="18"/>
  <c r="G2307" i="18"/>
  <c r="H2306" i="18"/>
  <c r="G2306" i="18"/>
  <c r="H2305" i="18"/>
  <c r="G2305" i="18"/>
  <c r="H2304" i="18"/>
  <c r="G2304" i="18"/>
  <c r="H2303" i="18"/>
  <c r="G2303" i="18"/>
  <c r="H2302" i="18"/>
  <c r="G2302" i="18"/>
  <c r="H2301" i="18"/>
  <c r="G2301" i="18"/>
  <c r="H2300" i="18"/>
  <c r="G2300" i="18"/>
  <c r="H2299" i="18"/>
  <c r="G2299" i="18"/>
  <c r="H2298" i="18"/>
  <c r="G2298" i="18"/>
  <c r="H2297" i="18"/>
  <c r="G2297" i="18"/>
  <c r="H2296" i="18"/>
  <c r="G2296" i="18"/>
  <c r="H2295" i="18"/>
  <c r="G2295" i="18"/>
  <c r="H2294" i="18"/>
  <c r="G2294" i="18"/>
  <c r="H2293" i="18"/>
  <c r="G2293" i="18"/>
  <c r="H2292" i="18"/>
  <c r="G2292" i="18"/>
  <c r="H2291" i="18"/>
  <c r="G2291" i="18"/>
  <c r="H2290" i="18"/>
  <c r="G2290" i="18"/>
  <c r="H2289" i="18"/>
  <c r="G2289" i="18"/>
  <c r="H2288" i="18"/>
  <c r="G2288" i="18"/>
  <c r="H2287" i="18"/>
  <c r="G2287" i="18"/>
  <c r="H2286" i="18"/>
  <c r="G2286" i="18"/>
  <c r="H2285" i="18"/>
  <c r="G2285" i="18"/>
  <c r="H2284" i="18"/>
  <c r="G2284" i="18"/>
  <c r="H2283" i="18"/>
  <c r="G2283" i="18"/>
  <c r="H2282" i="18"/>
  <c r="G2282" i="18"/>
  <c r="H2281" i="18"/>
  <c r="G2281" i="18"/>
  <c r="H2280" i="18"/>
  <c r="G2280" i="18"/>
  <c r="H2279" i="18"/>
  <c r="G2279" i="18"/>
  <c r="H2278" i="18"/>
  <c r="G2278" i="18"/>
  <c r="H2277" i="18"/>
  <c r="G2277" i="18"/>
  <c r="H2276" i="18"/>
  <c r="G2276" i="18"/>
  <c r="H2275" i="18"/>
  <c r="G2275" i="18"/>
  <c r="H2274" i="18"/>
  <c r="G2274" i="18"/>
  <c r="H2273" i="18"/>
  <c r="G2273" i="18"/>
  <c r="H2272" i="18"/>
  <c r="G2272" i="18"/>
  <c r="H2271" i="18"/>
  <c r="G2271" i="18"/>
  <c r="H2270" i="18"/>
  <c r="G2270" i="18"/>
  <c r="H2269" i="18"/>
  <c r="G2269" i="18"/>
  <c r="H2268" i="18"/>
  <c r="G2268" i="18"/>
  <c r="H2267" i="18"/>
  <c r="G2267" i="18"/>
  <c r="H2266" i="18"/>
  <c r="G2266" i="18"/>
  <c r="H2265" i="18"/>
  <c r="G2265" i="18"/>
  <c r="H2264" i="18"/>
  <c r="G2264" i="18"/>
  <c r="H2263" i="18"/>
  <c r="G2263" i="18"/>
  <c r="H2262" i="18"/>
  <c r="G2262" i="18"/>
  <c r="H2261" i="18"/>
  <c r="G2261" i="18"/>
  <c r="H2260" i="18"/>
  <c r="G2260" i="18"/>
  <c r="H2259" i="18"/>
  <c r="G2259" i="18"/>
  <c r="H2258" i="18"/>
  <c r="G2258" i="18"/>
  <c r="H2257" i="18"/>
  <c r="G2257" i="18"/>
  <c r="H2256" i="18"/>
  <c r="G2256" i="18"/>
  <c r="H2255" i="18"/>
  <c r="G2255" i="18"/>
  <c r="H2254" i="18"/>
  <c r="G2254" i="18"/>
  <c r="H2253" i="18"/>
  <c r="G2253" i="18"/>
  <c r="H2252" i="18"/>
  <c r="G2252" i="18"/>
  <c r="H2251" i="18"/>
  <c r="G2251" i="18"/>
  <c r="H2250" i="18"/>
  <c r="G2250" i="18"/>
  <c r="H2249" i="18"/>
  <c r="G2249" i="18"/>
  <c r="H2248" i="18"/>
  <c r="G2248" i="18"/>
  <c r="H2247" i="18"/>
  <c r="G2247" i="18"/>
  <c r="H2246" i="18"/>
  <c r="G2246" i="18"/>
  <c r="H2245" i="18"/>
  <c r="G2245" i="18"/>
  <c r="H2244" i="18"/>
  <c r="G2244" i="18"/>
  <c r="H2243" i="18"/>
  <c r="G2243" i="18"/>
  <c r="H2242" i="18"/>
  <c r="G2242" i="18"/>
  <c r="H2241" i="18"/>
  <c r="G2241" i="18"/>
  <c r="H2240" i="18"/>
  <c r="G2240" i="18"/>
  <c r="H2239" i="18"/>
  <c r="G2239" i="18"/>
  <c r="H2238" i="18"/>
  <c r="G2238" i="18"/>
  <c r="H2237" i="18"/>
  <c r="G2237" i="18"/>
  <c r="H2236" i="18"/>
  <c r="G2236" i="18"/>
  <c r="H2235" i="18"/>
  <c r="G2235" i="18"/>
  <c r="H2234" i="18"/>
  <c r="G2234" i="18"/>
  <c r="H2233" i="18"/>
  <c r="G2233" i="18"/>
  <c r="H2232" i="18"/>
  <c r="G2232" i="18"/>
  <c r="H2231" i="18"/>
  <c r="G2231" i="18"/>
  <c r="H2230" i="18"/>
  <c r="G2230" i="18"/>
  <c r="H2229" i="18"/>
  <c r="G2229" i="18"/>
  <c r="H2228" i="18"/>
  <c r="G2228" i="18"/>
  <c r="H2227" i="18"/>
  <c r="G2227" i="18"/>
  <c r="H2226" i="18"/>
  <c r="G2226" i="18"/>
  <c r="H2225" i="18"/>
  <c r="G2225" i="18"/>
  <c r="H2224" i="18"/>
  <c r="G2224" i="18"/>
  <c r="H2223" i="18"/>
  <c r="G2223" i="18"/>
  <c r="H2222" i="18"/>
  <c r="G2222" i="18"/>
  <c r="H2221" i="18"/>
  <c r="G2221" i="18"/>
  <c r="H2220" i="18"/>
  <c r="G2220" i="18"/>
  <c r="H2219" i="18"/>
  <c r="G2219" i="18"/>
  <c r="H2218" i="18"/>
  <c r="G2218" i="18"/>
  <c r="H2217" i="18"/>
  <c r="G2217" i="18"/>
  <c r="H2216" i="18"/>
  <c r="G2216" i="18"/>
  <c r="H2215" i="18"/>
  <c r="G2215" i="18"/>
  <c r="H2214" i="18"/>
  <c r="G2214" i="18"/>
  <c r="H2213" i="18"/>
  <c r="G2213" i="18"/>
  <c r="H2212" i="18"/>
  <c r="G2212" i="18"/>
  <c r="H2211" i="18"/>
  <c r="G2211" i="18"/>
  <c r="H2210" i="18"/>
  <c r="G2210" i="18"/>
  <c r="H2209" i="18"/>
  <c r="G2209" i="18"/>
  <c r="H2208" i="18"/>
  <c r="G2208" i="18"/>
  <c r="H2207" i="18"/>
  <c r="G2207" i="18"/>
  <c r="H2206" i="18"/>
  <c r="G2206" i="18"/>
  <c r="H2205" i="18"/>
  <c r="G2205" i="18"/>
  <c r="H2204" i="18"/>
  <c r="G2204" i="18"/>
  <c r="H2203" i="18"/>
  <c r="G2203" i="18"/>
  <c r="H2202" i="18"/>
  <c r="G2202" i="18"/>
  <c r="H2201" i="18"/>
  <c r="G2201" i="18"/>
  <c r="H2200" i="18"/>
  <c r="G2200" i="18"/>
  <c r="H2199" i="18"/>
  <c r="G2199" i="18"/>
  <c r="H2198" i="18"/>
  <c r="G2198" i="18"/>
  <c r="H2197" i="18"/>
  <c r="G2197" i="18"/>
  <c r="H2196" i="18"/>
  <c r="G2196" i="18"/>
  <c r="H2195" i="18"/>
  <c r="G2195" i="18"/>
  <c r="H2194" i="18"/>
  <c r="G2194" i="18"/>
  <c r="H2193" i="18"/>
  <c r="G2193" i="18"/>
  <c r="H2192" i="18"/>
  <c r="G2192" i="18"/>
  <c r="H2191" i="18"/>
  <c r="G2191" i="18"/>
  <c r="H2190" i="18"/>
  <c r="G2190" i="18"/>
  <c r="H2189" i="18"/>
  <c r="G2189" i="18"/>
  <c r="H2188" i="18"/>
  <c r="G2188" i="18"/>
  <c r="H2187" i="18"/>
  <c r="G2187" i="18"/>
  <c r="H2186" i="18"/>
  <c r="G2186" i="18"/>
  <c r="H2185" i="18"/>
  <c r="G2185" i="18"/>
  <c r="H2184" i="18"/>
  <c r="G2184" i="18"/>
  <c r="H2183" i="18"/>
  <c r="G2183" i="18"/>
  <c r="H2182" i="18"/>
  <c r="G2182" i="18"/>
  <c r="H2181" i="18"/>
  <c r="G2181" i="18"/>
  <c r="H2180" i="18"/>
  <c r="G2180" i="18"/>
  <c r="H2179" i="18"/>
  <c r="G2179" i="18"/>
  <c r="H2178" i="18"/>
  <c r="G2178" i="18"/>
  <c r="H2177" i="18"/>
  <c r="G2177" i="18"/>
  <c r="H2176" i="18"/>
  <c r="G2176" i="18"/>
  <c r="H2175" i="18"/>
  <c r="G2175" i="18"/>
  <c r="H2174" i="18"/>
  <c r="G2174" i="18"/>
  <c r="H2173" i="18"/>
  <c r="G2173" i="18"/>
  <c r="H2172" i="18"/>
  <c r="G2172" i="18"/>
  <c r="H2171" i="18"/>
  <c r="G2171" i="18"/>
  <c r="H2170" i="18"/>
  <c r="G2170" i="18"/>
  <c r="H2169" i="18"/>
  <c r="G2169" i="18"/>
  <c r="H2168" i="18"/>
  <c r="G2168" i="18"/>
  <c r="H2167" i="18"/>
  <c r="G2167" i="18"/>
  <c r="H2166" i="18"/>
  <c r="G2166" i="18"/>
  <c r="H2165" i="18"/>
  <c r="G2165" i="18"/>
  <c r="H2164" i="18"/>
  <c r="G2164" i="18"/>
  <c r="H2163" i="18"/>
  <c r="G2163" i="18"/>
  <c r="H2162" i="18"/>
  <c r="G2162" i="18"/>
  <c r="H2161" i="18"/>
  <c r="G2161" i="18"/>
  <c r="H2160" i="18"/>
  <c r="G2160" i="18"/>
  <c r="H2159" i="18"/>
  <c r="G2159" i="18"/>
  <c r="H2158" i="18"/>
  <c r="G2158" i="18"/>
  <c r="H2157" i="18"/>
  <c r="G2157" i="18"/>
  <c r="H2156" i="18"/>
  <c r="G2156" i="18"/>
  <c r="H2155" i="18"/>
  <c r="G2155" i="18"/>
  <c r="H2154" i="18"/>
  <c r="G2154" i="18"/>
  <c r="H2153" i="18"/>
  <c r="G2153" i="18"/>
  <c r="H2152" i="18"/>
  <c r="G2152" i="18"/>
  <c r="H2151" i="18"/>
  <c r="G2151" i="18"/>
  <c r="H2150" i="18"/>
  <c r="G2150" i="18"/>
  <c r="H2149" i="18"/>
  <c r="G2149" i="18"/>
  <c r="H2148" i="18"/>
  <c r="G2148" i="18"/>
  <c r="H2147" i="18"/>
  <c r="G2147" i="18"/>
  <c r="H2146" i="18"/>
  <c r="G2146" i="18"/>
  <c r="H2145" i="18"/>
  <c r="G2145" i="18"/>
  <c r="H2144" i="18"/>
  <c r="G2144" i="18"/>
  <c r="H2143" i="18"/>
  <c r="G2143" i="18"/>
  <c r="H2142" i="18"/>
  <c r="G2142" i="18"/>
  <c r="H2141" i="18"/>
  <c r="G2141" i="18"/>
  <c r="H2140" i="18"/>
  <c r="G2140" i="18"/>
  <c r="H2139" i="18"/>
  <c r="G2139" i="18"/>
  <c r="H2138" i="18"/>
  <c r="G2138" i="18"/>
  <c r="H2137" i="18"/>
  <c r="G2137" i="18"/>
  <c r="H2136" i="18"/>
  <c r="G2136" i="18"/>
  <c r="H2135" i="18"/>
  <c r="G2135" i="18"/>
  <c r="H2134" i="18"/>
  <c r="G2134" i="18"/>
  <c r="H2133" i="18"/>
  <c r="G2133" i="18"/>
  <c r="H2132" i="18"/>
  <c r="G2132" i="18"/>
  <c r="H2131" i="18"/>
  <c r="G2131" i="18"/>
  <c r="H2130" i="18"/>
  <c r="G2130" i="18"/>
  <c r="H2129" i="18"/>
  <c r="G2129" i="18"/>
  <c r="H2128" i="18"/>
  <c r="G2128" i="18"/>
  <c r="H2127" i="18"/>
  <c r="G2127" i="18"/>
  <c r="H2126" i="18"/>
  <c r="G2126" i="18"/>
  <c r="H2125" i="18"/>
  <c r="G2125" i="18"/>
  <c r="H2124" i="18"/>
  <c r="G2124" i="18"/>
  <c r="H2123" i="18"/>
  <c r="G2123" i="18"/>
  <c r="H2122" i="18"/>
  <c r="G2122" i="18"/>
  <c r="H2121" i="18"/>
  <c r="G2121" i="18"/>
  <c r="H2120" i="18"/>
  <c r="G2120" i="18"/>
  <c r="H2119" i="18"/>
  <c r="G2119" i="18"/>
  <c r="H2118" i="18"/>
  <c r="G2118" i="18"/>
  <c r="H2117" i="18"/>
  <c r="G2117" i="18"/>
  <c r="H2116" i="18"/>
  <c r="G2116" i="18"/>
  <c r="H2115" i="18"/>
  <c r="G2115" i="18"/>
  <c r="H2114" i="18"/>
  <c r="G2114" i="18"/>
  <c r="H2113" i="18"/>
  <c r="G2113" i="18"/>
  <c r="H2112" i="18"/>
  <c r="G2112" i="18"/>
  <c r="H2111" i="18"/>
  <c r="G2111" i="18"/>
  <c r="H2110" i="18"/>
  <c r="G2110" i="18"/>
  <c r="H2109" i="18"/>
  <c r="G2109" i="18"/>
  <c r="H2108" i="18"/>
  <c r="G2108" i="18"/>
  <c r="H2107" i="18"/>
  <c r="G2107" i="18"/>
  <c r="H2106" i="18"/>
  <c r="G2106" i="18"/>
  <c r="H2105" i="18"/>
  <c r="G2105" i="18"/>
  <c r="H2104" i="18"/>
  <c r="G2104" i="18"/>
  <c r="H2103" i="18"/>
  <c r="G2103" i="18"/>
  <c r="H2102" i="18"/>
  <c r="G2102" i="18"/>
  <c r="H2101" i="18"/>
  <c r="G2101" i="18"/>
  <c r="H2100" i="18"/>
  <c r="G2100" i="18"/>
  <c r="H2099" i="18"/>
  <c r="G2099" i="18"/>
  <c r="H2098" i="18"/>
  <c r="G2098" i="18"/>
  <c r="H2097" i="18"/>
  <c r="G2097" i="18"/>
  <c r="H2096" i="18"/>
  <c r="G2096" i="18"/>
  <c r="H2095" i="18"/>
  <c r="G2095" i="18"/>
  <c r="H2094" i="18"/>
  <c r="G2094" i="18"/>
  <c r="H2093" i="18"/>
  <c r="G2093" i="18"/>
  <c r="H2092" i="18"/>
  <c r="G2092" i="18"/>
  <c r="H2091" i="18"/>
  <c r="G2091" i="18"/>
  <c r="H2090" i="18"/>
  <c r="G2090" i="18"/>
  <c r="H2089" i="18"/>
  <c r="G2089" i="18"/>
  <c r="H2088" i="18"/>
  <c r="G2088" i="18"/>
  <c r="H2087" i="18"/>
  <c r="G2087" i="18"/>
  <c r="H2086" i="18"/>
  <c r="G2086" i="18"/>
  <c r="H2085" i="18"/>
  <c r="G2085" i="18"/>
  <c r="H2084" i="18"/>
  <c r="G2084" i="18"/>
  <c r="H2083" i="18"/>
  <c r="G2083" i="18"/>
  <c r="H2082" i="18"/>
  <c r="G2082" i="18"/>
  <c r="H2081" i="18"/>
  <c r="G2081" i="18"/>
  <c r="H2080" i="18"/>
  <c r="G2080" i="18"/>
  <c r="H2079" i="18"/>
  <c r="G2079" i="18"/>
  <c r="H2078" i="18"/>
  <c r="G2078" i="18"/>
  <c r="H2077" i="18"/>
  <c r="G2077" i="18"/>
  <c r="H2076" i="18"/>
  <c r="G2076" i="18"/>
  <c r="H2075" i="18"/>
  <c r="G2075" i="18"/>
  <c r="H2074" i="18"/>
  <c r="G2074" i="18"/>
  <c r="H2073" i="18"/>
  <c r="G2073" i="18"/>
  <c r="H2072" i="18"/>
  <c r="G2072" i="18"/>
  <c r="H2071" i="18"/>
  <c r="G2071" i="18"/>
  <c r="H2070" i="18"/>
  <c r="G2070" i="18"/>
  <c r="H2069" i="18"/>
  <c r="G2069" i="18"/>
  <c r="H2068" i="18"/>
  <c r="G2068" i="18"/>
  <c r="H2067" i="18"/>
  <c r="G2067" i="18"/>
  <c r="H2066" i="18"/>
  <c r="G2066" i="18"/>
  <c r="H2065" i="18"/>
  <c r="G2065" i="18"/>
  <c r="H2064" i="18"/>
  <c r="G2064" i="18"/>
  <c r="H2063" i="18"/>
  <c r="G2063" i="18"/>
  <c r="H2062" i="18"/>
  <c r="G2062" i="18"/>
  <c r="H2061" i="18"/>
  <c r="G2061" i="18"/>
  <c r="H2060" i="18"/>
  <c r="G2060" i="18"/>
  <c r="H2059" i="18"/>
  <c r="G2059" i="18"/>
  <c r="H2058" i="18"/>
  <c r="G2058" i="18"/>
  <c r="H2057" i="18"/>
  <c r="G2057" i="18"/>
  <c r="H2056" i="18"/>
  <c r="G2056" i="18"/>
  <c r="H2055" i="18"/>
  <c r="G2055" i="18"/>
  <c r="H2054" i="18"/>
  <c r="G2054" i="18"/>
  <c r="H2053" i="18"/>
  <c r="G2053" i="18"/>
  <c r="H2052" i="18"/>
  <c r="G2052" i="18"/>
  <c r="H2051" i="18"/>
  <c r="G2051" i="18"/>
  <c r="H2050" i="18"/>
  <c r="G2050" i="18"/>
  <c r="H2049" i="18"/>
  <c r="G2049" i="18"/>
  <c r="H2048" i="18"/>
  <c r="G2048" i="18"/>
  <c r="H2047" i="18"/>
  <c r="G2047" i="18"/>
  <c r="H2046" i="18"/>
  <c r="G2046" i="18"/>
  <c r="H2045" i="18"/>
  <c r="G2045" i="18"/>
  <c r="H2044" i="18"/>
  <c r="G2044" i="18"/>
  <c r="H2043" i="18"/>
  <c r="G2043" i="18"/>
  <c r="H2042" i="18"/>
  <c r="G2042" i="18"/>
  <c r="H2041" i="18"/>
  <c r="G2041" i="18"/>
  <c r="H2040" i="18"/>
  <c r="G2040" i="18"/>
  <c r="H2039" i="18"/>
  <c r="G2039" i="18"/>
  <c r="H2038" i="18"/>
  <c r="G2038" i="18"/>
  <c r="H2037" i="18"/>
  <c r="G2037" i="18"/>
  <c r="H2036" i="18"/>
  <c r="G2036" i="18"/>
  <c r="H2035" i="18"/>
  <c r="G2035" i="18"/>
  <c r="H2034" i="18"/>
  <c r="G2034" i="18"/>
  <c r="H2033" i="18"/>
  <c r="G2033" i="18"/>
  <c r="H2032" i="18"/>
  <c r="G2032" i="18"/>
  <c r="H2031" i="18"/>
  <c r="G2031" i="18"/>
  <c r="H2030" i="18"/>
  <c r="G2030" i="18"/>
  <c r="H2029" i="18"/>
  <c r="G2029" i="18"/>
  <c r="H2028" i="18"/>
  <c r="G2028" i="18"/>
  <c r="H2027" i="18"/>
  <c r="G2027" i="18"/>
  <c r="H2026" i="18"/>
  <c r="G2026" i="18"/>
  <c r="H2025" i="18"/>
  <c r="G2025" i="18"/>
  <c r="H2024" i="18"/>
  <c r="G2024" i="18"/>
  <c r="H2023" i="18"/>
  <c r="G2023" i="18"/>
  <c r="H2022" i="18"/>
  <c r="G2022" i="18"/>
  <c r="H2021" i="18"/>
  <c r="G2021" i="18"/>
  <c r="H2020" i="18"/>
  <c r="G2020" i="18"/>
  <c r="H2019" i="18"/>
  <c r="G2019" i="18"/>
  <c r="H2018" i="18"/>
  <c r="G2018" i="18"/>
  <c r="H2017" i="18"/>
  <c r="G2017" i="18"/>
  <c r="H2016" i="18"/>
  <c r="G2016" i="18"/>
  <c r="H2015" i="18"/>
  <c r="G2015" i="18"/>
  <c r="H2014" i="18"/>
  <c r="G2014" i="18"/>
  <c r="H2013" i="18"/>
  <c r="G2013" i="18"/>
  <c r="H2012" i="18"/>
  <c r="G2012" i="18"/>
  <c r="H2011" i="18"/>
  <c r="G2011" i="18"/>
  <c r="H2010" i="18"/>
  <c r="G2010" i="18"/>
  <c r="H2009" i="18"/>
  <c r="G2009" i="18"/>
  <c r="H2008" i="18"/>
  <c r="G2008" i="18"/>
  <c r="H2007" i="18"/>
  <c r="G2007" i="18"/>
  <c r="H2006" i="18"/>
  <c r="G2006" i="18"/>
  <c r="H2005" i="18"/>
  <c r="G2005" i="18"/>
  <c r="H2004" i="18"/>
  <c r="G2004" i="18"/>
  <c r="H2003" i="18"/>
  <c r="G2003" i="18"/>
  <c r="H2002" i="18"/>
  <c r="G2002" i="18"/>
  <c r="H2001" i="18"/>
  <c r="G2001" i="18"/>
  <c r="H2000" i="18"/>
  <c r="G2000" i="18"/>
  <c r="H1999" i="18"/>
  <c r="G1999" i="18"/>
  <c r="H1998" i="18"/>
  <c r="G1998" i="18"/>
  <c r="H1997" i="18"/>
  <c r="G1997" i="18"/>
  <c r="H1996" i="18"/>
  <c r="G1996" i="18"/>
  <c r="H1995" i="18"/>
  <c r="G1995" i="18"/>
  <c r="H1994" i="18"/>
  <c r="G1994" i="18"/>
  <c r="H1993" i="18"/>
  <c r="G1993" i="18"/>
  <c r="H1992" i="18"/>
  <c r="G1992" i="18"/>
  <c r="H1991" i="18"/>
  <c r="G1991" i="18"/>
  <c r="H1990" i="18"/>
  <c r="G1990" i="18"/>
  <c r="H1989" i="18"/>
  <c r="G1989" i="18"/>
  <c r="H1988" i="18"/>
  <c r="G1988" i="18"/>
  <c r="H1987" i="18"/>
  <c r="G1987" i="18"/>
  <c r="H1986" i="18"/>
  <c r="G1986" i="18"/>
  <c r="H1985" i="18"/>
  <c r="G1985" i="18"/>
  <c r="H1984" i="18"/>
  <c r="G1984" i="18"/>
  <c r="H1983" i="18"/>
  <c r="G1983" i="18"/>
  <c r="H1982" i="18"/>
  <c r="G1982" i="18"/>
  <c r="H1981" i="18"/>
  <c r="G1981" i="18"/>
  <c r="H1980" i="18"/>
  <c r="G1980" i="18"/>
  <c r="H1979" i="18"/>
  <c r="G1979" i="18"/>
  <c r="H1978" i="18"/>
  <c r="G1978" i="18"/>
  <c r="H1977" i="18"/>
  <c r="G1977" i="18"/>
  <c r="H1976" i="18"/>
  <c r="G1976" i="18"/>
  <c r="H1975" i="18"/>
  <c r="G1975" i="18"/>
  <c r="H1974" i="18"/>
  <c r="G1974" i="18"/>
  <c r="H1973" i="18"/>
  <c r="G1973" i="18"/>
  <c r="H1972" i="18"/>
  <c r="G1972" i="18"/>
  <c r="H1971" i="18"/>
  <c r="G1971" i="18"/>
  <c r="H1970" i="18"/>
  <c r="G1970" i="18"/>
  <c r="H1969" i="18"/>
  <c r="G1969" i="18"/>
  <c r="H1968" i="18"/>
  <c r="G1968" i="18"/>
  <c r="H1967" i="18"/>
  <c r="G1967" i="18"/>
  <c r="H1966" i="18"/>
  <c r="G1966" i="18"/>
  <c r="H1965" i="18"/>
  <c r="G1965" i="18"/>
  <c r="H1964" i="18"/>
  <c r="G1964" i="18"/>
  <c r="H1963" i="18"/>
  <c r="G1963" i="18"/>
  <c r="H1962" i="18"/>
  <c r="G1962" i="18"/>
  <c r="H1961" i="18"/>
  <c r="G1961" i="18"/>
  <c r="H1960" i="18"/>
  <c r="G1960" i="18"/>
  <c r="H1959" i="18"/>
  <c r="G1959" i="18"/>
  <c r="H1958" i="18"/>
  <c r="G1958" i="18"/>
  <c r="H1957" i="18"/>
  <c r="G1957" i="18"/>
  <c r="H1956" i="18"/>
  <c r="G1956" i="18"/>
  <c r="H1955" i="18"/>
  <c r="G1955" i="18"/>
  <c r="H1954" i="18"/>
  <c r="G1954" i="18"/>
  <c r="H1953" i="18"/>
  <c r="G1953" i="18"/>
  <c r="H1952" i="18"/>
  <c r="G1952" i="18"/>
  <c r="H1951" i="18"/>
  <c r="G1951" i="18"/>
  <c r="H1950" i="18"/>
  <c r="G1950" i="18"/>
  <c r="H1949" i="18"/>
  <c r="G1949" i="18"/>
  <c r="H1948" i="18"/>
  <c r="G1948" i="18"/>
  <c r="H1947" i="18"/>
  <c r="G1947" i="18"/>
  <c r="H1946" i="18"/>
  <c r="G1946" i="18"/>
  <c r="H1945" i="18"/>
  <c r="G1945" i="18"/>
  <c r="H1944" i="18"/>
  <c r="G1944" i="18"/>
  <c r="H1943" i="18"/>
  <c r="G1943" i="18"/>
  <c r="H1942" i="18"/>
  <c r="G1942" i="18"/>
  <c r="H1941" i="18"/>
  <c r="G1941" i="18"/>
  <c r="H1940" i="18"/>
  <c r="G1940" i="18"/>
  <c r="H1939" i="18"/>
  <c r="G1939" i="18"/>
  <c r="H1938" i="18"/>
  <c r="G1938" i="18"/>
  <c r="H1937" i="18"/>
  <c r="G1937" i="18"/>
  <c r="H1936" i="18"/>
  <c r="G1936" i="18"/>
  <c r="H1935" i="18"/>
  <c r="G1935" i="18"/>
  <c r="H1934" i="18"/>
  <c r="G1934" i="18"/>
  <c r="H1933" i="18"/>
  <c r="G1933" i="18"/>
  <c r="H1932" i="18"/>
  <c r="G1932" i="18"/>
  <c r="H1931" i="18"/>
  <c r="G1931" i="18"/>
  <c r="H1930" i="18"/>
  <c r="G1930" i="18"/>
  <c r="H1929" i="18"/>
  <c r="G1929" i="18"/>
  <c r="H1928" i="18"/>
  <c r="G1928" i="18"/>
  <c r="H1927" i="18"/>
  <c r="G1927" i="18"/>
  <c r="H1926" i="18"/>
  <c r="G1926" i="18"/>
  <c r="H1925" i="18"/>
  <c r="G1925" i="18"/>
  <c r="H1924" i="18"/>
  <c r="G1924" i="18"/>
  <c r="H1923" i="18"/>
  <c r="G1923" i="18"/>
  <c r="H1922" i="18"/>
  <c r="G1922" i="18"/>
  <c r="H1921" i="18"/>
  <c r="G1921" i="18"/>
  <c r="H1920" i="18"/>
  <c r="G1920" i="18"/>
  <c r="H1919" i="18"/>
  <c r="G1919" i="18"/>
  <c r="H1918" i="18"/>
  <c r="G1918" i="18"/>
  <c r="H1917" i="18"/>
  <c r="G1917" i="18"/>
  <c r="H1916" i="18"/>
  <c r="G1916" i="18"/>
  <c r="H1915" i="18"/>
  <c r="G1915" i="18"/>
  <c r="H1914" i="18"/>
  <c r="G1914" i="18"/>
  <c r="H1913" i="18"/>
  <c r="G1913" i="18"/>
  <c r="H1912" i="18"/>
  <c r="G1912" i="18"/>
  <c r="H1911" i="18"/>
  <c r="G1911" i="18"/>
  <c r="H1910" i="18"/>
  <c r="G1910" i="18"/>
  <c r="H1909" i="18"/>
  <c r="G1909" i="18"/>
  <c r="H1908" i="18"/>
  <c r="G1908" i="18"/>
  <c r="H1907" i="18"/>
  <c r="G1907" i="18"/>
  <c r="H1906" i="18"/>
  <c r="G1906" i="18"/>
  <c r="H1905" i="18"/>
  <c r="G1905" i="18"/>
  <c r="H1904" i="18"/>
  <c r="G1904" i="18"/>
  <c r="H1903" i="18"/>
  <c r="G1903" i="18"/>
  <c r="H1902" i="18"/>
  <c r="G1902" i="18"/>
  <c r="H1901" i="18"/>
  <c r="G1901" i="18"/>
  <c r="H1900" i="18"/>
  <c r="G1900" i="18"/>
  <c r="H1899" i="18"/>
  <c r="G1899" i="18"/>
  <c r="H1898" i="18"/>
  <c r="G1898" i="18"/>
  <c r="H1897" i="18"/>
  <c r="G1897" i="18"/>
  <c r="H1896" i="18"/>
  <c r="G1896" i="18"/>
  <c r="H1895" i="18"/>
  <c r="G1895" i="18"/>
  <c r="H1894" i="18"/>
  <c r="G1894" i="18"/>
  <c r="H1893" i="18"/>
  <c r="G1893" i="18"/>
  <c r="H1892" i="18"/>
  <c r="G1892" i="18"/>
  <c r="H1891" i="18"/>
  <c r="G1891" i="18"/>
  <c r="H1890" i="18"/>
  <c r="G1890" i="18"/>
  <c r="H1889" i="18"/>
  <c r="G1889" i="18"/>
  <c r="H1888" i="18"/>
  <c r="G1888" i="18"/>
  <c r="H1887" i="18"/>
  <c r="G1887" i="18"/>
  <c r="H1886" i="18"/>
  <c r="G1886" i="18"/>
  <c r="H1885" i="18"/>
  <c r="G1885" i="18"/>
  <c r="H1884" i="18"/>
  <c r="G1884" i="18"/>
  <c r="H1883" i="18"/>
  <c r="G1883" i="18"/>
  <c r="H1882" i="18"/>
  <c r="G1882" i="18"/>
  <c r="H1881" i="18"/>
  <c r="G1881" i="18"/>
  <c r="H1880" i="18"/>
  <c r="G1880" i="18"/>
  <c r="H1879" i="18"/>
  <c r="G1879" i="18"/>
  <c r="H1878" i="18"/>
  <c r="G1878" i="18"/>
  <c r="H1877" i="18"/>
  <c r="G1877" i="18"/>
  <c r="H1876" i="18"/>
  <c r="G1876" i="18"/>
  <c r="H1875" i="18"/>
  <c r="G1875" i="18"/>
  <c r="H1874" i="18"/>
  <c r="G1874" i="18"/>
  <c r="H1873" i="18"/>
  <c r="G1873" i="18"/>
  <c r="H1872" i="18"/>
  <c r="G1872" i="18"/>
  <c r="H1871" i="18"/>
  <c r="G1871" i="18"/>
  <c r="H1870" i="18"/>
  <c r="G1870" i="18"/>
  <c r="H1869" i="18"/>
  <c r="G1869" i="18"/>
  <c r="H1868" i="18"/>
  <c r="G1868" i="18"/>
  <c r="H1867" i="18"/>
  <c r="G1867" i="18"/>
  <c r="H1866" i="18"/>
  <c r="G1866" i="18"/>
  <c r="H1865" i="18"/>
  <c r="G1865" i="18"/>
  <c r="H1864" i="18"/>
  <c r="G1864" i="18"/>
  <c r="H1863" i="18"/>
  <c r="G1863" i="18"/>
  <c r="H1862" i="18"/>
  <c r="G1862" i="18"/>
  <c r="H1861" i="18"/>
  <c r="G1861" i="18"/>
  <c r="H1860" i="18"/>
  <c r="G1860" i="18"/>
  <c r="H1859" i="18"/>
  <c r="G1859" i="18"/>
  <c r="H1858" i="18"/>
  <c r="G1858" i="18"/>
  <c r="H1857" i="18"/>
  <c r="G1857" i="18"/>
  <c r="H1856" i="18"/>
  <c r="G1856" i="18"/>
  <c r="H1855" i="18"/>
  <c r="G1855" i="18"/>
  <c r="H1854" i="18"/>
  <c r="G1854" i="18"/>
  <c r="H1853" i="18"/>
  <c r="G1853" i="18"/>
  <c r="H1852" i="18"/>
  <c r="G1852" i="18"/>
  <c r="H1851" i="18"/>
  <c r="G1851" i="18"/>
  <c r="H1850" i="18"/>
  <c r="G1850" i="18"/>
  <c r="H1849" i="18"/>
  <c r="G1849" i="18"/>
  <c r="H1848" i="18"/>
  <c r="G1848" i="18"/>
  <c r="H1847" i="18"/>
  <c r="G1847" i="18"/>
  <c r="H1846" i="18"/>
  <c r="G1846" i="18"/>
  <c r="H1845" i="18"/>
  <c r="G1845" i="18"/>
  <c r="H1844" i="18"/>
  <c r="G1844" i="18"/>
  <c r="H1843" i="18"/>
  <c r="G1843" i="18"/>
  <c r="H1842" i="18"/>
  <c r="G1842" i="18"/>
  <c r="H1841" i="18"/>
  <c r="G1841" i="18"/>
  <c r="H1840" i="18"/>
  <c r="G1840" i="18"/>
  <c r="H1839" i="18"/>
  <c r="G1839" i="18"/>
  <c r="H1838" i="18"/>
  <c r="G1838" i="18"/>
  <c r="H1837" i="18"/>
  <c r="G1837" i="18"/>
  <c r="H1836" i="18"/>
  <c r="G1836" i="18"/>
  <c r="H1835" i="18"/>
  <c r="G1835" i="18"/>
  <c r="H1834" i="18"/>
  <c r="G1834" i="18"/>
  <c r="H1833" i="18"/>
  <c r="G1833" i="18"/>
  <c r="H1832" i="18"/>
  <c r="G1832" i="18"/>
  <c r="H1831" i="18"/>
  <c r="G1831" i="18"/>
  <c r="H1830" i="18"/>
  <c r="G1830" i="18"/>
  <c r="H1829" i="18"/>
  <c r="G1829" i="18"/>
  <c r="H1828" i="18"/>
  <c r="G1828" i="18"/>
  <c r="H1827" i="18"/>
  <c r="G1827" i="18"/>
  <c r="H1826" i="18"/>
  <c r="G1826" i="18"/>
  <c r="H1825" i="18"/>
  <c r="G1825" i="18"/>
  <c r="H1824" i="18"/>
  <c r="G1824" i="18"/>
  <c r="H1823" i="18"/>
  <c r="G1823" i="18"/>
  <c r="H1822" i="18"/>
  <c r="G1822" i="18"/>
  <c r="H1821" i="18"/>
  <c r="G1821" i="18"/>
  <c r="H1820" i="18"/>
  <c r="G1820" i="18"/>
  <c r="H1819" i="18"/>
  <c r="G1819" i="18"/>
  <c r="H1818" i="18"/>
  <c r="G1818" i="18"/>
  <c r="H1817" i="18"/>
  <c r="G1817" i="18"/>
  <c r="H1816" i="18"/>
  <c r="G1816" i="18"/>
  <c r="H1815" i="18"/>
  <c r="G1815" i="18"/>
  <c r="H1814" i="18"/>
  <c r="G1814" i="18"/>
  <c r="H1813" i="18"/>
  <c r="G1813" i="18"/>
  <c r="H1812" i="18"/>
  <c r="G1812" i="18"/>
  <c r="H1811" i="18"/>
  <c r="G1811" i="18"/>
  <c r="H1810" i="18"/>
  <c r="G1810" i="18"/>
  <c r="H1809" i="18"/>
  <c r="G1809" i="18"/>
  <c r="H1808" i="18"/>
  <c r="G1808" i="18"/>
  <c r="H1807" i="18"/>
  <c r="G1807" i="18"/>
  <c r="H1806" i="18"/>
  <c r="G1806" i="18"/>
  <c r="H1805" i="18"/>
  <c r="G1805" i="18"/>
  <c r="H1804" i="18"/>
  <c r="G1804" i="18"/>
  <c r="H1803" i="18"/>
  <c r="G1803" i="18"/>
  <c r="H1802" i="18"/>
  <c r="G1802" i="18"/>
  <c r="H1801" i="18"/>
  <c r="G1801" i="18"/>
  <c r="H1800" i="18"/>
  <c r="G1800" i="18"/>
  <c r="H1799" i="18"/>
  <c r="G1799" i="18"/>
  <c r="H1798" i="18"/>
  <c r="G1798" i="18"/>
  <c r="H1797" i="18"/>
  <c r="G1797" i="18"/>
  <c r="H1796" i="18"/>
  <c r="G1796" i="18"/>
  <c r="H1795" i="18"/>
  <c r="G1795" i="18"/>
  <c r="H1794" i="18"/>
  <c r="G1794" i="18"/>
  <c r="H1793" i="18"/>
  <c r="G1793" i="18"/>
  <c r="H1792" i="18"/>
  <c r="G1792" i="18"/>
  <c r="H1791" i="18"/>
  <c r="G1791" i="18"/>
  <c r="H1790" i="18"/>
  <c r="G1790" i="18"/>
  <c r="H1789" i="18"/>
  <c r="G1789" i="18"/>
  <c r="H1788" i="18"/>
  <c r="G1788" i="18"/>
  <c r="H1787" i="18"/>
  <c r="G1787" i="18"/>
  <c r="H1786" i="18"/>
  <c r="G1786" i="18"/>
  <c r="H1785" i="18"/>
  <c r="G1785" i="18"/>
  <c r="H1784" i="18"/>
  <c r="G1784" i="18"/>
  <c r="H1783" i="18"/>
  <c r="G1783" i="18"/>
  <c r="H1782" i="18"/>
  <c r="G1782" i="18"/>
  <c r="H1781" i="18"/>
  <c r="G1781" i="18"/>
  <c r="H1780" i="18"/>
  <c r="G1780" i="18"/>
  <c r="H1779" i="18"/>
  <c r="G1779" i="18"/>
  <c r="H1778" i="18"/>
  <c r="G1778" i="18"/>
  <c r="H1777" i="18"/>
  <c r="G1777" i="18"/>
  <c r="H1776" i="18"/>
  <c r="G1776" i="18"/>
  <c r="H1775" i="18"/>
  <c r="G1775" i="18"/>
  <c r="H1774" i="18"/>
  <c r="G1774" i="18"/>
  <c r="H1773" i="18"/>
  <c r="G1773" i="18"/>
  <c r="H1772" i="18"/>
  <c r="G1772" i="18"/>
  <c r="H1771" i="18"/>
  <c r="G1771" i="18"/>
  <c r="H1770" i="18"/>
  <c r="G1770" i="18"/>
  <c r="H1769" i="18"/>
  <c r="G1769" i="18"/>
  <c r="H1768" i="18"/>
  <c r="G1768" i="18"/>
  <c r="H1767" i="18"/>
  <c r="G1767" i="18"/>
  <c r="H1766" i="18"/>
  <c r="G1766" i="18"/>
  <c r="H1765" i="18"/>
  <c r="G1765" i="18"/>
  <c r="H1764" i="18"/>
  <c r="G1764" i="18"/>
  <c r="H1763" i="18"/>
  <c r="G1763" i="18"/>
  <c r="H1762" i="18"/>
  <c r="G1762" i="18"/>
  <c r="H1761" i="18"/>
  <c r="G1761" i="18"/>
  <c r="H1760" i="18"/>
  <c r="G1760" i="18"/>
  <c r="H1759" i="18"/>
  <c r="G1759" i="18"/>
  <c r="H1758" i="18"/>
  <c r="G1758" i="18"/>
  <c r="H1757" i="18"/>
  <c r="G1757" i="18"/>
  <c r="H1756" i="18"/>
  <c r="G1756" i="18"/>
  <c r="H1755" i="18"/>
  <c r="G1755" i="18"/>
  <c r="H1754" i="18"/>
  <c r="G1754" i="18"/>
  <c r="H1753" i="18"/>
  <c r="G1753" i="18"/>
  <c r="H1752" i="18"/>
  <c r="G1752" i="18"/>
  <c r="H1751" i="18"/>
  <c r="G1751" i="18"/>
  <c r="H1750" i="18"/>
  <c r="G1750" i="18"/>
  <c r="H1749" i="18"/>
  <c r="G1749" i="18"/>
  <c r="H1748" i="18"/>
  <c r="G1748" i="18"/>
  <c r="H1747" i="18"/>
  <c r="G1747" i="18"/>
  <c r="H1746" i="18"/>
  <c r="G1746" i="18"/>
  <c r="H1745" i="18"/>
  <c r="G1745" i="18"/>
  <c r="H1744" i="18"/>
  <c r="G1744" i="18"/>
  <c r="H1743" i="18"/>
  <c r="G1743" i="18"/>
  <c r="H1742" i="18"/>
  <c r="G1742" i="18"/>
  <c r="H1741" i="18"/>
  <c r="G1741" i="18"/>
  <c r="H1740" i="18"/>
  <c r="G1740" i="18"/>
  <c r="H1739" i="18"/>
  <c r="G1739" i="18"/>
  <c r="H1738" i="18"/>
  <c r="G1738" i="18"/>
  <c r="H1737" i="18"/>
  <c r="G1737" i="18"/>
  <c r="H1736" i="18"/>
  <c r="G1736" i="18"/>
  <c r="H1735" i="18"/>
  <c r="G1735" i="18"/>
  <c r="H1734" i="18"/>
  <c r="G1734" i="18"/>
  <c r="H1733" i="18"/>
  <c r="G1733" i="18"/>
  <c r="H1732" i="18"/>
  <c r="G1732" i="18"/>
  <c r="H1731" i="18"/>
  <c r="G1731" i="18"/>
  <c r="H1730" i="18"/>
  <c r="G1730" i="18"/>
  <c r="H1729" i="18"/>
  <c r="G1729" i="18"/>
  <c r="H1728" i="18"/>
  <c r="G1728" i="18"/>
  <c r="H1727" i="18"/>
  <c r="G1727" i="18"/>
  <c r="H1726" i="18"/>
  <c r="G1726" i="18"/>
  <c r="H1725" i="18"/>
  <c r="G1725" i="18"/>
  <c r="H1724" i="18"/>
  <c r="G1724" i="18"/>
  <c r="H1723" i="18"/>
  <c r="G1723" i="18"/>
  <c r="H1722" i="18"/>
  <c r="G1722" i="18"/>
  <c r="H1721" i="18"/>
  <c r="G1721" i="18"/>
  <c r="H1720" i="18"/>
  <c r="G1720" i="18"/>
  <c r="H1719" i="18"/>
  <c r="G1719" i="18"/>
  <c r="H1718" i="18"/>
  <c r="G1718" i="18"/>
  <c r="H1717" i="18"/>
  <c r="G1717" i="18"/>
  <c r="H1716" i="18"/>
  <c r="G1716" i="18"/>
  <c r="H1715" i="18"/>
  <c r="G1715" i="18"/>
  <c r="H1714" i="18"/>
  <c r="G1714" i="18"/>
  <c r="H1713" i="18"/>
  <c r="G1713" i="18"/>
  <c r="H1712" i="18"/>
  <c r="G1712" i="18"/>
  <c r="H1711" i="18"/>
  <c r="G1711" i="18"/>
  <c r="H1710" i="18"/>
  <c r="G1710" i="18"/>
  <c r="H1709" i="18"/>
  <c r="G1709" i="18"/>
  <c r="H1708" i="18"/>
  <c r="G1708" i="18"/>
  <c r="H1707" i="18"/>
  <c r="G1707" i="18"/>
  <c r="H1706" i="18"/>
  <c r="G1706" i="18"/>
  <c r="H1705" i="18"/>
  <c r="G1705" i="18"/>
  <c r="H1704" i="18"/>
  <c r="G1704" i="18"/>
  <c r="H1703" i="18"/>
  <c r="G1703" i="18"/>
  <c r="H1702" i="18"/>
  <c r="G1702" i="18"/>
  <c r="H1701" i="18"/>
  <c r="G1701" i="18"/>
  <c r="H1700" i="18"/>
  <c r="G1700" i="18"/>
  <c r="H1699" i="18"/>
  <c r="G1699" i="18"/>
  <c r="H1698" i="18"/>
  <c r="G1698" i="18"/>
  <c r="H1697" i="18"/>
  <c r="G1697" i="18"/>
  <c r="H1696" i="18"/>
  <c r="G1696" i="18"/>
  <c r="H1695" i="18"/>
  <c r="G1695" i="18"/>
  <c r="H1694" i="18"/>
  <c r="G1694" i="18"/>
  <c r="H1693" i="18"/>
  <c r="G1693" i="18"/>
  <c r="H1692" i="18"/>
  <c r="G1692" i="18"/>
  <c r="H1691" i="18"/>
  <c r="G1691" i="18"/>
  <c r="H1690" i="18"/>
  <c r="G1690" i="18"/>
  <c r="H1689" i="18"/>
  <c r="G1689" i="18"/>
  <c r="H1688" i="18"/>
  <c r="G1688" i="18"/>
  <c r="H1687" i="18"/>
  <c r="G1687" i="18"/>
  <c r="H1686" i="18"/>
  <c r="G1686" i="18"/>
  <c r="H1685" i="18"/>
  <c r="G1685" i="18"/>
  <c r="H1684" i="18"/>
  <c r="G1684" i="18"/>
  <c r="H1683" i="18"/>
  <c r="G1683" i="18"/>
  <c r="H1682" i="18"/>
  <c r="G1682" i="18"/>
  <c r="H1681" i="18"/>
  <c r="G1681" i="18"/>
  <c r="H1680" i="18"/>
  <c r="G1680" i="18"/>
  <c r="H1679" i="18"/>
  <c r="G1679" i="18"/>
  <c r="H1678" i="18"/>
  <c r="G1678" i="18"/>
  <c r="H1677" i="18"/>
  <c r="G1677" i="18"/>
  <c r="H1676" i="18"/>
  <c r="G1676" i="18"/>
  <c r="H1675" i="18"/>
  <c r="G1675" i="18"/>
  <c r="H1674" i="18"/>
  <c r="G1674" i="18"/>
  <c r="H1673" i="18"/>
  <c r="G1673" i="18"/>
  <c r="H1672" i="18"/>
  <c r="G1672" i="18"/>
  <c r="H1671" i="18"/>
  <c r="G1671" i="18"/>
  <c r="H1670" i="18"/>
  <c r="G1670" i="18"/>
  <c r="H1669" i="18"/>
  <c r="G1669" i="18"/>
  <c r="H1668" i="18"/>
  <c r="G1668" i="18"/>
  <c r="H1667" i="18"/>
  <c r="G1667" i="18"/>
  <c r="H1666" i="18"/>
  <c r="G1666" i="18"/>
  <c r="H1665" i="18"/>
  <c r="G1665" i="18"/>
  <c r="H1664" i="18"/>
  <c r="G1664" i="18"/>
  <c r="H1663" i="18"/>
  <c r="G1663" i="18"/>
  <c r="H1662" i="18"/>
  <c r="G1662" i="18"/>
  <c r="H1661" i="18"/>
  <c r="G1661" i="18"/>
  <c r="H1660" i="18"/>
  <c r="G1660" i="18"/>
  <c r="H1659" i="18"/>
  <c r="G1659" i="18"/>
  <c r="H1658" i="18"/>
  <c r="G1658" i="18"/>
  <c r="H1657" i="18"/>
  <c r="G1657" i="18"/>
  <c r="H1656" i="18"/>
  <c r="G1656" i="18"/>
  <c r="H1655" i="18"/>
  <c r="G1655" i="18"/>
  <c r="H1654" i="18"/>
  <c r="G1654" i="18"/>
  <c r="H1653" i="18"/>
  <c r="G1653" i="18"/>
  <c r="H1652" i="18"/>
  <c r="G1652" i="18"/>
  <c r="H1651" i="18"/>
  <c r="G1651" i="18"/>
  <c r="H1650" i="18"/>
  <c r="G1650" i="18"/>
  <c r="H1649" i="18"/>
  <c r="G1649" i="18"/>
  <c r="H1648" i="18"/>
  <c r="G1648" i="18"/>
  <c r="H1647" i="18"/>
  <c r="G1647" i="18"/>
  <c r="H1646" i="18"/>
  <c r="G1646" i="18"/>
  <c r="H1645" i="18"/>
  <c r="G1645" i="18"/>
  <c r="H1644" i="18"/>
  <c r="G1644" i="18"/>
  <c r="H1643" i="18"/>
  <c r="G1643" i="18"/>
  <c r="H1642" i="18"/>
  <c r="G1642" i="18"/>
  <c r="H1641" i="18"/>
  <c r="G1641" i="18"/>
  <c r="H1640" i="18"/>
  <c r="G1640" i="18"/>
  <c r="H1639" i="18"/>
  <c r="G1639" i="18"/>
  <c r="H1638" i="18"/>
  <c r="G1638" i="18"/>
  <c r="H1637" i="18"/>
  <c r="G1637" i="18"/>
  <c r="H1636" i="18"/>
  <c r="G1636" i="18"/>
  <c r="H1635" i="18"/>
  <c r="G1635" i="18"/>
  <c r="H1634" i="18"/>
  <c r="G1634" i="18"/>
  <c r="H1633" i="18"/>
  <c r="G1633" i="18"/>
  <c r="H1632" i="18"/>
  <c r="G1632" i="18"/>
  <c r="H1631" i="18"/>
  <c r="G1631" i="18"/>
  <c r="H1630" i="18"/>
  <c r="G1630" i="18"/>
  <c r="H1629" i="18"/>
  <c r="G1629" i="18"/>
  <c r="H1628" i="18"/>
  <c r="G1628" i="18"/>
  <c r="H1627" i="18"/>
  <c r="G1627" i="18"/>
  <c r="H1626" i="18"/>
  <c r="G1626" i="18"/>
  <c r="H1625" i="18"/>
  <c r="G1625" i="18"/>
  <c r="H1624" i="18"/>
  <c r="G1624" i="18"/>
  <c r="H1623" i="18"/>
  <c r="G1623" i="18"/>
  <c r="H1622" i="18"/>
  <c r="G1622" i="18"/>
  <c r="H1621" i="18"/>
  <c r="G1621" i="18"/>
  <c r="H1620" i="18"/>
  <c r="G1620" i="18"/>
  <c r="H1619" i="18"/>
  <c r="G1619" i="18"/>
  <c r="H1618" i="18"/>
  <c r="G1618" i="18"/>
  <c r="H1617" i="18"/>
  <c r="G1617" i="18"/>
  <c r="H1616" i="18"/>
  <c r="G1616" i="18"/>
  <c r="H1615" i="18"/>
  <c r="G1615" i="18"/>
  <c r="H1614" i="18"/>
  <c r="G1614" i="18"/>
  <c r="H1613" i="18"/>
  <c r="G1613" i="18"/>
  <c r="H1612" i="18"/>
  <c r="G1612" i="18"/>
  <c r="H1611" i="18"/>
  <c r="G1611" i="18"/>
  <c r="H1610" i="18"/>
  <c r="G1610" i="18"/>
  <c r="H1609" i="18"/>
  <c r="G1609" i="18"/>
  <c r="H1608" i="18"/>
  <c r="G1608" i="18"/>
  <c r="H1607" i="18"/>
  <c r="G1607" i="18"/>
  <c r="H1606" i="18"/>
  <c r="G1606" i="18"/>
  <c r="H1605" i="18"/>
  <c r="G1605" i="18"/>
  <c r="H1604" i="18"/>
  <c r="G1604" i="18"/>
  <c r="H1603" i="18"/>
  <c r="G1603" i="18"/>
  <c r="H1602" i="18"/>
  <c r="G1602" i="18"/>
  <c r="H1601" i="18"/>
  <c r="G1601" i="18"/>
  <c r="H1600" i="18"/>
  <c r="G1600" i="18"/>
  <c r="H1599" i="18"/>
  <c r="G1599" i="18"/>
  <c r="H1598" i="18"/>
  <c r="G1598" i="18"/>
  <c r="H1597" i="18"/>
  <c r="G1597" i="18"/>
  <c r="H1596" i="18"/>
  <c r="G1596" i="18"/>
  <c r="H1595" i="18"/>
  <c r="G1595" i="18"/>
  <c r="H1594" i="18"/>
  <c r="G1594" i="18"/>
  <c r="H1593" i="18"/>
  <c r="G1593" i="18"/>
  <c r="H1592" i="18"/>
  <c r="G1592" i="18"/>
  <c r="H1591" i="18"/>
  <c r="G1591" i="18"/>
  <c r="H1590" i="18"/>
  <c r="G1590" i="18"/>
  <c r="H1589" i="18"/>
  <c r="G1589" i="18"/>
  <c r="H1588" i="18"/>
  <c r="G1588" i="18"/>
  <c r="H1587" i="18"/>
  <c r="G1587" i="18"/>
  <c r="H1586" i="18"/>
  <c r="G1586" i="18"/>
  <c r="H1585" i="18"/>
  <c r="G1585" i="18"/>
  <c r="H1584" i="18"/>
  <c r="G1584" i="18"/>
  <c r="H1583" i="18"/>
  <c r="G1583" i="18"/>
  <c r="H1582" i="18"/>
  <c r="G1582" i="18"/>
  <c r="H1581" i="18"/>
  <c r="G1581" i="18"/>
  <c r="H1580" i="18"/>
  <c r="G1580" i="18"/>
  <c r="H1579" i="18"/>
  <c r="G1579" i="18"/>
  <c r="H1578" i="18"/>
  <c r="G1578" i="18"/>
  <c r="H1577" i="18"/>
  <c r="G1577" i="18"/>
  <c r="H1576" i="18"/>
  <c r="G1576" i="18"/>
  <c r="H1575" i="18"/>
  <c r="G1575" i="18"/>
  <c r="H1574" i="18"/>
  <c r="G1574" i="18"/>
  <c r="H1573" i="18"/>
  <c r="G1573" i="18"/>
  <c r="H1572" i="18"/>
  <c r="G1572" i="18"/>
  <c r="H1571" i="18"/>
  <c r="G1571" i="18"/>
  <c r="H1570" i="18"/>
  <c r="G1570" i="18"/>
  <c r="H1569" i="18"/>
  <c r="G1569" i="18"/>
  <c r="H1568" i="18"/>
  <c r="G1568" i="18"/>
  <c r="H1567" i="18"/>
  <c r="G1567" i="18"/>
  <c r="H1566" i="18"/>
  <c r="G1566" i="18"/>
  <c r="H1565" i="18"/>
  <c r="G1565" i="18"/>
  <c r="H1564" i="18"/>
  <c r="G1564" i="18"/>
  <c r="H1563" i="18"/>
  <c r="G1563" i="18"/>
  <c r="H1562" i="18"/>
  <c r="G1562" i="18"/>
  <c r="H1561" i="18"/>
  <c r="G1561" i="18"/>
  <c r="H1560" i="18"/>
  <c r="G1560" i="18"/>
  <c r="H1559" i="18"/>
  <c r="G1559" i="18"/>
  <c r="H1558" i="18"/>
  <c r="G1558" i="18"/>
  <c r="H1557" i="18"/>
  <c r="G1557" i="18"/>
  <c r="H1556" i="18"/>
  <c r="G1556" i="18"/>
  <c r="H1555" i="18"/>
  <c r="G1555" i="18"/>
  <c r="H1554" i="18"/>
  <c r="G1554" i="18"/>
  <c r="H1553" i="18"/>
  <c r="G1553" i="18"/>
  <c r="H1552" i="18"/>
  <c r="G1552" i="18"/>
  <c r="H1551" i="18"/>
  <c r="G1551" i="18"/>
  <c r="H1550" i="18"/>
  <c r="G1550" i="18"/>
  <c r="H1549" i="18"/>
  <c r="G1549" i="18"/>
  <c r="H1548" i="18"/>
  <c r="G1548" i="18"/>
  <c r="H1547" i="18"/>
  <c r="G1547" i="18"/>
  <c r="H1546" i="18"/>
  <c r="G1546" i="18"/>
  <c r="H1545" i="18"/>
  <c r="G1545" i="18"/>
  <c r="H1544" i="18"/>
  <c r="G1544" i="18"/>
  <c r="H1543" i="18"/>
  <c r="G1543" i="18"/>
  <c r="H1542" i="18"/>
  <c r="G1542" i="18"/>
  <c r="H1541" i="18"/>
  <c r="G1541" i="18"/>
  <c r="H1540" i="18"/>
  <c r="G1540" i="18"/>
  <c r="H1539" i="18"/>
  <c r="G1539" i="18"/>
  <c r="H1538" i="18"/>
  <c r="G1538" i="18"/>
  <c r="H1537" i="18"/>
  <c r="G1537" i="18"/>
  <c r="H1536" i="18"/>
  <c r="G1536" i="18"/>
  <c r="H1535" i="18"/>
  <c r="G1535" i="18"/>
  <c r="H1534" i="18"/>
  <c r="G1534" i="18"/>
  <c r="H1533" i="18"/>
  <c r="G1533" i="18"/>
  <c r="H1532" i="18"/>
  <c r="G1532" i="18"/>
  <c r="H1531" i="18"/>
  <c r="G1531" i="18"/>
  <c r="H1530" i="18"/>
  <c r="G1530" i="18"/>
  <c r="H1529" i="18"/>
  <c r="G1529" i="18"/>
  <c r="H1528" i="18"/>
  <c r="G1528" i="18"/>
  <c r="H1527" i="18"/>
  <c r="G1527" i="18"/>
  <c r="H1526" i="18"/>
  <c r="G1526" i="18"/>
  <c r="H1525" i="18"/>
  <c r="G1525" i="18"/>
  <c r="H1524" i="18"/>
  <c r="G1524" i="18"/>
  <c r="H1523" i="18"/>
  <c r="G1523" i="18"/>
  <c r="H1522" i="18"/>
  <c r="G1522" i="18"/>
  <c r="H1521" i="18"/>
  <c r="G1521" i="18"/>
  <c r="H1520" i="18"/>
  <c r="G1520" i="18"/>
  <c r="H1519" i="18"/>
  <c r="G1519" i="18"/>
  <c r="H1518" i="18"/>
  <c r="G1518" i="18"/>
  <c r="H1517" i="18"/>
  <c r="G1517" i="18"/>
  <c r="H1516" i="18"/>
  <c r="G1516" i="18"/>
  <c r="H1515" i="18"/>
  <c r="G1515" i="18"/>
  <c r="H1514" i="18"/>
  <c r="G1514" i="18"/>
  <c r="H1513" i="18"/>
  <c r="G1513" i="18"/>
  <c r="H1512" i="18"/>
  <c r="G1512" i="18"/>
  <c r="H1511" i="18"/>
  <c r="G1511" i="18"/>
  <c r="H1510" i="18"/>
  <c r="G1510" i="18"/>
  <c r="H1509" i="18"/>
  <c r="G1509" i="18"/>
  <c r="H1508" i="18"/>
  <c r="G1508" i="18"/>
  <c r="H1507" i="18"/>
  <c r="G1507" i="18"/>
  <c r="H1506" i="18"/>
  <c r="G1506" i="18"/>
  <c r="H1505" i="18"/>
  <c r="G1505" i="18"/>
  <c r="H1504" i="18"/>
  <c r="G1504" i="18"/>
  <c r="H1503" i="18"/>
  <c r="G1503" i="18"/>
  <c r="H1502" i="18"/>
  <c r="G1502" i="18"/>
  <c r="H1501" i="18"/>
  <c r="G1501" i="18"/>
  <c r="H1500" i="18"/>
  <c r="G1500" i="18"/>
  <c r="H1499" i="18"/>
  <c r="G1499" i="18"/>
  <c r="H1498" i="18"/>
  <c r="G1498" i="18"/>
  <c r="H1497" i="18"/>
  <c r="G1497" i="18"/>
  <c r="H1496" i="18"/>
  <c r="G1496" i="18"/>
  <c r="H1495" i="18"/>
  <c r="G1495" i="18"/>
  <c r="H1494" i="18"/>
  <c r="G1494" i="18"/>
  <c r="H1493" i="18"/>
  <c r="G1493" i="18"/>
  <c r="H1492" i="18"/>
  <c r="G1492" i="18"/>
  <c r="H1491" i="18"/>
  <c r="G1491" i="18"/>
  <c r="H1490" i="18"/>
  <c r="G1490" i="18"/>
  <c r="H1489" i="18"/>
  <c r="G1489" i="18"/>
  <c r="H1488" i="18"/>
  <c r="G1488" i="18"/>
  <c r="H1487" i="18"/>
  <c r="G1487" i="18"/>
  <c r="H1486" i="18"/>
  <c r="G1486" i="18"/>
  <c r="H1485" i="18"/>
  <c r="G1485" i="18"/>
  <c r="H1484" i="18"/>
  <c r="G1484" i="18"/>
  <c r="H1483" i="18"/>
  <c r="G1483" i="18"/>
  <c r="H1482" i="18"/>
  <c r="G1482" i="18"/>
  <c r="H1481" i="18"/>
  <c r="G1481" i="18"/>
  <c r="H1480" i="18"/>
  <c r="G1480" i="18"/>
  <c r="H1479" i="18"/>
  <c r="G1479" i="18"/>
  <c r="H1478" i="18"/>
  <c r="G1478" i="18"/>
  <c r="H1477" i="18"/>
  <c r="G1477" i="18"/>
  <c r="H1476" i="18"/>
  <c r="G1476" i="18"/>
  <c r="H1475" i="18"/>
  <c r="G1475" i="18"/>
  <c r="H1474" i="18"/>
  <c r="G1474" i="18"/>
  <c r="H1473" i="18"/>
  <c r="G1473" i="18"/>
  <c r="H1472" i="18"/>
  <c r="G1472" i="18"/>
  <c r="H1471" i="18"/>
  <c r="G1471" i="18"/>
  <c r="H1470" i="18"/>
  <c r="G1470" i="18"/>
  <c r="H1469" i="18"/>
  <c r="G1469" i="18"/>
  <c r="H1468" i="18"/>
  <c r="G1468" i="18"/>
  <c r="H1467" i="18"/>
  <c r="G1467" i="18"/>
  <c r="H1466" i="18"/>
  <c r="G1466" i="18"/>
  <c r="H1465" i="18"/>
  <c r="G1465" i="18"/>
  <c r="H1464" i="18"/>
  <c r="G1464" i="18"/>
  <c r="H1463" i="18"/>
  <c r="G1463" i="18"/>
  <c r="H1462" i="18"/>
  <c r="G1462" i="18"/>
  <c r="H1461" i="18"/>
  <c r="G1461" i="18"/>
  <c r="H1460" i="18"/>
  <c r="G1460" i="18"/>
  <c r="H1459" i="18"/>
  <c r="G1459" i="18"/>
  <c r="H1458" i="18"/>
  <c r="G1458" i="18"/>
  <c r="H1457" i="18"/>
  <c r="G1457" i="18"/>
  <c r="H1456" i="18"/>
  <c r="G1456" i="18"/>
  <c r="H1455" i="18"/>
  <c r="G1455" i="18"/>
  <c r="H1454" i="18"/>
  <c r="G1454" i="18"/>
  <c r="H1453" i="18"/>
  <c r="G1453" i="18"/>
  <c r="H1452" i="18"/>
  <c r="G1452" i="18"/>
  <c r="H1451" i="18"/>
  <c r="G1451" i="18"/>
  <c r="H1450" i="18"/>
  <c r="G1450" i="18"/>
  <c r="H1449" i="18"/>
  <c r="G1449" i="18"/>
  <c r="H1448" i="18"/>
  <c r="G1448" i="18"/>
  <c r="H1447" i="18"/>
  <c r="G1447" i="18"/>
  <c r="H1446" i="18"/>
  <c r="G1446" i="18"/>
  <c r="H1445" i="18"/>
  <c r="G1445" i="18"/>
  <c r="H1444" i="18"/>
  <c r="G1444" i="18"/>
  <c r="H1443" i="18"/>
  <c r="G1443" i="18"/>
  <c r="H1442" i="18"/>
  <c r="G1442" i="18"/>
  <c r="H1441" i="18"/>
  <c r="G1441" i="18"/>
  <c r="H1440" i="18"/>
  <c r="G1440" i="18"/>
  <c r="H1439" i="18"/>
  <c r="G1439" i="18"/>
  <c r="H1438" i="18"/>
  <c r="G1438" i="18"/>
  <c r="H1437" i="18"/>
  <c r="G1437" i="18"/>
  <c r="H1436" i="18"/>
  <c r="G1436" i="18"/>
  <c r="H1435" i="18"/>
  <c r="G1435" i="18"/>
  <c r="H1434" i="18"/>
  <c r="G1434" i="18"/>
  <c r="H1433" i="18"/>
  <c r="G1433" i="18"/>
  <c r="H1432" i="18"/>
  <c r="G1432" i="18"/>
  <c r="H1431" i="18"/>
  <c r="G1431" i="18"/>
  <c r="H1430" i="18"/>
  <c r="G1430" i="18"/>
  <c r="H1429" i="18"/>
  <c r="G1429" i="18"/>
  <c r="H1428" i="18"/>
  <c r="G1428" i="18"/>
  <c r="H1427" i="18"/>
  <c r="G1427" i="18"/>
  <c r="H1426" i="18"/>
  <c r="G1426" i="18"/>
  <c r="H1425" i="18"/>
  <c r="G1425" i="18"/>
  <c r="H1424" i="18"/>
  <c r="G1424" i="18"/>
  <c r="H1423" i="18"/>
  <c r="G1423" i="18"/>
  <c r="H1422" i="18"/>
  <c r="G1422" i="18"/>
  <c r="H1421" i="18"/>
  <c r="G1421" i="18"/>
  <c r="H1420" i="18"/>
  <c r="G1420" i="18"/>
  <c r="H1419" i="18"/>
  <c r="G1419" i="18"/>
  <c r="H1418" i="18"/>
  <c r="G1418" i="18"/>
  <c r="H1417" i="18"/>
  <c r="G1417" i="18"/>
  <c r="H1416" i="18"/>
  <c r="G1416" i="18"/>
  <c r="H1415" i="18"/>
  <c r="G1415" i="18"/>
  <c r="H1414" i="18"/>
  <c r="G1414" i="18"/>
  <c r="H1413" i="18"/>
  <c r="G1413" i="18"/>
  <c r="H1412" i="18"/>
  <c r="G1412" i="18"/>
  <c r="H1411" i="18"/>
  <c r="G1411" i="18"/>
  <c r="H1410" i="18"/>
  <c r="G1410" i="18"/>
  <c r="H1409" i="18"/>
  <c r="G1409" i="18"/>
  <c r="H1408" i="18"/>
  <c r="G1408" i="18"/>
  <c r="H1407" i="18"/>
  <c r="G1407" i="18"/>
  <c r="H1406" i="18"/>
  <c r="G1406" i="18"/>
  <c r="H1405" i="18"/>
  <c r="G1405" i="18"/>
  <c r="H1404" i="18"/>
  <c r="G1404" i="18"/>
  <c r="H1403" i="18"/>
  <c r="G1403" i="18"/>
  <c r="H1402" i="18"/>
  <c r="G1402" i="18"/>
  <c r="H1401" i="18"/>
  <c r="G1401" i="18"/>
  <c r="H1400" i="18"/>
  <c r="G1400" i="18"/>
  <c r="H1399" i="18"/>
  <c r="G1399" i="18"/>
  <c r="H1398" i="18"/>
  <c r="G1398" i="18"/>
  <c r="H1397" i="18"/>
  <c r="G1397" i="18"/>
  <c r="H1396" i="18"/>
  <c r="G1396" i="18"/>
  <c r="H1395" i="18"/>
  <c r="G1395" i="18"/>
  <c r="H1394" i="18"/>
  <c r="G1394" i="18"/>
  <c r="H1393" i="18"/>
  <c r="G1393" i="18"/>
  <c r="H1392" i="18"/>
  <c r="G1392" i="18"/>
  <c r="H1391" i="18"/>
  <c r="G1391" i="18"/>
  <c r="H1390" i="18"/>
  <c r="G1390" i="18"/>
  <c r="H1389" i="18"/>
  <c r="G1389" i="18"/>
  <c r="H1388" i="18"/>
  <c r="G1388" i="18"/>
  <c r="H1387" i="18"/>
  <c r="G1387" i="18"/>
  <c r="H1386" i="18"/>
  <c r="G1386" i="18"/>
  <c r="H1385" i="18"/>
  <c r="G1385" i="18"/>
  <c r="H1384" i="18"/>
  <c r="G1384" i="18"/>
  <c r="H1383" i="18"/>
  <c r="G1383" i="18"/>
  <c r="H1382" i="18"/>
  <c r="G1382" i="18"/>
  <c r="H1381" i="18"/>
  <c r="G1381" i="18"/>
  <c r="H1380" i="18"/>
  <c r="G1380" i="18"/>
  <c r="H1379" i="18"/>
  <c r="G1379" i="18"/>
  <c r="H1378" i="18"/>
  <c r="G1378" i="18"/>
  <c r="H1377" i="18"/>
  <c r="G1377" i="18"/>
  <c r="H1376" i="18"/>
  <c r="G1376" i="18"/>
  <c r="H1375" i="18"/>
  <c r="G1375" i="18"/>
  <c r="H1374" i="18"/>
  <c r="G1374" i="18"/>
  <c r="H1373" i="18"/>
  <c r="G1373" i="18"/>
  <c r="H1372" i="18"/>
  <c r="G1372" i="18"/>
  <c r="H1371" i="18"/>
  <c r="G1371" i="18"/>
  <c r="H1370" i="18"/>
  <c r="G1370" i="18"/>
  <c r="H1369" i="18"/>
  <c r="G1369" i="18"/>
  <c r="H1368" i="18"/>
  <c r="G1368" i="18"/>
  <c r="H1367" i="18"/>
  <c r="G1367" i="18"/>
  <c r="H1366" i="18"/>
  <c r="G1366" i="18"/>
  <c r="H1365" i="18"/>
  <c r="G1365" i="18"/>
  <c r="H1364" i="18"/>
  <c r="G1364" i="18"/>
  <c r="H1363" i="18"/>
  <c r="G1363" i="18"/>
  <c r="H1362" i="18"/>
  <c r="G1362" i="18"/>
  <c r="H1361" i="18"/>
  <c r="G1361" i="18"/>
  <c r="H1360" i="18"/>
  <c r="G1360" i="18"/>
  <c r="H1359" i="18"/>
  <c r="G1359" i="18"/>
  <c r="H1358" i="18"/>
  <c r="G1358" i="18"/>
  <c r="H1357" i="18"/>
  <c r="G1357" i="18"/>
  <c r="H1356" i="18"/>
  <c r="G1356" i="18"/>
  <c r="H1355" i="18"/>
  <c r="G1355" i="18"/>
  <c r="H1354" i="18"/>
  <c r="G1354" i="18"/>
  <c r="H1353" i="18"/>
  <c r="G1353" i="18"/>
  <c r="H1352" i="18"/>
  <c r="G1352" i="18"/>
  <c r="H1351" i="18"/>
  <c r="G1351" i="18"/>
  <c r="H1350" i="18"/>
  <c r="G1350" i="18"/>
  <c r="H1349" i="18"/>
  <c r="G1349" i="18"/>
  <c r="H1348" i="18"/>
  <c r="G1348" i="18"/>
  <c r="H1347" i="18"/>
  <c r="G1347" i="18"/>
  <c r="H1346" i="18"/>
  <c r="G1346" i="18"/>
  <c r="H1345" i="18"/>
  <c r="G1345" i="18"/>
  <c r="H1344" i="18"/>
  <c r="G1344" i="18"/>
  <c r="H1343" i="18"/>
  <c r="G1343" i="18"/>
  <c r="H1342" i="18"/>
  <c r="G1342" i="18"/>
  <c r="H1341" i="18"/>
  <c r="G1341" i="18"/>
  <c r="H1340" i="18"/>
  <c r="G1340" i="18"/>
  <c r="H1339" i="18"/>
  <c r="G1339" i="18"/>
  <c r="H1338" i="18"/>
  <c r="G1338" i="18"/>
  <c r="H1337" i="18"/>
  <c r="G1337" i="18"/>
  <c r="H1336" i="18"/>
  <c r="G1336" i="18"/>
  <c r="H1335" i="18"/>
  <c r="G1335" i="18"/>
  <c r="H1334" i="18"/>
  <c r="G1334" i="18"/>
  <c r="H1333" i="18"/>
  <c r="G1333" i="18"/>
  <c r="H1332" i="18"/>
  <c r="G1332" i="18"/>
  <c r="H1331" i="18"/>
  <c r="G1331" i="18"/>
  <c r="H1330" i="18"/>
  <c r="G1330" i="18"/>
  <c r="H1329" i="18"/>
  <c r="G1329" i="18"/>
  <c r="H1328" i="18"/>
  <c r="G1328" i="18"/>
  <c r="H1327" i="18"/>
  <c r="G1327" i="18"/>
  <c r="H1326" i="18"/>
  <c r="G1326" i="18"/>
  <c r="H1325" i="18"/>
  <c r="G1325" i="18"/>
  <c r="H1324" i="18"/>
  <c r="G1324" i="18"/>
  <c r="H1323" i="18"/>
  <c r="G1323" i="18"/>
  <c r="H1322" i="18"/>
  <c r="G1322" i="18"/>
  <c r="H1321" i="18"/>
  <c r="G1321" i="18"/>
  <c r="H1320" i="18"/>
  <c r="G1320" i="18"/>
  <c r="H1319" i="18"/>
  <c r="G1319" i="18"/>
  <c r="H1318" i="18"/>
  <c r="G1318" i="18"/>
  <c r="H1317" i="18"/>
  <c r="G1317" i="18"/>
  <c r="H1316" i="18"/>
  <c r="G1316" i="18"/>
  <c r="H1315" i="18"/>
  <c r="G1315" i="18"/>
  <c r="H1314" i="18"/>
  <c r="G1314" i="18"/>
  <c r="H1313" i="18"/>
  <c r="G1313" i="18"/>
  <c r="H1312" i="18"/>
  <c r="G1312" i="18"/>
  <c r="H1311" i="18"/>
  <c r="G1311" i="18"/>
  <c r="H1310" i="18"/>
  <c r="G1310" i="18"/>
  <c r="H1309" i="18"/>
  <c r="G1309" i="18"/>
  <c r="H1308" i="18"/>
  <c r="G1308" i="18"/>
  <c r="H1307" i="18"/>
  <c r="G1307" i="18"/>
  <c r="H1306" i="18"/>
  <c r="G1306" i="18"/>
  <c r="H1305" i="18"/>
  <c r="G1305" i="18"/>
  <c r="H1304" i="18"/>
  <c r="G1304" i="18"/>
  <c r="H1303" i="18"/>
  <c r="G1303" i="18"/>
  <c r="H1302" i="18"/>
  <c r="G1302" i="18"/>
  <c r="H1301" i="18"/>
  <c r="G1301" i="18"/>
  <c r="H1300" i="18"/>
  <c r="G1300" i="18"/>
  <c r="H1299" i="18"/>
  <c r="G1299" i="18"/>
  <c r="H1298" i="18"/>
  <c r="G1298" i="18"/>
  <c r="H1297" i="18"/>
  <c r="G1297" i="18"/>
  <c r="H1296" i="18"/>
  <c r="G1296" i="18"/>
  <c r="H1295" i="18"/>
  <c r="G1295" i="18"/>
  <c r="H1294" i="18"/>
  <c r="G1294" i="18"/>
  <c r="H1293" i="18"/>
  <c r="G1293" i="18"/>
  <c r="H1292" i="18"/>
  <c r="G1292" i="18"/>
  <c r="H1291" i="18"/>
  <c r="G1291" i="18"/>
  <c r="H1290" i="18"/>
  <c r="G1290" i="18"/>
  <c r="H1289" i="18"/>
  <c r="G1289" i="18"/>
  <c r="H1288" i="18"/>
  <c r="G1288" i="18"/>
  <c r="H1287" i="18"/>
  <c r="G1287" i="18"/>
  <c r="H1286" i="18"/>
  <c r="G1286" i="18"/>
  <c r="H1285" i="18"/>
  <c r="G1285" i="18"/>
  <c r="H1284" i="18"/>
  <c r="G1284" i="18"/>
  <c r="H1283" i="18"/>
  <c r="G1283" i="18"/>
  <c r="H1282" i="18"/>
  <c r="G1282" i="18"/>
  <c r="H1281" i="18"/>
  <c r="G1281" i="18"/>
  <c r="H1280" i="18"/>
  <c r="G1280" i="18"/>
  <c r="H1279" i="18"/>
  <c r="G1279" i="18"/>
  <c r="H1278" i="18"/>
  <c r="G1278" i="18"/>
  <c r="H1277" i="18"/>
  <c r="G1277" i="18"/>
  <c r="H1276" i="18"/>
  <c r="G1276" i="18"/>
  <c r="H1275" i="18"/>
  <c r="G1275" i="18"/>
  <c r="H1274" i="18"/>
  <c r="G1274" i="18"/>
  <c r="H1273" i="18"/>
  <c r="G1273" i="18"/>
  <c r="H1272" i="18"/>
  <c r="G1272" i="18"/>
  <c r="H1271" i="18"/>
  <c r="G1271" i="18"/>
  <c r="H1270" i="18"/>
  <c r="G1270" i="18"/>
  <c r="H1269" i="18"/>
  <c r="G1269" i="18"/>
  <c r="H1268" i="18"/>
  <c r="G1268" i="18"/>
  <c r="H1267" i="18"/>
  <c r="G1267" i="18"/>
  <c r="H1266" i="18"/>
  <c r="G1266" i="18"/>
  <c r="H1265" i="18"/>
  <c r="G1265" i="18"/>
  <c r="H1264" i="18"/>
  <c r="G1264" i="18"/>
  <c r="H1263" i="18"/>
  <c r="G1263" i="18"/>
  <c r="H1262" i="18"/>
  <c r="G1262" i="18"/>
  <c r="H1261" i="18"/>
  <c r="G1261" i="18"/>
  <c r="H1260" i="18"/>
  <c r="G1260" i="18"/>
  <c r="H1259" i="18"/>
  <c r="G1259" i="18"/>
  <c r="H1258" i="18"/>
  <c r="G1258" i="18"/>
  <c r="H1257" i="18"/>
  <c r="G1257" i="18"/>
  <c r="H1256" i="18"/>
  <c r="G1256" i="18"/>
  <c r="H1255" i="18"/>
  <c r="G1255" i="18"/>
  <c r="H1254" i="18"/>
  <c r="G1254" i="18"/>
  <c r="H1253" i="18"/>
  <c r="G1253" i="18"/>
  <c r="H1252" i="18"/>
  <c r="G1252" i="18"/>
  <c r="H1251" i="18"/>
  <c r="G1251" i="18"/>
  <c r="H1250" i="18"/>
  <c r="G1250" i="18"/>
  <c r="H1249" i="18"/>
  <c r="G1249" i="18"/>
  <c r="H1248" i="18"/>
  <c r="G1248" i="18"/>
  <c r="H1247" i="18"/>
  <c r="G1247" i="18"/>
  <c r="H1246" i="18"/>
  <c r="G1246" i="18"/>
  <c r="H1245" i="18"/>
  <c r="G1245" i="18"/>
  <c r="H1244" i="18"/>
  <c r="G1244" i="18"/>
  <c r="H1243" i="18"/>
  <c r="G1243" i="18"/>
  <c r="H1242" i="18"/>
  <c r="G1242" i="18"/>
  <c r="H1241" i="18"/>
  <c r="G1241" i="18"/>
  <c r="H1240" i="18"/>
  <c r="G1240" i="18"/>
  <c r="H1239" i="18"/>
  <c r="G1239" i="18"/>
  <c r="H1238" i="18"/>
  <c r="G1238" i="18"/>
  <c r="H1237" i="18"/>
  <c r="G1237" i="18"/>
  <c r="H1236" i="18"/>
  <c r="G1236" i="18"/>
  <c r="H1235" i="18"/>
  <c r="G1235" i="18"/>
  <c r="H1234" i="18"/>
  <c r="G1234" i="18"/>
  <c r="H1233" i="18"/>
  <c r="G1233" i="18"/>
  <c r="H1232" i="18"/>
  <c r="G1232" i="18"/>
  <c r="H1231" i="18"/>
  <c r="G1231" i="18"/>
  <c r="H1230" i="18"/>
  <c r="G1230" i="18"/>
  <c r="H1229" i="18"/>
  <c r="G1229" i="18"/>
  <c r="H1228" i="18"/>
  <c r="G1228" i="18"/>
  <c r="H1227" i="18"/>
  <c r="G1227" i="18"/>
  <c r="H1226" i="18"/>
  <c r="G1226" i="18"/>
  <c r="H1225" i="18"/>
  <c r="G1225" i="18"/>
  <c r="H1224" i="18"/>
  <c r="G1224" i="18"/>
  <c r="H1223" i="18"/>
  <c r="G1223" i="18"/>
  <c r="H1222" i="18"/>
  <c r="G1222" i="18"/>
  <c r="H1221" i="18"/>
  <c r="G1221" i="18"/>
  <c r="H1220" i="18"/>
  <c r="G1220" i="18"/>
  <c r="H1219" i="18"/>
  <c r="G1219" i="18"/>
  <c r="H1218" i="18"/>
  <c r="G1218" i="18"/>
  <c r="H1217" i="18"/>
  <c r="G1217" i="18"/>
  <c r="H1216" i="18"/>
  <c r="G1216" i="18"/>
  <c r="H1215" i="18"/>
  <c r="G1215" i="18"/>
  <c r="H1214" i="18"/>
  <c r="G1214" i="18"/>
  <c r="H1213" i="18"/>
  <c r="G1213" i="18"/>
  <c r="H1212" i="18"/>
  <c r="G1212" i="18"/>
  <c r="H1211" i="18"/>
  <c r="G1211" i="18"/>
  <c r="H1210" i="18"/>
  <c r="G1210" i="18"/>
  <c r="H1209" i="18"/>
  <c r="G1209" i="18"/>
  <c r="H1208" i="18"/>
  <c r="G1208" i="18"/>
  <c r="H1207" i="18"/>
  <c r="G1207" i="18"/>
  <c r="H1206" i="18"/>
  <c r="G1206" i="18"/>
  <c r="H1205" i="18"/>
  <c r="G1205" i="18"/>
  <c r="H1204" i="18"/>
  <c r="G1204" i="18"/>
  <c r="H1203" i="18"/>
  <c r="G1203" i="18"/>
  <c r="H1202" i="18"/>
  <c r="G1202" i="18"/>
  <c r="H1201" i="18"/>
  <c r="G1201" i="18"/>
  <c r="H1200" i="18"/>
  <c r="G1200" i="18"/>
  <c r="H1199" i="18"/>
  <c r="G1199" i="18"/>
  <c r="H1198" i="18"/>
  <c r="G1198" i="18"/>
  <c r="H1197" i="18"/>
  <c r="G1197" i="18"/>
  <c r="H1196" i="18"/>
  <c r="G1196" i="18"/>
  <c r="H1195" i="18"/>
  <c r="G1195" i="18"/>
  <c r="H1194" i="18"/>
  <c r="G1194" i="18"/>
  <c r="H1193" i="18"/>
  <c r="G1193" i="18"/>
  <c r="H1192" i="18"/>
  <c r="G1192" i="18"/>
  <c r="H1191" i="18"/>
  <c r="G1191" i="18"/>
  <c r="H1190" i="18"/>
  <c r="G1190" i="18"/>
  <c r="H1189" i="18"/>
  <c r="G1189" i="18"/>
  <c r="H1188" i="18"/>
  <c r="G1188" i="18"/>
  <c r="H1187" i="18"/>
  <c r="G1187" i="18"/>
  <c r="H1186" i="18"/>
  <c r="G1186" i="18"/>
  <c r="H1185" i="18"/>
  <c r="G1185" i="18"/>
  <c r="H1184" i="18"/>
  <c r="G1184" i="18"/>
  <c r="H1183" i="18"/>
  <c r="G1183" i="18"/>
  <c r="H1182" i="18"/>
  <c r="G1182" i="18"/>
  <c r="H1181" i="18"/>
  <c r="G1181" i="18"/>
  <c r="H1180" i="18"/>
  <c r="G1180" i="18"/>
  <c r="H1179" i="18"/>
  <c r="G1179" i="18"/>
  <c r="H1178" i="18"/>
  <c r="G1178" i="18"/>
  <c r="H1177" i="18"/>
  <c r="G1177" i="18"/>
  <c r="H1176" i="18"/>
  <c r="G1176" i="18"/>
  <c r="H1175" i="18"/>
  <c r="G1175" i="18"/>
  <c r="H1174" i="18"/>
  <c r="G1174" i="18"/>
  <c r="H1173" i="18"/>
  <c r="G1173" i="18"/>
  <c r="H1172" i="18"/>
  <c r="G1172" i="18"/>
  <c r="H1171" i="18"/>
  <c r="G1171" i="18"/>
  <c r="H1170" i="18"/>
  <c r="G1170" i="18"/>
  <c r="H1169" i="18"/>
  <c r="G1169" i="18"/>
  <c r="H1168" i="18"/>
  <c r="G1168" i="18"/>
  <c r="H1167" i="18"/>
  <c r="G1167" i="18"/>
  <c r="H1166" i="18"/>
  <c r="G1166" i="18"/>
  <c r="H1165" i="18"/>
  <c r="G1165" i="18"/>
  <c r="H1164" i="18"/>
  <c r="G1164" i="18"/>
  <c r="H1163" i="18"/>
  <c r="G1163" i="18"/>
  <c r="H1162" i="18"/>
  <c r="G1162" i="18"/>
  <c r="H1161" i="18"/>
  <c r="G1161" i="18"/>
  <c r="H1160" i="18"/>
  <c r="G1160" i="18"/>
  <c r="H1159" i="18"/>
  <c r="G1159" i="18"/>
  <c r="H1158" i="18"/>
  <c r="G1158" i="18"/>
  <c r="H1157" i="18"/>
  <c r="G1157" i="18"/>
  <c r="H1156" i="18"/>
  <c r="G1156" i="18"/>
  <c r="H1155" i="18"/>
  <c r="G1155" i="18"/>
  <c r="H1154" i="18"/>
  <c r="G1154" i="18"/>
  <c r="H1153" i="18"/>
  <c r="G1153" i="18"/>
  <c r="H1152" i="18"/>
  <c r="G1152" i="18"/>
  <c r="H1151" i="18"/>
  <c r="G1151" i="18"/>
  <c r="H1150" i="18"/>
  <c r="G1150" i="18"/>
  <c r="H1149" i="18"/>
  <c r="G1149" i="18"/>
  <c r="H1148" i="18"/>
  <c r="G1148" i="18"/>
  <c r="H1147" i="18"/>
  <c r="G1147" i="18"/>
  <c r="H1146" i="18"/>
  <c r="G1146" i="18"/>
  <c r="H1145" i="18"/>
  <c r="G1145" i="18"/>
  <c r="H1144" i="18"/>
  <c r="G1144" i="18"/>
  <c r="H1143" i="18"/>
  <c r="G1143" i="18"/>
  <c r="H1142" i="18"/>
  <c r="G1142" i="18"/>
  <c r="H1141" i="18"/>
  <c r="G1141" i="18"/>
  <c r="H1140" i="18"/>
  <c r="G1140" i="18"/>
  <c r="H1139" i="18"/>
  <c r="G1139" i="18"/>
  <c r="H1138" i="18"/>
  <c r="G1138" i="18"/>
  <c r="H1137" i="18"/>
  <c r="G1137" i="18"/>
  <c r="H1136" i="18"/>
  <c r="G1136" i="18"/>
  <c r="H1135" i="18"/>
  <c r="G1135" i="18"/>
  <c r="H1134" i="18"/>
  <c r="G1134" i="18"/>
  <c r="H1133" i="18"/>
  <c r="G1133" i="18"/>
  <c r="H1132" i="18"/>
  <c r="G1132" i="18"/>
  <c r="H1131" i="18"/>
  <c r="G1131" i="18"/>
  <c r="H1130" i="18"/>
  <c r="G1130" i="18"/>
  <c r="H1129" i="18"/>
  <c r="G1129" i="18"/>
  <c r="H1128" i="18"/>
  <c r="G1128" i="18"/>
  <c r="H1127" i="18"/>
  <c r="G1127" i="18"/>
  <c r="H1126" i="18"/>
  <c r="G1126" i="18"/>
  <c r="H1125" i="18"/>
  <c r="G1125" i="18"/>
  <c r="H1124" i="18"/>
  <c r="G1124" i="18"/>
  <c r="H1123" i="18"/>
  <c r="G1123" i="18"/>
  <c r="H1122" i="18"/>
  <c r="G1122" i="18"/>
  <c r="H1121" i="18"/>
  <c r="G1121" i="18"/>
  <c r="H1120" i="18"/>
  <c r="G1120" i="18"/>
  <c r="H1119" i="18"/>
  <c r="G1119" i="18"/>
  <c r="H1118" i="18"/>
  <c r="G1118" i="18"/>
  <c r="H1117" i="18"/>
  <c r="G1117" i="18"/>
  <c r="H1116" i="18"/>
  <c r="G1116" i="18"/>
  <c r="H1115" i="18"/>
  <c r="G1115" i="18"/>
  <c r="H1114" i="18"/>
  <c r="G1114" i="18"/>
  <c r="H1113" i="18"/>
  <c r="G1113" i="18"/>
  <c r="H1112" i="18"/>
  <c r="G1112" i="18"/>
  <c r="H1111" i="18"/>
  <c r="G1111" i="18"/>
  <c r="H1110" i="18"/>
  <c r="G1110" i="18"/>
  <c r="H1109" i="18"/>
  <c r="G1109" i="18"/>
  <c r="H1108" i="18"/>
  <c r="G1108" i="18"/>
  <c r="H1107" i="18"/>
  <c r="G1107" i="18"/>
  <c r="H1106" i="18"/>
  <c r="G1106" i="18"/>
  <c r="H1105" i="18"/>
  <c r="G1105" i="18"/>
  <c r="H1104" i="18"/>
  <c r="G1104" i="18"/>
  <c r="H1103" i="18"/>
  <c r="G1103" i="18"/>
  <c r="H1102" i="18"/>
  <c r="G1102" i="18"/>
  <c r="H1101" i="18"/>
  <c r="G1101" i="18"/>
  <c r="H1100" i="18"/>
  <c r="G1100" i="18"/>
  <c r="H1099" i="18"/>
  <c r="G1099" i="18"/>
  <c r="H1098" i="18"/>
  <c r="G1098" i="18"/>
  <c r="H1097" i="18"/>
  <c r="G1097" i="18"/>
  <c r="H1096" i="18"/>
  <c r="G1096" i="18"/>
  <c r="H1095" i="18"/>
  <c r="G1095" i="18"/>
  <c r="H1094" i="18"/>
  <c r="G1094" i="18"/>
  <c r="H1093" i="18"/>
  <c r="G1093" i="18"/>
  <c r="H1092" i="18"/>
  <c r="G1092" i="18"/>
  <c r="H1091" i="18"/>
  <c r="G1091" i="18"/>
  <c r="H1090" i="18"/>
  <c r="G1090" i="18"/>
  <c r="H1089" i="18"/>
  <c r="G1089" i="18"/>
  <c r="H1088" i="18"/>
  <c r="G1088" i="18"/>
  <c r="H1087" i="18"/>
  <c r="G1087" i="18"/>
  <c r="H1086" i="18"/>
  <c r="G1086" i="18"/>
  <c r="H1085" i="18"/>
  <c r="G1085" i="18"/>
  <c r="H1084" i="18"/>
  <c r="G1084" i="18"/>
  <c r="H1083" i="18"/>
  <c r="G1083" i="18"/>
  <c r="H1082" i="18"/>
  <c r="G1082" i="18"/>
  <c r="H1081" i="18"/>
  <c r="G1081" i="18"/>
  <c r="H1080" i="18"/>
  <c r="G1080" i="18"/>
  <c r="H1079" i="18"/>
  <c r="G1079" i="18"/>
  <c r="H1078" i="18"/>
  <c r="G1078" i="18"/>
  <c r="H1077" i="18"/>
  <c r="G1077" i="18"/>
  <c r="H1076" i="18"/>
  <c r="G1076" i="18"/>
  <c r="H1075" i="18"/>
  <c r="G1075" i="18"/>
  <c r="H1074" i="18"/>
  <c r="G1074" i="18"/>
  <c r="H1073" i="18"/>
  <c r="G1073" i="18"/>
  <c r="H1072" i="18"/>
  <c r="G1072" i="18"/>
  <c r="H1071" i="18"/>
  <c r="G1071" i="18"/>
  <c r="H1070" i="18"/>
  <c r="G1070" i="18"/>
  <c r="H1069" i="18"/>
  <c r="G1069" i="18"/>
  <c r="H1068" i="18"/>
  <c r="G1068" i="18"/>
  <c r="H1067" i="18"/>
  <c r="G1067" i="18"/>
  <c r="H1066" i="18"/>
  <c r="G1066" i="18"/>
  <c r="H1065" i="18"/>
  <c r="G1065" i="18"/>
  <c r="H1064" i="18"/>
  <c r="G1064" i="18"/>
  <c r="H1063" i="18"/>
  <c r="G1063" i="18"/>
  <c r="H1062" i="18"/>
  <c r="G1062" i="18"/>
  <c r="H1061" i="18"/>
  <c r="G1061" i="18"/>
  <c r="H1060" i="18"/>
  <c r="G1060" i="18"/>
  <c r="H1059" i="18"/>
  <c r="G1059" i="18"/>
  <c r="H1058" i="18"/>
  <c r="G1058" i="18"/>
  <c r="H1057" i="18"/>
  <c r="G1057" i="18"/>
  <c r="H1056" i="18"/>
  <c r="G1056" i="18"/>
  <c r="H1055" i="18"/>
  <c r="G1055" i="18"/>
  <c r="H1054" i="18"/>
  <c r="G1054" i="18"/>
  <c r="H1053" i="18"/>
  <c r="G1053" i="18"/>
  <c r="H1052" i="18"/>
  <c r="G1052" i="18"/>
  <c r="H1051" i="18"/>
  <c r="G1051" i="18"/>
  <c r="H1050" i="18"/>
  <c r="G1050" i="18"/>
  <c r="H1049" i="18"/>
  <c r="G1049" i="18"/>
  <c r="H1048" i="18"/>
  <c r="G1048" i="18"/>
  <c r="H1047" i="18"/>
  <c r="G1047" i="18"/>
  <c r="H1046" i="18"/>
  <c r="G1046" i="18"/>
  <c r="H1045" i="18"/>
  <c r="G1045" i="18"/>
  <c r="H1044" i="18"/>
  <c r="G1044" i="18"/>
  <c r="H1043" i="18"/>
  <c r="G1043" i="18"/>
  <c r="H1042" i="18"/>
  <c r="G1042" i="18"/>
  <c r="H1041" i="18"/>
  <c r="G1041" i="18"/>
  <c r="H1040" i="18"/>
  <c r="G1040" i="18"/>
  <c r="H1039" i="18"/>
  <c r="G1039" i="18"/>
  <c r="H1038" i="18"/>
  <c r="G1038" i="18"/>
  <c r="H1037" i="18"/>
  <c r="G1037" i="18"/>
  <c r="H1036" i="18"/>
  <c r="G1036" i="18"/>
  <c r="H1035" i="18"/>
  <c r="G1035" i="18"/>
  <c r="H1034" i="18"/>
  <c r="G1034" i="18"/>
  <c r="H1033" i="18"/>
  <c r="G1033" i="18"/>
  <c r="H1032" i="18"/>
  <c r="G1032" i="18"/>
  <c r="H1031" i="18"/>
  <c r="G1031" i="18"/>
  <c r="H1030" i="18"/>
  <c r="G1030" i="18"/>
  <c r="H1029" i="18"/>
  <c r="G1029" i="18"/>
  <c r="H1028" i="18"/>
  <c r="G1028" i="18"/>
  <c r="H1027" i="18"/>
  <c r="G1027" i="18"/>
  <c r="H1026" i="18"/>
  <c r="G1026" i="18"/>
  <c r="H1025" i="18"/>
  <c r="G1025" i="18"/>
  <c r="H1024" i="18"/>
  <c r="G1024" i="18"/>
  <c r="H1023" i="18"/>
  <c r="G1023" i="18"/>
  <c r="H1022" i="18"/>
  <c r="G1022" i="18"/>
  <c r="H1021" i="18"/>
  <c r="G1021" i="18"/>
  <c r="H1020" i="18"/>
  <c r="G1020" i="18"/>
  <c r="H1019" i="18"/>
  <c r="G1019" i="18"/>
  <c r="H1018" i="18"/>
  <c r="G1018" i="18"/>
  <c r="H1017" i="18"/>
  <c r="G1017" i="18"/>
  <c r="H1016" i="18"/>
  <c r="G1016" i="18"/>
  <c r="H1015" i="18"/>
  <c r="G1015" i="18"/>
  <c r="H1014" i="18"/>
  <c r="G1014" i="18"/>
  <c r="H1013" i="18"/>
  <c r="G1013" i="18"/>
  <c r="H1012" i="18"/>
  <c r="G1012" i="18"/>
  <c r="H1011" i="18"/>
  <c r="G1011" i="18"/>
  <c r="H1010" i="18"/>
  <c r="G1010" i="18"/>
  <c r="H1009" i="18"/>
  <c r="G1009" i="18"/>
  <c r="H1008" i="18"/>
  <c r="G1008" i="18"/>
  <c r="H1007" i="18"/>
  <c r="G1007" i="18"/>
  <c r="H1006" i="18"/>
  <c r="G1006" i="18"/>
  <c r="H1005" i="18"/>
  <c r="G1005" i="18"/>
  <c r="H1004" i="18"/>
  <c r="G1004" i="18"/>
  <c r="H1003" i="18"/>
  <c r="G1003" i="18"/>
  <c r="H1002" i="18"/>
  <c r="G1002" i="18"/>
  <c r="H1001" i="18"/>
  <c r="G1001" i="18"/>
  <c r="H1000" i="18"/>
  <c r="G1000" i="18"/>
  <c r="H999" i="18"/>
  <c r="G999" i="18"/>
  <c r="H998" i="18"/>
  <c r="G998" i="18"/>
  <c r="H997" i="18"/>
  <c r="G997" i="18"/>
  <c r="H996" i="18"/>
  <c r="G996" i="18"/>
  <c r="H995" i="18"/>
  <c r="G995" i="18"/>
  <c r="H994" i="18"/>
  <c r="G994" i="18"/>
  <c r="H993" i="18"/>
  <c r="G993" i="18"/>
  <c r="H992" i="18"/>
  <c r="G992" i="18"/>
  <c r="H991" i="18"/>
  <c r="G991" i="18"/>
  <c r="H990" i="18"/>
  <c r="G990" i="18"/>
  <c r="H989" i="18"/>
  <c r="G989" i="18"/>
  <c r="H988" i="18"/>
  <c r="G988" i="18"/>
  <c r="H987" i="18"/>
  <c r="G987" i="18"/>
  <c r="H986" i="18"/>
  <c r="G986" i="18"/>
  <c r="H985" i="18"/>
  <c r="G985" i="18"/>
  <c r="H984" i="18"/>
  <c r="G984" i="18"/>
  <c r="H983" i="18"/>
  <c r="G983" i="18"/>
  <c r="H982" i="18"/>
  <c r="G982" i="18"/>
  <c r="H981" i="18"/>
  <c r="G981" i="18"/>
  <c r="H980" i="18"/>
  <c r="G980" i="18"/>
  <c r="H979" i="18"/>
  <c r="G979" i="18"/>
  <c r="H978" i="18"/>
  <c r="G978" i="18"/>
  <c r="H977" i="18"/>
  <c r="G977" i="18"/>
  <c r="H976" i="18"/>
  <c r="G976" i="18"/>
  <c r="H975" i="18"/>
  <c r="G975" i="18"/>
  <c r="H974" i="18"/>
  <c r="G974" i="18"/>
  <c r="H973" i="18"/>
  <c r="G973" i="18"/>
  <c r="H972" i="18"/>
  <c r="G972" i="18"/>
  <c r="H971" i="18"/>
  <c r="G971" i="18"/>
  <c r="H970" i="18"/>
  <c r="G970" i="18"/>
  <c r="H969" i="18"/>
  <c r="G969" i="18"/>
  <c r="H968" i="18"/>
  <c r="G968" i="18"/>
  <c r="H967" i="18"/>
  <c r="G967" i="18"/>
  <c r="H966" i="18"/>
  <c r="G966" i="18"/>
  <c r="H965" i="18"/>
  <c r="G965" i="18"/>
  <c r="H964" i="18"/>
  <c r="G964" i="18"/>
  <c r="H963" i="18"/>
  <c r="G963" i="18"/>
  <c r="H962" i="18"/>
  <c r="G962" i="18"/>
  <c r="H961" i="18"/>
  <c r="G961" i="18"/>
  <c r="H960" i="18"/>
  <c r="G960" i="18"/>
  <c r="H959" i="18"/>
  <c r="G959" i="18"/>
  <c r="H958" i="18"/>
  <c r="G958" i="18"/>
  <c r="H957" i="18"/>
  <c r="G957" i="18"/>
  <c r="H956" i="18"/>
  <c r="G956" i="18"/>
  <c r="H955" i="18"/>
  <c r="G955" i="18"/>
  <c r="H954" i="18"/>
  <c r="G954" i="18"/>
  <c r="H953" i="18"/>
  <c r="G953" i="18"/>
  <c r="H952" i="18"/>
  <c r="G952" i="18"/>
  <c r="H951" i="18"/>
  <c r="G951" i="18"/>
  <c r="H950" i="18"/>
  <c r="G950" i="18"/>
  <c r="H949" i="18"/>
  <c r="G949" i="18"/>
  <c r="H948" i="18"/>
  <c r="G948" i="18"/>
  <c r="H947" i="18"/>
  <c r="G947" i="18"/>
  <c r="H946" i="18"/>
  <c r="G946" i="18"/>
  <c r="H945" i="18"/>
  <c r="G945" i="18"/>
  <c r="H944" i="18"/>
  <c r="G944" i="18"/>
  <c r="H943" i="18"/>
  <c r="G943" i="18"/>
  <c r="H942" i="18"/>
  <c r="G942" i="18"/>
  <c r="H941" i="18"/>
  <c r="G941" i="18"/>
  <c r="H940" i="18"/>
  <c r="G940" i="18"/>
  <c r="H939" i="18"/>
  <c r="G939" i="18"/>
  <c r="H938" i="18"/>
  <c r="G938" i="18"/>
  <c r="H937" i="18"/>
  <c r="G937" i="18"/>
  <c r="H936" i="18"/>
  <c r="G936" i="18"/>
  <c r="H935" i="18"/>
  <c r="G935" i="18"/>
  <c r="H934" i="18"/>
  <c r="G934" i="18"/>
  <c r="H933" i="18"/>
  <c r="G933" i="18"/>
  <c r="H932" i="18"/>
  <c r="G932" i="18"/>
  <c r="H931" i="18"/>
  <c r="G931" i="18"/>
  <c r="H930" i="18"/>
  <c r="G930" i="18"/>
  <c r="H929" i="18"/>
  <c r="G929" i="18"/>
  <c r="H928" i="18"/>
  <c r="G928" i="18"/>
  <c r="H927" i="18"/>
  <c r="G927" i="18"/>
  <c r="H926" i="18"/>
  <c r="G926" i="18"/>
  <c r="H925" i="18"/>
  <c r="G925" i="18"/>
  <c r="H924" i="18"/>
  <c r="G924" i="18"/>
  <c r="H923" i="18"/>
  <c r="G923" i="18"/>
  <c r="H922" i="18"/>
  <c r="G922" i="18"/>
  <c r="H921" i="18"/>
  <c r="G921" i="18"/>
  <c r="H920" i="18"/>
  <c r="G920" i="18"/>
  <c r="H919" i="18"/>
  <c r="G919" i="18"/>
  <c r="H918" i="18"/>
  <c r="G918" i="18"/>
  <c r="H917" i="18"/>
  <c r="G917" i="18"/>
  <c r="H916" i="18"/>
  <c r="G916" i="18"/>
  <c r="H915" i="18"/>
  <c r="G915" i="18"/>
  <c r="H914" i="18"/>
  <c r="G914" i="18"/>
  <c r="H913" i="18"/>
  <c r="G913" i="18"/>
  <c r="H912" i="18"/>
  <c r="G912" i="18"/>
  <c r="H911" i="18"/>
  <c r="G911" i="18"/>
  <c r="H910" i="18"/>
  <c r="G910" i="18"/>
  <c r="H909" i="18"/>
  <c r="G909" i="18"/>
  <c r="H908" i="18"/>
  <c r="G908" i="18"/>
  <c r="H907" i="18"/>
  <c r="G907" i="18"/>
  <c r="H906" i="18"/>
  <c r="G906" i="18"/>
  <c r="H905" i="18"/>
  <c r="G905" i="18"/>
  <c r="H904" i="18"/>
  <c r="G904" i="18"/>
  <c r="H903" i="18"/>
  <c r="G903" i="18"/>
  <c r="H902" i="18"/>
  <c r="G902" i="18"/>
  <c r="H901" i="18"/>
  <c r="G901" i="18"/>
  <c r="H900" i="18"/>
  <c r="G900" i="18"/>
  <c r="H899" i="18"/>
  <c r="G899" i="18"/>
  <c r="H898" i="18"/>
  <c r="G898" i="18"/>
  <c r="H897" i="18"/>
  <c r="G897" i="18"/>
  <c r="H896" i="18"/>
  <c r="G896" i="18"/>
  <c r="H895" i="18"/>
  <c r="G895" i="18"/>
  <c r="H894" i="18"/>
  <c r="G894" i="18"/>
  <c r="H893" i="18"/>
  <c r="G893" i="18"/>
  <c r="H892" i="18"/>
  <c r="G892" i="18"/>
  <c r="H891" i="18"/>
  <c r="G891" i="18"/>
  <c r="H890" i="18"/>
  <c r="G890" i="18"/>
  <c r="H889" i="18"/>
  <c r="G889" i="18"/>
  <c r="H888" i="18"/>
  <c r="G888" i="18"/>
  <c r="H887" i="18"/>
  <c r="G887" i="18"/>
  <c r="H886" i="18"/>
  <c r="G886" i="18"/>
  <c r="H885" i="18"/>
  <c r="G885" i="18"/>
  <c r="H884" i="18"/>
  <c r="G884" i="18"/>
  <c r="H883" i="18"/>
  <c r="G883" i="18"/>
  <c r="H882" i="18"/>
  <c r="G882" i="18"/>
  <c r="H881" i="18"/>
  <c r="G881" i="18"/>
  <c r="H880" i="18"/>
  <c r="G880" i="18"/>
  <c r="H879" i="18"/>
  <c r="G879" i="18"/>
  <c r="H878" i="18"/>
  <c r="G878" i="18"/>
  <c r="H877" i="18"/>
  <c r="G877" i="18"/>
  <c r="H876" i="18"/>
  <c r="G876" i="18"/>
  <c r="H875" i="18"/>
  <c r="G875" i="18"/>
  <c r="H874" i="18"/>
  <c r="G874" i="18"/>
  <c r="H873" i="18"/>
  <c r="G873" i="18"/>
  <c r="H872" i="18"/>
  <c r="G872" i="18"/>
  <c r="H871" i="18"/>
  <c r="G871" i="18"/>
  <c r="H870" i="18"/>
  <c r="G870" i="18"/>
  <c r="H869" i="18"/>
  <c r="G869" i="18"/>
  <c r="H868" i="18"/>
  <c r="G868" i="18"/>
  <c r="H867" i="18"/>
  <c r="G867" i="18"/>
  <c r="H866" i="18"/>
  <c r="G866" i="18"/>
  <c r="H865" i="18"/>
  <c r="G865" i="18"/>
  <c r="H864" i="18"/>
  <c r="G864" i="18"/>
  <c r="H863" i="18"/>
  <c r="G863" i="18"/>
  <c r="H862" i="18"/>
  <c r="G862" i="18"/>
  <c r="H861" i="18"/>
  <c r="G861" i="18"/>
  <c r="H860" i="18"/>
  <c r="G860" i="18"/>
  <c r="H859" i="18"/>
  <c r="G859" i="18"/>
  <c r="H858" i="18"/>
  <c r="G858" i="18"/>
  <c r="H857" i="18"/>
  <c r="G857" i="18"/>
  <c r="H856" i="18"/>
  <c r="G856" i="18"/>
  <c r="H855" i="18"/>
  <c r="G855" i="18"/>
  <c r="H854" i="18"/>
  <c r="G854" i="18"/>
  <c r="H853" i="18"/>
  <c r="G853" i="18"/>
  <c r="H852" i="18"/>
  <c r="G852" i="18"/>
  <c r="H851" i="18"/>
  <c r="G851" i="18"/>
  <c r="H850" i="18"/>
  <c r="G850" i="18"/>
  <c r="H849" i="18"/>
  <c r="G849" i="18"/>
  <c r="H848" i="18"/>
  <c r="G848" i="18"/>
  <c r="H847" i="18"/>
  <c r="G847" i="18"/>
  <c r="H846" i="18"/>
  <c r="G846" i="18"/>
  <c r="H845" i="18"/>
  <c r="G845" i="18"/>
  <c r="H844" i="18"/>
  <c r="G844" i="18"/>
  <c r="H843" i="18"/>
  <c r="G843" i="18"/>
  <c r="H842" i="18"/>
  <c r="G842" i="18"/>
  <c r="H841" i="18"/>
  <c r="G841" i="18"/>
  <c r="H840" i="18"/>
  <c r="G840" i="18"/>
  <c r="H839" i="18"/>
  <c r="G839" i="18"/>
  <c r="H838" i="18"/>
  <c r="G838" i="18"/>
  <c r="H837" i="18"/>
  <c r="G837" i="18"/>
  <c r="H836" i="18"/>
  <c r="G836" i="18"/>
  <c r="H835" i="18"/>
  <c r="G835" i="18"/>
  <c r="H834" i="18"/>
  <c r="G834" i="18"/>
  <c r="H833" i="18"/>
  <c r="G833" i="18"/>
  <c r="H832" i="18"/>
  <c r="G832" i="18"/>
  <c r="H831" i="18"/>
  <c r="G831" i="18"/>
  <c r="H830" i="18"/>
  <c r="G830" i="18"/>
  <c r="H829" i="18"/>
  <c r="G829" i="18"/>
  <c r="H828" i="18"/>
  <c r="G828" i="18"/>
  <c r="H827" i="18"/>
  <c r="G827" i="18"/>
  <c r="H826" i="18"/>
  <c r="G826" i="18"/>
  <c r="H825" i="18"/>
  <c r="G825" i="18"/>
  <c r="H824" i="18"/>
  <c r="G824" i="18"/>
  <c r="H823" i="18"/>
  <c r="G823" i="18"/>
  <c r="H822" i="18"/>
  <c r="G822" i="18"/>
  <c r="H821" i="18"/>
  <c r="G821" i="18"/>
  <c r="H820" i="18"/>
  <c r="G820" i="18"/>
  <c r="H819" i="18"/>
  <c r="G819" i="18"/>
  <c r="H818" i="18"/>
  <c r="G818" i="18"/>
  <c r="H817" i="18"/>
  <c r="G817" i="18"/>
  <c r="H816" i="18"/>
  <c r="G816" i="18"/>
  <c r="H815" i="18"/>
  <c r="G815" i="18"/>
  <c r="H814" i="18"/>
  <c r="G814" i="18"/>
  <c r="H813" i="18"/>
  <c r="G813" i="18"/>
  <c r="H812" i="18"/>
  <c r="G812" i="18"/>
  <c r="H811" i="18"/>
  <c r="G811" i="18"/>
  <c r="H810" i="18"/>
  <c r="G810" i="18"/>
  <c r="H809" i="18"/>
  <c r="G809" i="18"/>
  <c r="H808" i="18"/>
  <c r="G808" i="18"/>
  <c r="H807" i="18"/>
  <c r="G807" i="18"/>
  <c r="H806" i="18"/>
  <c r="G806" i="18"/>
  <c r="H805" i="18"/>
  <c r="G805" i="18"/>
  <c r="H804" i="18"/>
  <c r="G804" i="18"/>
  <c r="H803" i="18"/>
  <c r="G803" i="18"/>
  <c r="H802" i="18"/>
  <c r="G802" i="18"/>
  <c r="H801" i="18"/>
  <c r="G801" i="18"/>
  <c r="H800" i="18"/>
  <c r="G800" i="18"/>
  <c r="H799" i="18"/>
  <c r="G799" i="18"/>
  <c r="H798" i="18"/>
  <c r="G798" i="18"/>
  <c r="H797" i="18"/>
  <c r="G797" i="18"/>
  <c r="H796" i="18"/>
  <c r="G796" i="18"/>
  <c r="H795" i="18"/>
  <c r="G795" i="18"/>
  <c r="H794" i="18"/>
  <c r="G794" i="18"/>
  <c r="H793" i="18"/>
  <c r="G793" i="18"/>
  <c r="H792" i="18"/>
  <c r="G792" i="18"/>
  <c r="H791" i="18"/>
  <c r="G791" i="18"/>
  <c r="H790" i="18"/>
  <c r="G790" i="18"/>
  <c r="H789" i="18"/>
  <c r="G789" i="18"/>
  <c r="H788" i="18"/>
  <c r="G788" i="18"/>
  <c r="H787" i="18"/>
  <c r="G787" i="18"/>
  <c r="H786" i="18"/>
  <c r="G786" i="18"/>
  <c r="H785" i="18"/>
  <c r="G785" i="18"/>
  <c r="H784" i="18"/>
  <c r="G784" i="18"/>
  <c r="H783" i="18"/>
  <c r="G783" i="18"/>
  <c r="H782" i="18"/>
  <c r="G782" i="18"/>
  <c r="H781" i="18"/>
  <c r="G781" i="18"/>
  <c r="H780" i="18"/>
  <c r="G780" i="18"/>
  <c r="H779" i="18"/>
  <c r="G779" i="18"/>
  <c r="H778" i="18"/>
  <c r="G778" i="18"/>
  <c r="H777" i="18"/>
  <c r="G777" i="18"/>
  <c r="H776" i="18"/>
  <c r="G776" i="18"/>
  <c r="H775" i="18"/>
  <c r="G775" i="18"/>
  <c r="H774" i="18"/>
  <c r="G774" i="18"/>
  <c r="H773" i="18"/>
  <c r="G773" i="18"/>
  <c r="H772" i="18"/>
  <c r="G772" i="18"/>
  <c r="H771" i="18"/>
  <c r="G771" i="18"/>
  <c r="H770" i="18"/>
  <c r="G770" i="18"/>
  <c r="H769" i="18"/>
  <c r="G769" i="18"/>
  <c r="H768" i="18"/>
  <c r="G768" i="18"/>
  <c r="H767" i="18"/>
  <c r="G767" i="18"/>
  <c r="H766" i="18"/>
  <c r="G766" i="18"/>
  <c r="H765" i="18"/>
  <c r="G765" i="18"/>
  <c r="H764" i="18"/>
  <c r="G764" i="18"/>
  <c r="H763" i="18"/>
  <c r="G763" i="18"/>
  <c r="H762" i="18"/>
  <c r="G762" i="18"/>
  <c r="H761" i="18"/>
  <c r="G761" i="18"/>
  <c r="H760" i="18"/>
  <c r="G760" i="18"/>
  <c r="H759" i="18"/>
  <c r="G759" i="18"/>
  <c r="H758" i="18"/>
  <c r="G758" i="18"/>
  <c r="H757" i="18"/>
  <c r="G757" i="18"/>
  <c r="H756" i="18"/>
  <c r="G756" i="18"/>
  <c r="H755" i="18"/>
  <c r="G755" i="18"/>
  <c r="H754" i="18"/>
  <c r="G754" i="18"/>
  <c r="H753" i="18"/>
  <c r="G753" i="18"/>
  <c r="H752" i="18"/>
  <c r="G752" i="18"/>
  <c r="H751" i="18"/>
  <c r="G751" i="18"/>
  <c r="H750" i="18"/>
  <c r="G750" i="18"/>
  <c r="H749" i="18"/>
  <c r="G749" i="18"/>
  <c r="H748" i="18"/>
  <c r="G748" i="18"/>
  <c r="H747" i="18"/>
  <c r="G747" i="18"/>
  <c r="H746" i="18"/>
  <c r="G746" i="18"/>
  <c r="H745" i="18"/>
  <c r="G745" i="18"/>
  <c r="H744" i="18"/>
  <c r="G744" i="18"/>
  <c r="H743" i="18"/>
  <c r="G743" i="18"/>
  <c r="H742" i="18"/>
  <c r="G742" i="18"/>
  <c r="H741" i="18"/>
  <c r="G741" i="18"/>
  <c r="H740" i="18"/>
  <c r="G740" i="18"/>
  <c r="H739" i="18"/>
  <c r="G739" i="18"/>
  <c r="H738" i="18"/>
  <c r="G738" i="18"/>
  <c r="H737" i="18"/>
  <c r="G737" i="18"/>
  <c r="H736" i="18"/>
  <c r="G736" i="18"/>
  <c r="H735" i="18"/>
  <c r="G735" i="18"/>
  <c r="H734" i="18"/>
  <c r="G734" i="18"/>
  <c r="H733" i="18"/>
  <c r="G733" i="18"/>
  <c r="H732" i="18"/>
  <c r="G732" i="18"/>
  <c r="H731" i="18"/>
  <c r="G731" i="18"/>
  <c r="H730" i="18"/>
  <c r="G730" i="18"/>
  <c r="H729" i="18"/>
  <c r="G729" i="18"/>
  <c r="H728" i="18"/>
  <c r="G728" i="18"/>
  <c r="H727" i="18"/>
  <c r="G727" i="18"/>
  <c r="H726" i="18"/>
  <c r="G726" i="18"/>
  <c r="H725" i="18"/>
  <c r="G725" i="18"/>
  <c r="H724" i="18"/>
  <c r="G724" i="18"/>
  <c r="H723" i="18"/>
  <c r="G723" i="18"/>
  <c r="H722" i="18"/>
  <c r="G722" i="18"/>
  <c r="H721" i="18"/>
  <c r="G721" i="18"/>
  <c r="H720" i="18"/>
  <c r="G720" i="18"/>
  <c r="H719" i="18"/>
  <c r="G719" i="18"/>
  <c r="H718" i="18"/>
  <c r="G718" i="18"/>
  <c r="H717" i="18"/>
  <c r="G717" i="18"/>
  <c r="H716" i="18"/>
  <c r="G716" i="18"/>
  <c r="H715" i="18"/>
  <c r="G715" i="18"/>
  <c r="H714" i="18"/>
  <c r="G714" i="18"/>
  <c r="H713" i="18"/>
  <c r="G713" i="18"/>
  <c r="H712" i="18"/>
  <c r="G712" i="18"/>
  <c r="H711" i="18"/>
  <c r="G711" i="18"/>
  <c r="H710" i="18"/>
  <c r="G710" i="18"/>
  <c r="H709" i="18"/>
  <c r="G709" i="18"/>
  <c r="H708" i="18"/>
  <c r="G708" i="18"/>
  <c r="H707" i="18"/>
  <c r="G707" i="18"/>
  <c r="H706" i="18"/>
  <c r="G706" i="18"/>
  <c r="H705" i="18"/>
  <c r="G705" i="18"/>
  <c r="H704" i="18"/>
  <c r="G704" i="18"/>
  <c r="H703" i="18"/>
  <c r="G703" i="18"/>
  <c r="H702" i="18"/>
  <c r="G702" i="18"/>
  <c r="H701" i="18"/>
  <c r="G701" i="18"/>
  <c r="H700" i="18"/>
  <c r="G700" i="18"/>
  <c r="H699" i="18"/>
  <c r="G699" i="18"/>
  <c r="H698" i="18"/>
  <c r="G698" i="18"/>
  <c r="H697" i="18"/>
  <c r="G697" i="18"/>
  <c r="H696" i="18"/>
  <c r="G696" i="18"/>
  <c r="H695" i="18"/>
  <c r="G695" i="18"/>
  <c r="H694" i="18"/>
  <c r="G694" i="18"/>
  <c r="H693" i="18"/>
  <c r="G693" i="18"/>
  <c r="H692" i="18"/>
  <c r="G692" i="18"/>
  <c r="H691" i="18"/>
  <c r="G691" i="18"/>
  <c r="H690" i="18"/>
  <c r="G690" i="18"/>
  <c r="H689" i="18"/>
  <c r="G689" i="18"/>
  <c r="H688" i="18"/>
  <c r="G688" i="18"/>
  <c r="H687" i="18"/>
  <c r="G687" i="18"/>
  <c r="H686" i="18"/>
  <c r="G686" i="18"/>
  <c r="H685" i="18"/>
  <c r="G685" i="18"/>
  <c r="H684" i="18"/>
  <c r="G684" i="18"/>
  <c r="H683" i="18"/>
  <c r="G683" i="18"/>
  <c r="H682" i="18"/>
  <c r="G682" i="18"/>
  <c r="H681" i="18"/>
  <c r="G681" i="18"/>
  <c r="H680" i="18"/>
  <c r="G680" i="18"/>
  <c r="H679" i="18"/>
  <c r="G679" i="18"/>
  <c r="H678" i="18"/>
  <c r="G678" i="18"/>
  <c r="H677" i="18"/>
  <c r="G677" i="18"/>
  <c r="H676" i="18"/>
  <c r="G676" i="18"/>
  <c r="H675" i="18"/>
  <c r="G675" i="18"/>
  <c r="H674" i="18"/>
  <c r="G674" i="18"/>
  <c r="H673" i="18"/>
  <c r="G673" i="18"/>
  <c r="H672" i="18"/>
  <c r="G672" i="18"/>
  <c r="H671" i="18"/>
  <c r="G671" i="18"/>
  <c r="H670" i="18"/>
  <c r="G670" i="18"/>
  <c r="H669" i="18"/>
  <c r="G669" i="18"/>
  <c r="H668" i="18"/>
  <c r="G668" i="18"/>
  <c r="H667" i="18"/>
  <c r="G667" i="18"/>
  <c r="H666" i="18"/>
  <c r="G666" i="18"/>
  <c r="H665" i="18"/>
  <c r="G665" i="18"/>
  <c r="H664" i="18"/>
  <c r="G664" i="18"/>
  <c r="H663" i="18"/>
  <c r="G663" i="18"/>
  <c r="H662" i="18"/>
  <c r="G662" i="18"/>
  <c r="H661" i="18"/>
  <c r="G661" i="18"/>
  <c r="H660" i="18"/>
  <c r="G660" i="18"/>
  <c r="H659" i="18"/>
  <c r="G659" i="18"/>
  <c r="H658" i="18"/>
  <c r="G658" i="18"/>
  <c r="H657" i="18"/>
  <c r="G657" i="18"/>
  <c r="H656" i="18"/>
  <c r="G656" i="18"/>
  <c r="H655" i="18"/>
  <c r="G655" i="18"/>
  <c r="H654" i="18"/>
  <c r="G654" i="18"/>
  <c r="H653" i="18"/>
  <c r="G653" i="18"/>
  <c r="H652" i="18"/>
  <c r="G652" i="18"/>
  <c r="H651" i="18"/>
  <c r="G651" i="18"/>
  <c r="H650" i="18"/>
  <c r="G650" i="18"/>
  <c r="H649" i="18"/>
  <c r="G649" i="18"/>
  <c r="H648" i="18"/>
  <c r="G648" i="18"/>
  <c r="H647" i="18"/>
  <c r="G647" i="18"/>
  <c r="H646" i="18"/>
  <c r="G646" i="18"/>
  <c r="H645" i="18"/>
  <c r="G645" i="18"/>
  <c r="H644" i="18"/>
  <c r="G644" i="18"/>
  <c r="H643" i="18"/>
  <c r="G643" i="18"/>
  <c r="H642" i="18"/>
  <c r="G642" i="18"/>
  <c r="H641" i="18"/>
  <c r="G641" i="18"/>
  <c r="H640" i="18"/>
  <c r="G640" i="18"/>
  <c r="H639" i="18"/>
  <c r="G639" i="18"/>
  <c r="H638" i="18"/>
  <c r="G638" i="18"/>
  <c r="H637" i="18"/>
  <c r="G637" i="18"/>
  <c r="H636" i="18"/>
  <c r="G636" i="18"/>
  <c r="H635" i="18"/>
  <c r="G635" i="18"/>
  <c r="H634" i="18"/>
  <c r="G634" i="18"/>
  <c r="H633" i="18"/>
  <c r="G633" i="18"/>
  <c r="H632" i="18"/>
  <c r="G632" i="18"/>
  <c r="H631" i="18"/>
  <c r="G631" i="18"/>
  <c r="H630" i="18"/>
  <c r="G630" i="18"/>
  <c r="H629" i="18"/>
  <c r="G629" i="18"/>
  <c r="H628" i="18"/>
  <c r="G628" i="18"/>
  <c r="H627" i="18"/>
  <c r="G627" i="18"/>
  <c r="H626" i="18"/>
  <c r="G626" i="18"/>
  <c r="H625" i="18"/>
  <c r="G625" i="18"/>
  <c r="H624" i="18"/>
  <c r="G624" i="18"/>
  <c r="H623" i="18"/>
  <c r="G623" i="18"/>
  <c r="H622" i="18"/>
  <c r="G622" i="18"/>
  <c r="H621" i="18"/>
  <c r="G621" i="18"/>
  <c r="H620" i="18"/>
  <c r="G620" i="18"/>
  <c r="H619" i="18"/>
  <c r="G619" i="18"/>
  <c r="H618" i="18"/>
  <c r="G618" i="18"/>
  <c r="H617" i="18"/>
  <c r="G617" i="18"/>
  <c r="H616" i="18"/>
  <c r="G616" i="18"/>
  <c r="H615" i="18"/>
  <c r="G615" i="18"/>
  <c r="H614" i="18"/>
  <c r="G614" i="18"/>
  <c r="H613" i="18"/>
  <c r="G613" i="18"/>
  <c r="H612" i="18"/>
  <c r="G612" i="18"/>
  <c r="H611" i="18"/>
  <c r="G611" i="18"/>
  <c r="H610" i="18"/>
  <c r="G610" i="18"/>
  <c r="H609" i="18"/>
  <c r="G609" i="18"/>
  <c r="H608" i="18"/>
  <c r="G608" i="18"/>
  <c r="H607" i="18"/>
  <c r="G607" i="18"/>
  <c r="H606" i="18"/>
  <c r="G606" i="18"/>
  <c r="H605" i="18"/>
  <c r="G605" i="18"/>
  <c r="H604" i="18"/>
  <c r="G604" i="18"/>
  <c r="H603" i="18"/>
  <c r="G603" i="18"/>
  <c r="H602" i="18"/>
  <c r="G602" i="18"/>
  <c r="H601" i="18"/>
  <c r="G601" i="18"/>
  <c r="H600" i="18"/>
  <c r="G600" i="18"/>
  <c r="H599" i="18"/>
  <c r="G599" i="18"/>
  <c r="H598" i="18"/>
  <c r="G598" i="18"/>
  <c r="H597" i="18"/>
  <c r="G597" i="18"/>
  <c r="H596" i="18"/>
  <c r="G596" i="18"/>
  <c r="H595" i="18"/>
  <c r="G595" i="18"/>
  <c r="H594" i="18"/>
  <c r="G594" i="18"/>
  <c r="H593" i="18"/>
  <c r="G593" i="18"/>
  <c r="H592" i="18"/>
  <c r="G592" i="18"/>
  <c r="H591" i="18"/>
  <c r="G591" i="18"/>
  <c r="H590" i="18"/>
  <c r="G590" i="18"/>
  <c r="H589" i="18"/>
  <c r="G589" i="18"/>
  <c r="H588" i="18"/>
  <c r="G588" i="18"/>
  <c r="H587" i="18"/>
  <c r="G587" i="18"/>
  <c r="H586" i="18"/>
  <c r="G586" i="18"/>
  <c r="H585" i="18"/>
  <c r="G585" i="18"/>
  <c r="H584" i="18"/>
  <c r="G584" i="18"/>
  <c r="H583" i="18"/>
  <c r="G583" i="18"/>
  <c r="H582" i="18"/>
  <c r="G582" i="18"/>
  <c r="H581" i="18"/>
  <c r="G581" i="18"/>
  <c r="H580" i="18"/>
  <c r="G580" i="18"/>
  <c r="H579" i="18"/>
  <c r="G579" i="18"/>
  <c r="H578" i="18"/>
  <c r="G578" i="18"/>
  <c r="H577" i="18"/>
  <c r="G577" i="18"/>
  <c r="H576" i="18"/>
  <c r="G576" i="18"/>
  <c r="H575" i="18"/>
  <c r="G575" i="18"/>
  <c r="H574" i="18"/>
  <c r="G574" i="18"/>
  <c r="H573" i="18"/>
  <c r="G573" i="18"/>
  <c r="H572" i="18"/>
  <c r="G572" i="18"/>
  <c r="H571" i="18"/>
  <c r="G571" i="18"/>
  <c r="H570" i="18"/>
  <c r="G570" i="18"/>
  <c r="H569" i="18"/>
  <c r="G569" i="18"/>
  <c r="H568" i="18"/>
  <c r="G568" i="18"/>
  <c r="H567" i="18"/>
  <c r="G567" i="18"/>
  <c r="H566" i="18"/>
  <c r="G566" i="18"/>
  <c r="H565" i="18"/>
  <c r="G565" i="18"/>
  <c r="H564" i="18"/>
  <c r="G564" i="18"/>
  <c r="H563" i="18"/>
  <c r="G563" i="18"/>
  <c r="H562" i="18"/>
  <c r="G562" i="18"/>
  <c r="H561" i="18"/>
  <c r="G561" i="18"/>
  <c r="H560" i="18"/>
  <c r="G560" i="18"/>
  <c r="H559" i="18"/>
  <c r="G559" i="18"/>
  <c r="H558" i="18"/>
  <c r="G558" i="18"/>
  <c r="H557" i="18"/>
  <c r="G557" i="18"/>
  <c r="H556" i="18"/>
  <c r="G556" i="18"/>
  <c r="H555" i="18"/>
  <c r="G555" i="18"/>
  <c r="H554" i="18"/>
  <c r="G554" i="18"/>
  <c r="H553" i="18"/>
  <c r="G553" i="18"/>
  <c r="H552" i="18"/>
  <c r="G552" i="18"/>
  <c r="H551" i="18"/>
  <c r="G551" i="18"/>
  <c r="H550" i="18"/>
  <c r="G550" i="18"/>
  <c r="H549" i="18"/>
  <c r="G549" i="18"/>
  <c r="H548" i="18"/>
  <c r="G548" i="18"/>
  <c r="H547" i="18"/>
  <c r="G547" i="18"/>
  <c r="H546" i="18"/>
  <c r="G546" i="18"/>
  <c r="H545" i="18"/>
  <c r="G545" i="18"/>
  <c r="H544" i="18"/>
  <c r="G544" i="18"/>
  <c r="H543" i="18"/>
  <c r="G543" i="18"/>
  <c r="H542" i="18"/>
  <c r="G542" i="18"/>
  <c r="H541" i="18"/>
  <c r="G541" i="18"/>
  <c r="H540" i="18"/>
  <c r="G540" i="18"/>
  <c r="H539" i="18"/>
  <c r="G539" i="18"/>
  <c r="H538" i="18"/>
  <c r="G538" i="18"/>
  <c r="H537" i="18"/>
  <c r="G537" i="18"/>
  <c r="H536" i="18"/>
  <c r="G536" i="18"/>
  <c r="H535" i="18"/>
  <c r="G535" i="18"/>
  <c r="H534" i="18"/>
  <c r="G534" i="18"/>
  <c r="H533" i="18"/>
  <c r="G533" i="18"/>
  <c r="H532" i="18"/>
  <c r="G532" i="18"/>
  <c r="H531" i="18"/>
  <c r="G531" i="18"/>
  <c r="H530" i="18"/>
  <c r="G530" i="18"/>
  <c r="H529" i="18"/>
  <c r="G529" i="18"/>
  <c r="H528" i="18"/>
  <c r="G528" i="18"/>
  <c r="H527" i="18"/>
  <c r="G527" i="18"/>
  <c r="H526" i="18"/>
  <c r="G526" i="18"/>
  <c r="H525" i="18"/>
  <c r="G525" i="18"/>
  <c r="H524" i="18"/>
  <c r="G524" i="18"/>
  <c r="H523" i="18"/>
  <c r="G523" i="18"/>
  <c r="H522" i="18"/>
  <c r="G522" i="18"/>
  <c r="H521" i="18"/>
  <c r="G521" i="18"/>
  <c r="H520" i="18"/>
  <c r="G520" i="18"/>
  <c r="H519" i="18"/>
  <c r="G519" i="18"/>
  <c r="H518" i="18"/>
  <c r="G518" i="18"/>
  <c r="H517" i="18"/>
  <c r="G517" i="18"/>
  <c r="H516" i="18"/>
  <c r="G516" i="18"/>
  <c r="H515" i="18"/>
  <c r="G515" i="18"/>
  <c r="H514" i="18"/>
  <c r="G514" i="18"/>
  <c r="H513" i="18"/>
  <c r="G513" i="18"/>
  <c r="H512" i="18"/>
  <c r="G512" i="18"/>
  <c r="H511" i="18"/>
  <c r="G511" i="18"/>
  <c r="H510" i="18"/>
  <c r="G510" i="18"/>
  <c r="H509" i="18"/>
  <c r="G509" i="18"/>
  <c r="H508" i="18"/>
  <c r="G508" i="18"/>
  <c r="H507" i="18"/>
  <c r="G507" i="18"/>
  <c r="H506" i="18"/>
  <c r="G506" i="18"/>
  <c r="H505" i="18"/>
  <c r="G505" i="18"/>
  <c r="H504" i="18"/>
  <c r="G504" i="18"/>
  <c r="H503" i="18"/>
  <c r="G503" i="18"/>
  <c r="H502" i="18"/>
  <c r="G502" i="18"/>
  <c r="H501" i="18"/>
  <c r="G501" i="18"/>
  <c r="H500" i="18"/>
  <c r="G500" i="18"/>
  <c r="H499" i="18"/>
  <c r="G499" i="18"/>
  <c r="H498" i="18"/>
  <c r="G498" i="18"/>
  <c r="H497" i="18"/>
  <c r="G497" i="18"/>
  <c r="H496" i="18"/>
  <c r="G496" i="18"/>
  <c r="H495" i="18"/>
  <c r="G495" i="18"/>
  <c r="H494" i="18"/>
  <c r="G494" i="18"/>
  <c r="H493" i="18"/>
  <c r="G493" i="18"/>
  <c r="H492" i="18"/>
  <c r="G492" i="18"/>
  <c r="H491" i="18"/>
  <c r="G491" i="18"/>
  <c r="H490" i="18"/>
  <c r="G490" i="18"/>
  <c r="H489" i="18"/>
  <c r="G489" i="18"/>
  <c r="H488" i="18"/>
  <c r="G488" i="18"/>
  <c r="H487" i="18"/>
  <c r="G487" i="18"/>
  <c r="H486" i="18"/>
  <c r="G486" i="18"/>
  <c r="H485" i="18"/>
  <c r="G485" i="18"/>
  <c r="H484" i="18"/>
  <c r="G484" i="18"/>
  <c r="H483" i="18"/>
  <c r="G483" i="18"/>
  <c r="H482" i="18"/>
  <c r="G482" i="18"/>
  <c r="H481" i="18"/>
  <c r="G481" i="18"/>
  <c r="H480" i="18"/>
  <c r="G480" i="18"/>
  <c r="H479" i="18"/>
  <c r="G479" i="18"/>
  <c r="H478" i="18"/>
  <c r="G478" i="18"/>
  <c r="H477" i="18"/>
  <c r="G477" i="18"/>
  <c r="H476" i="18"/>
  <c r="G476" i="18"/>
  <c r="H475" i="18"/>
  <c r="G475" i="18"/>
  <c r="H474" i="18"/>
  <c r="G474" i="18"/>
  <c r="H473" i="18"/>
  <c r="G473" i="18"/>
  <c r="H472" i="18"/>
  <c r="G472" i="18"/>
  <c r="H471" i="18"/>
  <c r="G471" i="18"/>
  <c r="H470" i="18"/>
  <c r="G470" i="18"/>
  <c r="H469" i="18"/>
  <c r="G469" i="18"/>
  <c r="H468" i="18"/>
  <c r="G468" i="18"/>
  <c r="H467" i="18"/>
  <c r="G467" i="18"/>
  <c r="H466" i="18"/>
  <c r="G466" i="18"/>
  <c r="H465" i="18"/>
  <c r="G465" i="18"/>
  <c r="H464" i="18"/>
  <c r="G464" i="18"/>
  <c r="H463" i="18"/>
  <c r="G463" i="18"/>
  <c r="H462" i="18"/>
  <c r="G462" i="18"/>
  <c r="H461" i="18"/>
  <c r="G461" i="18"/>
  <c r="H460" i="18"/>
  <c r="G460" i="18"/>
  <c r="H459" i="18"/>
  <c r="G459" i="18"/>
  <c r="H458" i="18"/>
  <c r="G458" i="18"/>
  <c r="H457" i="18"/>
  <c r="G457" i="18"/>
  <c r="H456" i="18"/>
  <c r="G456" i="18"/>
  <c r="H455" i="18"/>
  <c r="G455" i="18"/>
  <c r="H454" i="18"/>
  <c r="G454" i="18"/>
  <c r="H453" i="18"/>
  <c r="G453" i="18"/>
  <c r="H452" i="18"/>
  <c r="G452" i="18"/>
  <c r="H451" i="18"/>
  <c r="G451" i="18"/>
  <c r="H450" i="18"/>
  <c r="G450" i="18"/>
  <c r="H449" i="18"/>
  <c r="G449" i="18"/>
  <c r="H448" i="18"/>
  <c r="G448" i="18"/>
  <c r="H447" i="18"/>
  <c r="G447" i="18"/>
  <c r="H446" i="18"/>
  <c r="G446" i="18"/>
  <c r="H445" i="18"/>
  <c r="G445" i="18"/>
  <c r="H444" i="18"/>
  <c r="G444" i="18"/>
  <c r="H443" i="18"/>
  <c r="G443" i="18"/>
  <c r="H442" i="18"/>
  <c r="G442" i="18"/>
  <c r="H441" i="18"/>
  <c r="G441" i="18"/>
  <c r="H440" i="18"/>
  <c r="G440" i="18"/>
  <c r="H439" i="18"/>
  <c r="G439" i="18"/>
  <c r="H438" i="18"/>
  <c r="G438" i="18"/>
  <c r="H437" i="18"/>
  <c r="G437" i="18"/>
  <c r="H436" i="18"/>
  <c r="G436" i="18"/>
  <c r="H435" i="18"/>
  <c r="G435" i="18"/>
  <c r="H434" i="18"/>
  <c r="G434" i="18"/>
  <c r="H433" i="18"/>
  <c r="G433" i="18"/>
  <c r="H432" i="18"/>
  <c r="G432" i="18"/>
  <c r="H431" i="18"/>
  <c r="G431" i="18"/>
  <c r="H430" i="18"/>
  <c r="G430" i="18"/>
  <c r="H429" i="18"/>
  <c r="G429" i="18"/>
  <c r="H428" i="18"/>
  <c r="G428" i="18"/>
  <c r="H427" i="18"/>
  <c r="G427" i="18"/>
  <c r="H426" i="18"/>
  <c r="G426" i="18"/>
  <c r="H425" i="18"/>
  <c r="G425" i="18"/>
  <c r="H424" i="18"/>
  <c r="G424" i="18"/>
  <c r="H423" i="18"/>
  <c r="G423" i="18"/>
  <c r="H422" i="18"/>
  <c r="G422" i="18"/>
  <c r="H421" i="18"/>
  <c r="G421" i="18"/>
  <c r="H420" i="18"/>
  <c r="G420" i="18"/>
  <c r="H419" i="18"/>
  <c r="G419" i="18"/>
  <c r="H418" i="18"/>
  <c r="G418" i="18"/>
  <c r="H417" i="18"/>
  <c r="G417" i="18"/>
  <c r="H416" i="18"/>
  <c r="G416" i="18"/>
  <c r="H415" i="18"/>
  <c r="G415" i="18"/>
  <c r="H414" i="18"/>
  <c r="G414" i="18"/>
  <c r="H413" i="18"/>
  <c r="G413" i="18"/>
  <c r="H412" i="18"/>
  <c r="G412" i="18"/>
  <c r="H411" i="18"/>
  <c r="G411" i="18"/>
  <c r="H410" i="18"/>
  <c r="G410" i="18"/>
  <c r="H409" i="18"/>
  <c r="G409" i="18"/>
  <c r="H408" i="18"/>
  <c r="G408" i="18"/>
  <c r="H407" i="18"/>
  <c r="G407" i="18"/>
  <c r="H406" i="18"/>
  <c r="G406" i="18"/>
  <c r="H405" i="18"/>
  <c r="G405" i="18"/>
  <c r="H404" i="18"/>
  <c r="G404" i="18"/>
  <c r="H403" i="18"/>
  <c r="G403" i="18"/>
  <c r="H402" i="18"/>
  <c r="G402" i="18"/>
  <c r="H401" i="18"/>
  <c r="G401" i="18"/>
  <c r="H400" i="18"/>
  <c r="G400" i="18"/>
  <c r="H399" i="18"/>
  <c r="G399" i="18"/>
  <c r="H398" i="18"/>
  <c r="G398" i="18"/>
  <c r="H397" i="18"/>
  <c r="G397" i="18"/>
  <c r="H396" i="18"/>
  <c r="G396" i="18"/>
  <c r="H395" i="18"/>
  <c r="G395" i="18"/>
  <c r="H394" i="18"/>
  <c r="G394" i="18"/>
  <c r="H393" i="18"/>
  <c r="G393" i="18"/>
  <c r="H392" i="18"/>
  <c r="G392" i="18"/>
  <c r="H391" i="18"/>
  <c r="G391" i="18"/>
  <c r="H390" i="18"/>
  <c r="G390" i="18"/>
  <c r="H389" i="18"/>
  <c r="G389" i="18"/>
  <c r="H388" i="18"/>
  <c r="G388" i="18"/>
  <c r="H387" i="18"/>
  <c r="G387" i="18"/>
  <c r="H386" i="18"/>
  <c r="G386" i="18"/>
  <c r="H385" i="18"/>
  <c r="G385" i="18"/>
  <c r="H384" i="18"/>
  <c r="G384" i="18"/>
  <c r="H383" i="18"/>
  <c r="G383" i="18"/>
  <c r="H382" i="18"/>
  <c r="G382" i="18"/>
  <c r="H381" i="18"/>
  <c r="G381" i="18"/>
  <c r="H380" i="18"/>
  <c r="G380" i="18"/>
  <c r="H379" i="18"/>
  <c r="G379" i="18"/>
  <c r="H378" i="18"/>
  <c r="G378" i="18"/>
  <c r="H377" i="18"/>
  <c r="G377" i="18"/>
  <c r="H376" i="18"/>
  <c r="G376" i="18"/>
  <c r="H375" i="18"/>
  <c r="G375" i="18"/>
  <c r="H374" i="18"/>
  <c r="G374" i="18"/>
  <c r="H373" i="18"/>
  <c r="G373" i="18"/>
  <c r="H372" i="18"/>
  <c r="G372" i="18"/>
  <c r="H371" i="18"/>
  <c r="G371" i="18"/>
  <c r="H370" i="18"/>
  <c r="G370" i="18"/>
  <c r="H369" i="18"/>
  <c r="G369" i="18"/>
  <c r="H368" i="18"/>
  <c r="G368" i="18"/>
  <c r="H367" i="18"/>
  <c r="G367" i="18"/>
  <c r="H366" i="18"/>
  <c r="G366" i="18"/>
  <c r="H365" i="18"/>
  <c r="G365" i="18"/>
  <c r="H364" i="18"/>
  <c r="G364" i="18"/>
  <c r="H363" i="18"/>
  <c r="G363" i="18"/>
  <c r="H362" i="18"/>
  <c r="G362" i="18"/>
  <c r="H361" i="18"/>
  <c r="G361" i="18"/>
  <c r="H360" i="18"/>
  <c r="G360" i="18"/>
  <c r="H359" i="18"/>
  <c r="G359" i="18"/>
  <c r="H358" i="18"/>
  <c r="G358" i="18"/>
  <c r="H357" i="18"/>
  <c r="G357" i="18"/>
  <c r="H356" i="18"/>
  <c r="G356" i="18"/>
  <c r="H355" i="18"/>
  <c r="G355" i="18"/>
  <c r="H354" i="18"/>
  <c r="G354" i="18"/>
  <c r="H353" i="18"/>
  <c r="G353" i="18"/>
  <c r="H352" i="18"/>
  <c r="G352" i="18"/>
  <c r="H351" i="18"/>
  <c r="G351" i="18"/>
  <c r="H350" i="18"/>
  <c r="G350" i="18"/>
  <c r="H349" i="18"/>
  <c r="G349" i="18"/>
  <c r="H348" i="18"/>
  <c r="G348" i="18"/>
  <c r="H347" i="18"/>
  <c r="G347" i="18"/>
  <c r="H346" i="18"/>
  <c r="G346" i="18"/>
  <c r="H345" i="18"/>
  <c r="G345" i="18"/>
  <c r="H344" i="18"/>
  <c r="G344" i="18"/>
  <c r="H343" i="18"/>
  <c r="G343" i="18"/>
  <c r="H342" i="18"/>
  <c r="G342" i="18"/>
  <c r="H341" i="18"/>
  <c r="G341" i="18"/>
  <c r="H340" i="18"/>
  <c r="G340" i="18"/>
  <c r="H339" i="18"/>
  <c r="G339" i="18"/>
  <c r="H338" i="18"/>
  <c r="G338" i="18"/>
  <c r="H337" i="18"/>
  <c r="G337" i="18"/>
  <c r="H336" i="18"/>
  <c r="G336" i="18"/>
  <c r="H335" i="18"/>
  <c r="G335" i="18"/>
  <c r="H334" i="18"/>
  <c r="G334" i="18"/>
  <c r="H333" i="18"/>
  <c r="G333" i="18"/>
  <c r="H332" i="18"/>
  <c r="G332" i="18"/>
  <c r="H331" i="18"/>
  <c r="G331" i="18"/>
  <c r="H330" i="18"/>
  <c r="G330" i="18"/>
  <c r="H329" i="18"/>
  <c r="G329" i="18"/>
  <c r="H328" i="18"/>
  <c r="G328" i="18"/>
  <c r="H327" i="18"/>
  <c r="G327" i="18"/>
  <c r="H326" i="18"/>
  <c r="G326" i="18"/>
  <c r="H325" i="18"/>
  <c r="G325" i="18"/>
  <c r="H324" i="18"/>
  <c r="G324" i="18"/>
  <c r="H323" i="18"/>
  <c r="G323" i="18"/>
  <c r="H322" i="18"/>
  <c r="G322" i="18"/>
  <c r="H321" i="18"/>
  <c r="G321" i="18"/>
  <c r="H320" i="18"/>
  <c r="G320" i="18"/>
  <c r="H319" i="18"/>
  <c r="G319" i="18"/>
  <c r="H318" i="18"/>
  <c r="G318" i="18"/>
  <c r="H317" i="18"/>
  <c r="G317" i="18"/>
  <c r="H316" i="18"/>
  <c r="G316" i="18"/>
  <c r="H315" i="18"/>
  <c r="G315" i="18"/>
  <c r="H314" i="18"/>
  <c r="G314" i="18"/>
  <c r="H313" i="18"/>
  <c r="G313" i="18"/>
  <c r="H312" i="18"/>
  <c r="G312" i="18"/>
  <c r="H311" i="18"/>
  <c r="G311" i="18"/>
  <c r="H310" i="18"/>
  <c r="G310" i="18"/>
  <c r="H309" i="18"/>
  <c r="G309" i="18"/>
  <c r="H308" i="18"/>
  <c r="G308" i="18"/>
  <c r="H307" i="18"/>
  <c r="G307" i="18"/>
  <c r="H306" i="18"/>
  <c r="G306" i="18"/>
  <c r="H305" i="18"/>
  <c r="G305" i="18"/>
  <c r="H304" i="18"/>
  <c r="G304" i="18"/>
  <c r="H303" i="18"/>
  <c r="G303" i="18"/>
  <c r="H302" i="18"/>
  <c r="G302" i="18"/>
  <c r="H301" i="18"/>
  <c r="G301" i="18"/>
  <c r="H300" i="18"/>
  <c r="G300" i="18"/>
  <c r="H299" i="18"/>
  <c r="G299" i="18"/>
  <c r="H298" i="18"/>
  <c r="G298" i="18"/>
  <c r="H297" i="18"/>
  <c r="G297" i="18"/>
  <c r="H296" i="18"/>
  <c r="G296" i="18"/>
  <c r="H295" i="18"/>
  <c r="G295" i="18"/>
  <c r="H294" i="18"/>
  <c r="G294" i="18"/>
  <c r="H293" i="18"/>
  <c r="G293" i="18"/>
  <c r="H292" i="18"/>
  <c r="G292" i="18"/>
  <c r="H291" i="18"/>
  <c r="G291" i="18"/>
  <c r="H290" i="18"/>
  <c r="G290" i="18"/>
  <c r="H289" i="18"/>
  <c r="G289" i="18"/>
  <c r="H288" i="18"/>
  <c r="G288" i="18"/>
  <c r="H287" i="18"/>
  <c r="G287" i="18"/>
  <c r="H286" i="18"/>
  <c r="G286" i="18"/>
  <c r="H285" i="18"/>
  <c r="G285" i="18"/>
  <c r="H284" i="18"/>
  <c r="G284" i="18"/>
  <c r="H283" i="18"/>
  <c r="G283" i="18"/>
  <c r="H282" i="18"/>
  <c r="G282" i="18"/>
  <c r="H281" i="18"/>
  <c r="G281" i="18"/>
  <c r="H280" i="18"/>
  <c r="G280" i="18"/>
  <c r="H279" i="18"/>
  <c r="G279" i="18"/>
  <c r="H278" i="18"/>
  <c r="G278" i="18"/>
  <c r="H277" i="18"/>
  <c r="G277" i="18"/>
  <c r="H276" i="18"/>
  <c r="G276" i="18"/>
  <c r="H275" i="18"/>
  <c r="G275" i="18"/>
  <c r="H274" i="18"/>
  <c r="G274" i="18"/>
  <c r="H273" i="18"/>
  <c r="G273" i="18"/>
  <c r="H272" i="18"/>
  <c r="G272" i="18"/>
  <c r="H271" i="18"/>
  <c r="G271" i="18"/>
  <c r="H270" i="18"/>
  <c r="G270" i="18"/>
  <c r="H269" i="18"/>
  <c r="G269" i="18"/>
  <c r="H268" i="18"/>
  <c r="G268" i="18"/>
  <c r="H267" i="18"/>
  <c r="G267" i="18"/>
  <c r="H266" i="18"/>
  <c r="G266" i="18"/>
  <c r="H265" i="18"/>
  <c r="G265" i="18"/>
  <c r="H264" i="18"/>
  <c r="G264" i="18"/>
  <c r="H263" i="18"/>
  <c r="G263" i="18"/>
  <c r="H262" i="18"/>
  <c r="G262" i="18"/>
  <c r="H261" i="18"/>
  <c r="G261" i="18"/>
  <c r="H260" i="18"/>
  <c r="G260" i="18"/>
  <c r="H259" i="18"/>
  <c r="G259" i="18"/>
  <c r="H258" i="18"/>
  <c r="G258" i="18"/>
  <c r="H257" i="18"/>
  <c r="G257" i="18"/>
  <c r="H256" i="18"/>
  <c r="G256" i="18"/>
  <c r="H255" i="18"/>
  <c r="G255" i="18"/>
  <c r="H254" i="18"/>
  <c r="G254" i="18"/>
  <c r="H253" i="18"/>
  <c r="G253" i="18"/>
  <c r="H252" i="18"/>
  <c r="G252" i="18"/>
  <c r="H251" i="18"/>
  <c r="G251" i="18"/>
  <c r="H250" i="18"/>
  <c r="G250" i="18"/>
  <c r="H249" i="18"/>
  <c r="G249" i="18"/>
  <c r="H248" i="18"/>
  <c r="G248" i="18"/>
  <c r="H247" i="18"/>
  <c r="G247" i="18"/>
  <c r="H246" i="18"/>
  <c r="G246" i="18"/>
  <c r="H245" i="18"/>
  <c r="G245" i="18"/>
  <c r="H244" i="18"/>
  <c r="G244" i="18"/>
  <c r="H243" i="18"/>
  <c r="G243" i="18"/>
  <c r="H242" i="18"/>
  <c r="G242" i="18"/>
  <c r="H241" i="18"/>
  <c r="G241" i="18"/>
  <c r="H240" i="18"/>
  <c r="G240" i="18"/>
  <c r="H239" i="18"/>
  <c r="G239" i="18"/>
  <c r="H238" i="18"/>
  <c r="G238" i="18"/>
  <c r="H237" i="18"/>
  <c r="G237" i="18"/>
  <c r="H236" i="18"/>
  <c r="G236" i="18"/>
  <c r="H235" i="18"/>
  <c r="G235" i="18"/>
  <c r="H234" i="18"/>
  <c r="G234" i="18"/>
  <c r="H233" i="18"/>
  <c r="G233" i="18"/>
  <c r="H232" i="18"/>
  <c r="G232" i="18"/>
  <c r="H231" i="18"/>
  <c r="G231" i="18"/>
  <c r="H230" i="18"/>
  <c r="G230" i="18"/>
  <c r="H229" i="18"/>
  <c r="G229" i="18"/>
  <c r="H228" i="18"/>
  <c r="G228" i="18"/>
  <c r="H227" i="18"/>
  <c r="G227" i="18"/>
  <c r="H226" i="18"/>
  <c r="G226" i="18"/>
  <c r="H225" i="18"/>
  <c r="G225" i="18"/>
  <c r="H224" i="18"/>
  <c r="G224" i="18"/>
  <c r="H223" i="18"/>
  <c r="G223" i="18"/>
  <c r="H222" i="18"/>
  <c r="G222" i="18"/>
  <c r="H221" i="18"/>
  <c r="G221" i="18"/>
  <c r="H220" i="18"/>
  <c r="G220" i="18"/>
  <c r="H219" i="18"/>
  <c r="G219" i="18"/>
  <c r="H218" i="18"/>
  <c r="G218" i="18"/>
  <c r="H217" i="18"/>
  <c r="G217" i="18"/>
  <c r="H216" i="18"/>
  <c r="G216" i="18"/>
  <c r="H215" i="18"/>
  <c r="G215" i="18"/>
  <c r="H214" i="18"/>
  <c r="G214" i="18"/>
  <c r="H213" i="18"/>
  <c r="G213" i="18"/>
  <c r="H212" i="18"/>
  <c r="G212" i="18"/>
  <c r="H211" i="18"/>
  <c r="G211" i="18"/>
  <c r="H210" i="18"/>
  <c r="G210" i="18"/>
  <c r="H209" i="18"/>
  <c r="G209" i="18"/>
  <c r="H208" i="18"/>
  <c r="G208" i="18"/>
  <c r="H207" i="18"/>
  <c r="G207" i="18"/>
  <c r="H206" i="18"/>
  <c r="G206" i="18"/>
  <c r="H205" i="18"/>
  <c r="G205" i="18"/>
  <c r="H204" i="18"/>
  <c r="G204" i="18"/>
  <c r="H203" i="18"/>
  <c r="G203" i="18"/>
  <c r="H202" i="18"/>
  <c r="G202" i="18"/>
  <c r="H201" i="18"/>
  <c r="G201" i="18"/>
  <c r="H200" i="18"/>
  <c r="G200" i="18"/>
  <c r="H199" i="18"/>
  <c r="G199" i="18"/>
  <c r="H198" i="18"/>
  <c r="G198" i="18"/>
  <c r="H197" i="18"/>
  <c r="G197" i="18"/>
  <c r="H196" i="18"/>
  <c r="G196" i="18"/>
  <c r="H195" i="18"/>
  <c r="G195" i="18"/>
  <c r="H194" i="18"/>
  <c r="G194" i="18"/>
  <c r="H193" i="18"/>
  <c r="G193" i="18"/>
  <c r="H192" i="18"/>
  <c r="G192" i="18"/>
  <c r="H191" i="18"/>
  <c r="G191" i="18"/>
  <c r="H190" i="18"/>
  <c r="G190" i="18"/>
  <c r="H189" i="18"/>
  <c r="G189" i="18"/>
  <c r="H188" i="18"/>
  <c r="G188" i="18"/>
  <c r="H187" i="18"/>
  <c r="G187" i="18"/>
  <c r="H186" i="18"/>
  <c r="G186" i="18"/>
  <c r="H185" i="18"/>
  <c r="G185" i="18"/>
  <c r="H184" i="18"/>
  <c r="G184" i="18"/>
  <c r="H183" i="18"/>
  <c r="G183" i="18"/>
  <c r="H182" i="18"/>
  <c r="G182" i="18"/>
  <c r="H181" i="18"/>
  <c r="G181" i="18"/>
  <c r="H180" i="18"/>
  <c r="G180" i="18"/>
  <c r="H179" i="18"/>
  <c r="G179" i="18"/>
  <c r="H178" i="18"/>
  <c r="G178" i="18"/>
  <c r="H177" i="18"/>
  <c r="G177" i="18"/>
  <c r="H176" i="18"/>
  <c r="G176" i="18"/>
  <c r="H175" i="18"/>
  <c r="G175" i="18"/>
  <c r="H174" i="18"/>
  <c r="G174" i="18"/>
  <c r="H173" i="18"/>
  <c r="G173" i="18"/>
  <c r="H172" i="18"/>
  <c r="G172" i="18"/>
  <c r="H171" i="18"/>
  <c r="G171" i="18"/>
  <c r="H170" i="18"/>
  <c r="G170" i="18"/>
  <c r="H169" i="18"/>
  <c r="G169" i="18"/>
  <c r="H168" i="18"/>
  <c r="G168" i="18"/>
  <c r="H167" i="18"/>
  <c r="G167" i="18"/>
  <c r="H166" i="18"/>
  <c r="G166" i="18"/>
  <c r="H165" i="18"/>
  <c r="G165" i="18"/>
  <c r="H164" i="18"/>
  <c r="G164" i="18"/>
  <c r="H163" i="18"/>
  <c r="G163" i="18"/>
  <c r="H162" i="18"/>
  <c r="G162" i="18"/>
  <c r="H161" i="18"/>
  <c r="G161" i="18"/>
  <c r="H160" i="18"/>
  <c r="G160" i="18"/>
  <c r="H159" i="18"/>
  <c r="G159" i="18"/>
  <c r="H158" i="18"/>
  <c r="G158" i="18"/>
  <c r="H157" i="18"/>
  <c r="G157" i="18"/>
  <c r="H156" i="18"/>
  <c r="G156" i="18"/>
  <c r="H155" i="18"/>
  <c r="G155" i="18"/>
  <c r="H154" i="18"/>
  <c r="G154" i="18"/>
  <c r="H153" i="18"/>
  <c r="G153" i="18"/>
  <c r="H152" i="18"/>
  <c r="G152" i="18"/>
  <c r="H151" i="18"/>
  <c r="G151" i="18"/>
  <c r="H150" i="18"/>
  <c r="G150" i="18"/>
  <c r="H149" i="18"/>
  <c r="G149" i="18"/>
  <c r="H148" i="18"/>
  <c r="G148" i="18"/>
  <c r="H147" i="18"/>
  <c r="G147" i="18"/>
  <c r="H146" i="18"/>
  <c r="G146" i="18"/>
  <c r="H145" i="18"/>
  <c r="G145" i="18"/>
  <c r="H144" i="18"/>
  <c r="G144" i="18"/>
  <c r="H143" i="18"/>
  <c r="G143" i="18"/>
  <c r="H142" i="18"/>
  <c r="G142" i="18"/>
  <c r="H141" i="18"/>
  <c r="G141" i="18"/>
  <c r="H140" i="18"/>
  <c r="G140" i="18"/>
  <c r="H139" i="18"/>
  <c r="G139" i="18"/>
  <c r="H138" i="18"/>
  <c r="G138" i="18"/>
  <c r="H137" i="18"/>
  <c r="G137" i="18"/>
  <c r="H136" i="18"/>
  <c r="G136" i="18"/>
  <c r="H135" i="18"/>
  <c r="G135" i="18"/>
  <c r="H134" i="18"/>
  <c r="G134" i="18"/>
  <c r="H133" i="18"/>
  <c r="G133" i="18"/>
  <c r="H132" i="18"/>
  <c r="G132" i="18"/>
  <c r="H131" i="18"/>
  <c r="G131" i="18"/>
  <c r="H130" i="18"/>
  <c r="G130" i="18"/>
  <c r="H129" i="18"/>
  <c r="G129" i="18"/>
  <c r="H128" i="18"/>
  <c r="G128" i="18"/>
  <c r="H127" i="18"/>
  <c r="G127" i="18"/>
  <c r="H126" i="18"/>
  <c r="G126" i="18"/>
  <c r="H125" i="18"/>
  <c r="G125" i="18"/>
  <c r="H124" i="18"/>
  <c r="G124" i="18"/>
  <c r="H123" i="18"/>
  <c r="G123" i="18"/>
  <c r="H122" i="18"/>
  <c r="G122" i="18"/>
  <c r="H121" i="18"/>
  <c r="G121" i="18"/>
  <c r="H120" i="18"/>
  <c r="G120" i="18"/>
  <c r="H119" i="18"/>
  <c r="G119" i="18"/>
  <c r="H118" i="18"/>
  <c r="G118" i="18"/>
  <c r="H117" i="18"/>
  <c r="G117" i="18"/>
  <c r="H116" i="18"/>
  <c r="G116" i="18"/>
  <c r="H115" i="18"/>
  <c r="G115" i="18"/>
  <c r="H114" i="18"/>
  <c r="G114" i="18"/>
  <c r="H113" i="18"/>
  <c r="G113" i="18"/>
  <c r="H112" i="18"/>
  <c r="G112" i="18"/>
  <c r="H111" i="18"/>
  <c r="G111" i="18"/>
  <c r="H110" i="18"/>
  <c r="G110" i="18"/>
  <c r="H109" i="18"/>
  <c r="G109" i="18"/>
  <c r="H108" i="18"/>
  <c r="G108" i="18"/>
  <c r="H107" i="18"/>
  <c r="G107" i="18"/>
  <c r="H106" i="18"/>
  <c r="G106" i="18"/>
  <c r="H105" i="18"/>
  <c r="G105" i="18"/>
  <c r="H104" i="18"/>
  <c r="G104" i="18"/>
  <c r="H103" i="18"/>
  <c r="G103" i="18"/>
  <c r="H102" i="18"/>
  <c r="G102" i="18"/>
  <c r="H101" i="18"/>
  <c r="G101" i="18"/>
  <c r="H100" i="18"/>
  <c r="G100" i="18"/>
  <c r="H99" i="18"/>
  <c r="G99" i="18"/>
  <c r="H98" i="18"/>
  <c r="G98" i="18"/>
  <c r="H97" i="18"/>
  <c r="G97" i="18"/>
  <c r="H96" i="18"/>
  <c r="G96" i="18"/>
  <c r="H95" i="18"/>
  <c r="G95" i="18"/>
  <c r="H94" i="18"/>
  <c r="G94" i="18"/>
  <c r="H93" i="18"/>
  <c r="G93" i="18"/>
  <c r="H92" i="18"/>
  <c r="G92" i="18"/>
  <c r="H91" i="18"/>
  <c r="G91" i="18"/>
  <c r="H90" i="18"/>
  <c r="G90" i="18"/>
  <c r="H89" i="18"/>
  <c r="G89" i="18"/>
  <c r="H88" i="18"/>
  <c r="G88" i="18"/>
  <c r="H87" i="18"/>
  <c r="G87" i="18"/>
  <c r="H86" i="18"/>
  <c r="G86" i="18"/>
  <c r="H85" i="18"/>
  <c r="G85" i="18"/>
  <c r="H84" i="18"/>
  <c r="G84" i="18"/>
  <c r="H83" i="18"/>
  <c r="G83" i="18"/>
  <c r="H82" i="18"/>
  <c r="G82" i="18"/>
  <c r="H81" i="18"/>
  <c r="G81" i="18"/>
  <c r="H80" i="18"/>
  <c r="G80" i="18"/>
  <c r="H79" i="18"/>
  <c r="G79" i="18"/>
  <c r="H78" i="18"/>
  <c r="G78" i="18"/>
  <c r="H77" i="18"/>
  <c r="G77" i="18"/>
  <c r="H76" i="18"/>
  <c r="G76" i="18"/>
  <c r="H75" i="18"/>
  <c r="G75" i="18"/>
  <c r="H74" i="18"/>
  <c r="G74" i="18"/>
  <c r="H73" i="18"/>
  <c r="G73" i="18"/>
  <c r="H72" i="18"/>
  <c r="G72" i="18"/>
  <c r="H71" i="18"/>
  <c r="G71" i="18"/>
  <c r="H70" i="18"/>
  <c r="G70" i="18"/>
  <c r="H69" i="18"/>
  <c r="G69" i="18"/>
  <c r="H68" i="18"/>
  <c r="G68" i="18"/>
  <c r="H67" i="18"/>
  <c r="G67" i="18"/>
  <c r="H66" i="18"/>
  <c r="G66" i="18"/>
  <c r="H65" i="18"/>
  <c r="G65" i="18"/>
  <c r="H64" i="18"/>
  <c r="G64" i="18"/>
  <c r="H63" i="18"/>
  <c r="G63" i="18"/>
  <c r="H62" i="18"/>
  <c r="G62" i="18"/>
  <c r="H61" i="18"/>
  <c r="G61" i="18"/>
  <c r="H60" i="18"/>
  <c r="G60" i="18"/>
  <c r="H59" i="18"/>
  <c r="G59" i="18"/>
  <c r="H58" i="18"/>
  <c r="G58" i="18"/>
  <c r="H57" i="18"/>
  <c r="G57" i="18"/>
  <c r="H56" i="18"/>
  <c r="G56" i="18"/>
  <c r="H55" i="18"/>
  <c r="G55" i="18"/>
  <c r="H54" i="18"/>
  <c r="G54" i="18"/>
  <c r="H53" i="18"/>
  <c r="G53" i="18"/>
  <c r="H52" i="18"/>
  <c r="G52" i="18"/>
  <c r="H51" i="18"/>
  <c r="G51" i="18"/>
  <c r="H50" i="18"/>
  <c r="G50" i="18"/>
  <c r="H49" i="18"/>
  <c r="G49" i="18"/>
  <c r="H48" i="18"/>
  <c r="G48" i="18"/>
  <c r="H47" i="18"/>
  <c r="G47" i="18"/>
  <c r="H46" i="18"/>
  <c r="G46" i="18"/>
  <c r="H45" i="18"/>
  <c r="G45" i="18"/>
  <c r="H44" i="18"/>
  <c r="G44" i="18"/>
  <c r="H43" i="18"/>
  <c r="G43" i="18"/>
  <c r="H42" i="18"/>
  <c r="G42" i="18"/>
  <c r="H41" i="18"/>
  <c r="G41" i="18"/>
  <c r="H40" i="18"/>
  <c r="G40" i="18"/>
  <c r="H39" i="18"/>
  <c r="G39" i="18"/>
  <c r="H38" i="18"/>
  <c r="G38" i="18"/>
  <c r="H37" i="18"/>
  <c r="G37" i="18"/>
  <c r="H36" i="18"/>
  <c r="G36" i="18"/>
  <c r="H35" i="18"/>
  <c r="G35" i="18"/>
  <c r="H34" i="18"/>
  <c r="G34" i="18"/>
  <c r="H33" i="18"/>
  <c r="G33" i="18"/>
  <c r="H32" i="18"/>
  <c r="G32" i="18"/>
  <c r="H31" i="18"/>
  <c r="G31" i="18"/>
  <c r="H30" i="18"/>
  <c r="G30" i="18"/>
  <c r="H29" i="18"/>
  <c r="G29" i="18"/>
  <c r="H28" i="18"/>
  <c r="G28" i="18"/>
  <c r="H27" i="18"/>
  <c r="G27" i="18"/>
  <c r="H26" i="18"/>
  <c r="G26" i="18"/>
  <c r="H25" i="18"/>
  <c r="G25" i="18"/>
  <c r="H24" i="18"/>
  <c r="G24" i="18"/>
  <c r="H23" i="18"/>
  <c r="G23" i="18"/>
  <c r="H22" i="18"/>
  <c r="G22" i="18"/>
  <c r="H21" i="18"/>
  <c r="G21" i="18"/>
  <c r="H20" i="18"/>
  <c r="G20" i="18"/>
  <c r="H19" i="18"/>
  <c r="G19" i="18"/>
  <c r="H18" i="18"/>
  <c r="G18" i="18"/>
  <c r="H17" i="18"/>
  <c r="G17" i="18"/>
  <c r="H16" i="18"/>
  <c r="G16" i="18"/>
  <c r="H15" i="18"/>
  <c r="G15" i="18"/>
  <c r="H14" i="18"/>
  <c r="G14" i="18"/>
  <c r="H13" i="18"/>
  <c r="G13" i="18"/>
  <c r="H12" i="18"/>
  <c r="G12" i="18"/>
  <c r="H11" i="18"/>
  <c r="G11" i="18"/>
  <c r="H10" i="18"/>
  <c r="G10" i="18"/>
  <c r="H9" i="18"/>
  <c r="G9" i="18"/>
  <c r="H8" i="18"/>
  <c r="G8" i="18"/>
  <c r="H7" i="18"/>
  <c r="G7" i="18"/>
  <c r="H6" i="18"/>
  <c r="G6" i="18"/>
  <c r="H5" i="18"/>
  <c r="G5" i="18"/>
  <c r="H4" i="18"/>
  <c r="G4" i="18"/>
  <c r="H3" i="18"/>
  <c r="G3" i="18"/>
  <c r="H2" i="18"/>
  <c r="G2" i="18"/>
  <c r="C38" i="18"/>
  <c r="C37" i="18"/>
  <c r="C36" i="18"/>
  <c r="C35" i="18"/>
  <c r="C34" i="18"/>
  <c r="C33" i="18"/>
  <c r="C32" i="18"/>
  <c r="K8" i="18" l="1"/>
  <c r="K7" i="18"/>
  <c r="K6" i="18"/>
  <c r="K5" i="18"/>
  <c r="K4" i="18"/>
  <c r="K3" i="18"/>
  <c r="K2" i="18"/>
  <c r="I40" i="6"/>
  <c r="I41" i="6"/>
  <c r="IY68" i="5"/>
  <c r="IT68" i="5"/>
  <c r="IO68" i="5"/>
  <c r="IJ68" i="5"/>
  <c r="IE68" i="5"/>
  <c r="HZ68" i="5"/>
  <c r="HU68" i="5"/>
  <c r="HP68" i="5"/>
  <c r="HK68" i="5"/>
  <c r="HF68" i="5"/>
  <c r="HA68" i="5"/>
  <c r="GV68" i="5"/>
  <c r="GQ68" i="5"/>
  <c r="GL68" i="5"/>
  <c r="GG68" i="5"/>
  <c r="GB68" i="5"/>
  <c r="FW68" i="5"/>
  <c r="FR68" i="5"/>
  <c r="FM68" i="5"/>
  <c r="FH68" i="5"/>
  <c r="FC68" i="5"/>
  <c r="EX68" i="5"/>
  <c r="ES68" i="5"/>
  <c r="EN68" i="5"/>
  <c r="EI68" i="5"/>
  <c r="ED68" i="5"/>
  <c r="DY68" i="5"/>
  <c r="DT68" i="5"/>
  <c r="DO68" i="5"/>
  <c r="DJ68" i="5"/>
  <c r="DE68" i="5"/>
  <c r="CZ68" i="5"/>
  <c r="CU68" i="5"/>
  <c r="CP68" i="5"/>
  <c r="CK68" i="5"/>
  <c r="CF68" i="5"/>
  <c r="CA68" i="5"/>
  <c r="BV68" i="5"/>
  <c r="BQ68" i="5"/>
  <c r="BL68" i="5"/>
  <c r="BG68" i="5"/>
  <c r="BB68" i="5"/>
  <c r="AW68" i="5"/>
  <c r="AR68" i="5"/>
  <c r="AM68" i="5"/>
  <c r="AH68" i="5"/>
  <c r="AC68" i="5"/>
  <c r="X68" i="5"/>
  <c r="S68" i="5"/>
  <c r="N68" i="5"/>
  <c r="I68" i="5"/>
  <c r="C2" i="19" l="1"/>
  <c r="C3" i="19" l="1"/>
  <c r="E3821" i="18" s="1"/>
  <c r="C23" i="19"/>
  <c r="D3815" i="18" l="1"/>
  <c r="E3814" i="18"/>
  <c r="D3828" i="18"/>
  <c r="E3828" i="18"/>
  <c r="D3814" i="18"/>
  <c r="E3815" i="18"/>
  <c r="I28" i="6"/>
  <c r="G1" i="18" l="1"/>
  <c r="H1" i="18"/>
  <c r="IY66" i="5" l="1"/>
  <c r="IY53" i="5"/>
  <c r="IT66" i="5"/>
  <c r="IT53" i="5"/>
  <c r="IO66" i="5"/>
  <c r="IO53" i="5"/>
  <c r="IJ66" i="5"/>
  <c r="IJ53" i="5"/>
  <c r="IE66" i="5"/>
  <c r="IE53" i="5"/>
  <c r="HZ66" i="5"/>
  <c r="HZ53" i="5"/>
  <c r="HU66" i="5"/>
  <c r="HU53" i="5"/>
  <c r="HP66" i="5"/>
  <c r="HP53" i="5"/>
  <c r="HK66" i="5"/>
  <c r="HK53" i="5"/>
  <c r="HF66" i="5"/>
  <c r="HF53" i="5"/>
  <c r="HA66" i="5"/>
  <c r="HA53" i="5"/>
  <c r="GV66" i="5"/>
  <c r="GV53" i="5"/>
  <c r="GQ66" i="5"/>
  <c r="GQ53" i="5"/>
  <c r="GL66" i="5"/>
  <c r="GL53" i="5"/>
  <c r="GG66" i="5"/>
  <c r="GG53" i="5"/>
  <c r="GB66" i="5"/>
  <c r="GB53" i="5"/>
  <c r="FW66" i="5"/>
  <c r="FW53" i="5"/>
  <c r="FR66" i="5"/>
  <c r="FR53" i="5"/>
  <c r="FM66" i="5"/>
  <c r="FM53" i="5"/>
  <c r="FH66" i="5"/>
  <c r="FH53" i="5"/>
  <c r="FC66" i="5"/>
  <c r="FC53" i="5"/>
  <c r="EX66" i="5"/>
  <c r="EX53" i="5"/>
  <c r="ES66" i="5"/>
  <c r="ES53" i="5"/>
  <c r="EN66" i="5"/>
  <c r="EN53" i="5"/>
  <c r="EI66" i="5"/>
  <c r="EI53" i="5"/>
  <c r="ED66" i="5"/>
  <c r="ED53" i="5"/>
  <c r="DY66" i="5"/>
  <c r="DY53" i="5"/>
  <c r="DT66" i="5"/>
  <c r="DT53" i="5"/>
  <c r="DO66" i="5"/>
  <c r="DO53" i="5"/>
  <c r="DJ66" i="5"/>
  <c r="DJ53" i="5"/>
  <c r="DE66" i="5"/>
  <c r="DE53" i="5"/>
  <c r="CZ66" i="5"/>
  <c r="CZ53" i="5"/>
  <c r="CU66" i="5"/>
  <c r="CU53" i="5"/>
  <c r="CP66" i="5"/>
  <c r="CP53" i="5"/>
  <c r="CK66" i="5"/>
  <c r="CK53" i="5"/>
  <c r="CF66" i="5"/>
  <c r="CF53" i="5"/>
  <c r="CA66" i="5"/>
  <c r="CA53" i="5"/>
  <c r="BV66" i="5"/>
  <c r="BV53" i="5"/>
  <c r="BQ66" i="5"/>
  <c r="BQ53" i="5"/>
  <c r="BL66" i="5"/>
  <c r="BL53" i="5"/>
  <c r="BG66" i="5"/>
  <c r="BG53" i="5"/>
  <c r="BB66" i="5"/>
  <c r="BB53" i="5"/>
  <c r="AW66" i="5"/>
  <c r="AW53" i="5"/>
  <c r="AR66" i="5"/>
  <c r="AR53" i="5"/>
  <c r="AM66" i="5"/>
  <c r="AM53" i="5"/>
  <c r="AH66" i="5"/>
  <c r="AH53" i="5"/>
  <c r="AC66" i="5"/>
  <c r="AC53" i="5"/>
  <c r="X66" i="5"/>
  <c r="X53" i="5"/>
  <c r="S66" i="5"/>
  <c r="S53" i="5"/>
  <c r="N66" i="5"/>
  <c r="N53" i="5"/>
  <c r="I66" i="5"/>
  <c r="I53" i="5"/>
  <c r="C3764" i="18"/>
  <c r="C3782" i="18"/>
  <c r="C3210" i="18"/>
  <c r="C2777" i="18"/>
  <c r="C3328" i="18"/>
  <c r="C3818" i="18"/>
  <c r="C2767" i="18"/>
  <c r="C3683" i="18"/>
  <c r="C3097" i="18"/>
  <c r="C2783" i="18"/>
  <c r="C2176" i="18"/>
  <c r="C3369" i="18"/>
  <c r="C2431" i="18"/>
  <c r="C1280" i="18"/>
  <c r="C3128" i="18"/>
  <c r="C2038" i="18"/>
  <c r="C3806" i="18"/>
  <c r="C3714" i="18"/>
  <c r="C2136" i="18"/>
  <c r="C2057" i="18"/>
  <c r="C3250" i="18"/>
  <c r="C3002" i="18"/>
  <c r="C3249" i="18"/>
  <c r="C2764" i="18"/>
  <c r="C3631" i="18"/>
  <c r="C3693" i="18"/>
  <c r="C2943" i="18"/>
  <c r="C3509" i="18"/>
  <c r="C2268" i="18"/>
  <c r="C2625" i="18"/>
  <c r="C1871" i="18"/>
  <c r="C3654" i="18"/>
  <c r="C3325" i="18"/>
  <c r="C3327" i="18"/>
  <c r="C2772" i="18"/>
  <c r="C2902" i="18"/>
  <c r="C2776" i="18"/>
  <c r="C3784" i="18"/>
  <c r="C2952" i="18"/>
  <c r="C3730" i="18"/>
  <c r="C3199" i="18"/>
  <c r="C3430" i="18"/>
  <c r="C3787" i="18"/>
  <c r="C2705" i="18"/>
  <c r="C3287" i="18"/>
  <c r="C2802" i="18"/>
  <c r="C3409" i="18"/>
  <c r="C2465" i="18"/>
  <c r="C3606" i="18"/>
  <c r="C2452" i="18"/>
  <c r="C2328" i="18"/>
  <c r="C2387" i="18"/>
  <c r="C2949" i="18"/>
  <c r="C3715" i="18"/>
  <c r="C3681" i="18"/>
  <c r="C3118" i="18"/>
  <c r="C3822" i="18"/>
  <c r="C3415" i="18"/>
  <c r="C3543" i="18"/>
  <c r="C3504" i="18"/>
  <c r="C3269" i="18"/>
  <c r="C3524" i="18"/>
  <c r="C2311" i="18"/>
  <c r="C3738" i="18"/>
  <c r="C3559" i="18"/>
  <c r="C3557" i="18"/>
  <c r="C3749" i="18"/>
  <c r="C2007" i="18"/>
  <c r="C2763" i="18"/>
  <c r="C1513" i="18"/>
  <c r="C1560" i="18"/>
  <c r="C3162" i="18"/>
  <c r="C1666" i="18"/>
  <c r="C2502" i="18"/>
  <c r="C3052" i="18"/>
  <c r="C1937" i="18"/>
  <c r="C2612" i="18"/>
  <c r="C1840" i="18"/>
  <c r="C1994" i="18"/>
  <c r="C2118" i="18"/>
  <c r="C3256" i="18"/>
  <c r="C2538" i="18"/>
  <c r="C3797" i="18"/>
  <c r="C3573" i="18"/>
  <c r="C3502" i="18"/>
  <c r="C3306" i="18"/>
  <c r="C3555" i="18"/>
  <c r="C3135" i="18"/>
  <c r="C3295" i="18"/>
  <c r="C3448" i="18"/>
  <c r="C2330" i="18"/>
  <c r="C2531" i="18"/>
  <c r="C3789" i="18"/>
  <c r="C3703" i="18"/>
  <c r="C2027" i="18"/>
  <c r="C2106" i="18"/>
  <c r="C3540" i="18"/>
  <c r="C2304" i="18"/>
  <c r="C2854" i="18"/>
  <c r="C1814" i="18"/>
  <c r="C1742" i="18"/>
  <c r="C2023" i="18"/>
  <c r="C2055" i="18"/>
  <c r="C1321" i="18"/>
  <c r="C3650" i="18"/>
  <c r="C3380" i="18"/>
  <c r="C2905" i="18"/>
  <c r="C3497" i="18"/>
  <c r="C3489" i="18"/>
  <c r="C3569" i="18"/>
  <c r="C1733" i="18"/>
  <c r="C3115" i="18"/>
  <c r="C1911" i="18"/>
  <c r="C2499" i="18"/>
  <c r="C1053" i="18"/>
  <c r="C3572" i="18"/>
  <c r="C2994" i="18"/>
  <c r="C1390" i="18"/>
  <c r="C2376" i="18"/>
  <c r="C1578" i="18"/>
  <c r="C3598" i="18"/>
  <c r="C1813" i="18"/>
  <c r="C2320" i="18"/>
  <c r="C1624" i="18"/>
  <c r="C2706" i="18"/>
  <c r="C818" i="18"/>
  <c r="C2047" i="18"/>
  <c r="C3548" i="18"/>
  <c r="C3499" i="18"/>
  <c r="C3788" i="18"/>
  <c r="C3431" i="18"/>
  <c r="C3776" i="18"/>
  <c r="C3312" i="18"/>
  <c r="C3416" i="18"/>
  <c r="C3556" i="18"/>
  <c r="C3494" i="18"/>
  <c r="C3828" i="18"/>
  <c r="C2988" i="18"/>
  <c r="C3167" i="18"/>
  <c r="C2756" i="18"/>
  <c r="C3490" i="18"/>
  <c r="C3178" i="18"/>
  <c r="C3125" i="18"/>
  <c r="C2811" i="18"/>
  <c r="C2495" i="18"/>
  <c r="C1692" i="18"/>
  <c r="C1934" i="18"/>
  <c r="C3243" i="18"/>
  <c r="C1922" i="18"/>
  <c r="C2375" i="18"/>
  <c r="C3452" i="18"/>
  <c r="C3458" i="18"/>
  <c r="C3623" i="18"/>
  <c r="C1531" i="18"/>
  <c r="C826" i="18"/>
  <c r="C2213" i="18"/>
  <c r="C1021" i="18"/>
  <c r="C917" i="18"/>
  <c r="C3018" i="18"/>
  <c r="C3743" i="18"/>
  <c r="C3445" i="18"/>
  <c r="C2750" i="18"/>
  <c r="C2834" i="18"/>
  <c r="C2755" i="18"/>
  <c r="C3672" i="18"/>
  <c r="C2815" i="18"/>
  <c r="C3152" i="18"/>
  <c r="C3271" i="18"/>
  <c r="C2072" i="18"/>
  <c r="C2551" i="18"/>
  <c r="C2985" i="18"/>
  <c r="C2807" i="18"/>
  <c r="C3009" i="18"/>
  <c r="C2019" i="18"/>
  <c r="C2769" i="18"/>
  <c r="C2678" i="18"/>
  <c r="C1129" i="18"/>
  <c r="C3629" i="18"/>
  <c r="C3627" i="18"/>
  <c r="C3811" i="18"/>
  <c r="C3736" i="18"/>
  <c r="C2716" i="18"/>
  <c r="C2561" i="18"/>
  <c r="C3365" i="18"/>
  <c r="C2232" i="18"/>
  <c r="C3625" i="18"/>
  <c r="C2965" i="18"/>
  <c r="C3071" i="18"/>
  <c r="C2986" i="18"/>
  <c r="C2532" i="18"/>
  <c r="C2976" i="18"/>
  <c r="C3141" i="18"/>
  <c r="C1779" i="18"/>
  <c r="C2441" i="18"/>
  <c r="C2892" i="18"/>
  <c r="C1542" i="18"/>
  <c r="C1472" i="18"/>
  <c r="C1046" i="18"/>
  <c r="C3357" i="18"/>
  <c r="C3038" i="18"/>
  <c r="C3692" i="18"/>
  <c r="C3558" i="18"/>
  <c r="C3083" i="18"/>
  <c r="C3613" i="18"/>
  <c r="C3395" i="18"/>
  <c r="C2574" i="18"/>
  <c r="C3697" i="18"/>
  <c r="C2018" i="18"/>
  <c r="C3716" i="18"/>
  <c r="C2378" i="18"/>
  <c r="C3064" i="18"/>
  <c r="C3610" i="18"/>
  <c r="C3577" i="18"/>
  <c r="C2693" i="18"/>
  <c r="C3068" i="18"/>
  <c r="C3719" i="18"/>
  <c r="C2879" i="18"/>
  <c r="C3812" i="18"/>
  <c r="C3383" i="18"/>
  <c r="C3036" i="18"/>
  <c r="C2122" i="18"/>
  <c r="C2816" i="18"/>
  <c r="C3791" i="18"/>
  <c r="C2507" i="18"/>
  <c r="C3798" i="18"/>
  <c r="C3529" i="18"/>
  <c r="C1915" i="18"/>
  <c r="C874" i="18"/>
  <c r="C1306" i="18"/>
  <c r="C3420" i="18"/>
  <c r="C3599" i="18"/>
  <c r="C357" i="18"/>
  <c r="C2172" i="18"/>
  <c r="C3229" i="18"/>
  <c r="C3205" i="18"/>
  <c r="C3058" i="18"/>
  <c r="C2828" i="18"/>
  <c r="C2928" i="18"/>
  <c r="C3145" i="18"/>
  <c r="C3628" i="18"/>
  <c r="C2735" i="18"/>
  <c r="C3820" i="18"/>
  <c r="C3322" i="18"/>
  <c r="C3297" i="18"/>
  <c r="C1698" i="18"/>
  <c r="C2634" i="18"/>
  <c r="C3191" i="18"/>
  <c r="C3314" i="18"/>
  <c r="C3388" i="18"/>
  <c r="C2374" i="18"/>
  <c r="C3814" i="18"/>
  <c r="C1640" i="18"/>
  <c r="C1051" i="18"/>
  <c r="C2831" i="18"/>
  <c r="C3589" i="18"/>
  <c r="C3251" i="18"/>
  <c r="C3439" i="18"/>
  <c r="C2775" i="18"/>
  <c r="C3434" i="18"/>
  <c r="C2978" i="18"/>
  <c r="C2667" i="18"/>
  <c r="C3172" i="18"/>
  <c r="C3217" i="18"/>
  <c r="C2865" i="18"/>
  <c r="C3120" i="18"/>
  <c r="C3081" i="18"/>
  <c r="C1300" i="18"/>
  <c r="C3309" i="18"/>
  <c r="C1519" i="18"/>
  <c r="C2598" i="18"/>
  <c r="C2191" i="18"/>
  <c r="C1995" i="18"/>
  <c r="C1734" i="18"/>
  <c r="C1623" i="18"/>
  <c r="C1784" i="18"/>
  <c r="C2628" i="18"/>
  <c r="C86" i="18"/>
  <c r="C3042" i="18"/>
  <c r="C3085" i="18"/>
  <c r="C3530" i="18"/>
  <c r="C2820" i="18"/>
  <c r="C3725" i="18"/>
  <c r="C3810" i="18"/>
  <c r="C3267" i="18"/>
  <c r="C3685" i="18"/>
  <c r="C3575" i="18"/>
  <c r="C3533" i="18"/>
  <c r="C1930" i="18"/>
  <c r="C3657" i="18"/>
  <c r="C3585" i="18"/>
  <c r="C2941" i="18"/>
  <c r="C2637" i="18"/>
  <c r="C3775" i="18"/>
  <c r="C2305" i="18"/>
  <c r="C2026" i="18"/>
  <c r="C3498" i="18"/>
  <c r="C3019" i="18"/>
  <c r="C1237" i="18"/>
  <c r="C3303" i="18"/>
  <c r="C2219" i="18"/>
  <c r="C3263" i="18"/>
  <c r="C1754" i="18"/>
  <c r="C3690" i="18"/>
  <c r="C3391" i="18"/>
  <c r="C2703" i="18"/>
  <c r="C3260" i="18"/>
  <c r="C3057" i="18"/>
  <c r="C3232" i="18"/>
  <c r="C3020" i="18"/>
  <c r="C3180" i="18"/>
  <c r="C3486" i="18"/>
  <c r="C3307" i="18"/>
  <c r="C3686" i="18"/>
  <c r="C3646" i="18"/>
  <c r="C2960" i="18"/>
  <c r="C2407" i="18"/>
  <c r="C3809" i="18"/>
  <c r="C3772" i="18"/>
  <c r="C2156" i="18"/>
  <c r="C2515" i="18"/>
  <c r="C3258" i="18"/>
  <c r="C1595" i="18"/>
  <c r="C2683" i="18"/>
  <c r="C1260" i="18"/>
  <c r="C2015" i="18"/>
  <c r="C3400" i="18"/>
  <c r="C1220" i="18"/>
  <c r="C1530" i="18"/>
  <c r="C3711" i="18"/>
  <c r="C3168" i="18"/>
  <c r="C2900" i="18"/>
  <c r="C3451" i="18"/>
  <c r="C3435" i="18"/>
  <c r="C3216" i="18"/>
  <c r="C3321" i="18"/>
  <c r="C1943" i="18"/>
  <c r="C1880" i="18"/>
  <c r="C3032" i="18"/>
  <c r="C2981" i="18"/>
  <c r="C3607" i="18"/>
  <c r="C3456" i="18"/>
  <c r="C3744" i="18"/>
  <c r="C1869" i="18"/>
  <c r="C3012" i="18"/>
  <c r="C2028" i="18"/>
  <c r="C3508" i="18"/>
  <c r="C3767" i="18"/>
  <c r="C3408" i="18"/>
  <c r="C3214" i="18"/>
  <c r="C2751" i="18"/>
  <c r="C1786" i="18"/>
  <c r="C3294" i="18"/>
  <c r="C1767" i="18"/>
  <c r="C3410" i="18"/>
  <c r="C3713" i="18"/>
  <c r="C2458" i="18"/>
  <c r="C2779" i="18"/>
  <c r="C3417" i="18"/>
  <c r="C2695" i="18"/>
  <c r="C3367" i="18"/>
  <c r="C2198" i="18"/>
  <c r="C3496" i="18"/>
  <c r="C3542" i="18"/>
  <c r="C3696" i="18"/>
  <c r="C3341" i="18"/>
  <c r="C3526" i="18"/>
  <c r="C2529" i="18"/>
  <c r="C2443" i="18"/>
  <c r="C1526" i="18"/>
  <c r="C2500" i="18"/>
  <c r="C3786" i="18"/>
  <c r="C3418" i="18"/>
  <c r="C2658" i="18"/>
  <c r="C3347" i="18"/>
  <c r="C2982" i="18"/>
  <c r="C2593" i="18"/>
  <c r="C2955" i="18"/>
  <c r="C1637" i="18"/>
  <c r="C814" i="18"/>
  <c r="C1796" i="18"/>
  <c r="C1858" i="18"/>
  <c r="C2785" i="18"/>
  <c r="C2987" i="18"/>
  <c r="C3538" i="18"/>
  <c r="C2170" i="18"/>
  <c r="C3593" i="18"/>
  <c r="C2863" i="18"/>
  <c r="C3450" i="18"/>
  <c r="C3466" i="18"/>
  <c r="C2599" i="18"/>
  <c r="C3026" i="18"/>
  <c r="C3373" i="18"/>
  <c r="C3376" i="18"/>
  <c r="C3005" i="18"/>
  <c r="C3447" i="18"/>
  <c r="C3181" i="18"/>
  <c r="C1978" i="18"/>
  <c r="C3682" i="18"/>
  <c r="C3366" i="18"/>
  <c r="C3493" i="18"/>
  <c r="C3796" i="18"/>
  <c r="C3401" i="18"/>
  <c r="C2881" i="18"/>
  <c r="C3478" i="18"/>
  <c r="C3578" i="18"/>
  <c r="C3198" i="18"/>
  <c r="C3708" i="18"/>
  <c r="C1778" i="18"/>
  <c r="C1926" i="18"/>
  <c r="C2619" i="18"/>
  <c r="C2546" i="18"/>
  <c r="C1641" i="18"/>
  <c r="C1968" i="18"/>
  <c r="C1544" i="18"/>
  <c r="C1123" i="18"/>
  <c r="C16" i="18"/>
  <c r="C3687" i="18"/>
  <c r="C2449" i="18"/>
  <c r="C2610" i="18"/>
  <c r="C3228" i="18"/>
  <c r="C2722" i="18"/>
  <c r="C3522" i="18"/>
  <c r="C2250" i="18"/>
  <c r="C1927" i="18"/>
  <c r="C1133" i="18"/>
  <c r="C2761" i="18"/>
  <c r="C2411" i="18"/>
  <c r="C309" i="18"/>
  <c r="C3733" i="18"/>
  <c r="C2361" i="18"/>
  <c r="C146" i="18"/>
  <c r="C254" i="18"/>
  <c r="C529" i="18"/>
  <c r="C241" i="18"/>
  <c r="C3379" i="18"/>
  <c r="C1740" i="18"/>
  <c r="C180" i="18"/>
  <c r="C150" i="18"/>
  <c r="C1805" i="18"/>
  <c r="C1511" i="18"/>
  <c r="C613" i="18"/>
  <c r="C1791" i="18"/>
  <c r="C3759" i="18"/>
  <c r="C530" i="18"/>
  <c r="C1087" i="18"/>
  <c r="C992" i="18"/>
  <c r="C1719" i="18"/>
  <c r="C3372" i="18"/>
  <c r="C3614" i="18"/>
  <c r="C3109" i="18"/>
  <c r="C3112" i="18"/>
  <c r="C1523" i="18"/>
  <c r="C3783" i="18"/>
  <c r="C3648" i="18"/>
  <c r="C3742" i="18"/>
  <c r="C1826" i="18"/>
  <c r="C2131" i="18"/>
  <c r="C2075" i="18"/>
  <c r="C2453" i="18"/>
  <c r="C3237" i="18"/>
  <c r="C3706" i="18"/>
  <c r="C2307" i="18"/>
  <c r="C1587" i="18"/>
  <c r="C1239" i="18"/>
  <c r="C3122" i="18"/>
  <c r="C3747" i="18"/>
  <c r="C3304" i="18"/>
  <c r="C2853" i="18"/>
  <c r="C1540" i="18"/>
  <c r="C2966" i="18"/>
  <c r="C3602" i="18"/>
  <c r="C302" i="18"/>
  <c r="C2272" i="18"/>
  <c r="C2417" i="18"/>
  <c r="C48" i="18"/>
  <c r="C2961" i="18"/>
  <c r="C184" i="18"/>
  <c r="C2537" i="18"/>
  <c r="C424" i="18"/>
  <c r="C3518" i="18"/>
  <c r="C2817" i="18"/>
  <c r="C1503" i="18"/>
  <c r="C2700" i="18"/>
  <c r="C2422" i="18"/>
  <c r="C783" i="18"/>
  <c r="C1982" i="18"/>
  <c r="C1885" i="18"/>
  <c r="C737" i="18"/>
  <c r="C1690" i="18"/>
  <c r="C1865" i="18"/>
  <c r="C292" i="18"/>
  <c r="C2866" i="18"/>
  <c r="C2679" i="18"/>
  <c r="C2474" i="18"/>
  <c r="C3159" i="18"/>
  <c r="C2812" i="18"/>
  <c r="C964" i="18"/>
  <c r="C2083" i="18"/>
  <c r="C2869" i="18"/>
  <c r="C1264" i="18"/>
  <c r="C3040" i="18"/>
  <c r="C2359" i="18"/>
  <c r="C661" i="18"/>
  <c r="C161" i="18"/>
  <c r="C806" i="18"/>
  <c r="C584" i="18"/>
  <c r="C1507" i="18"/>
  <c r="C2166" i="18"/>
  <c r="C548" i="18"/>
  <c r="C3253" i="18"/>
  <c r="C3785" i="18"/>
  <c r="C2579" i="18"/>
  <c r="C1984" i="18"/>
  <c r="C3457" i="18"/>
  <c r="C1736" i="18"/>
  <c r="C2796" i="18"/>
  <c r="C3101" i="18"/>
  <c r="C3537" i="18"/>
  <c r="C1635" i="18"/>
  <c r="C3695" i="18"/>
  <c r="C1584" i="18"/>
  <c r="C1502" i="18"/>
  <c r="C2935" i="18"/>
  <c r="C3382" i="18"/>
  <c r="C3511" i="18"/>
  <c r="C2145" i="18"/>
  <c r="C3239" i="18"/>
  <c r="C1707" i="18"/>
  <c r="C3454" i="18"/>
  <c r="C2154" i="18"/>
  <c r="C3192" i="18"/>
  <c r="C3667" i="18"/>
  <c r="C1166" i="18"/>
  <c r="C3595" i="18"/>
  <c r="C2942" i="18"/>
  <c r="C3688" i="18"/>
  <c r="C1252" i="18"/>
  <c r="C2158" i="18"/>
  <c r="C2296" i="18"/>
  <c r="C3153" i="18"/>
  <c r="C144" i="18"/>
  <c r="C2801" i="18"/>
  <c r="C2214" i="18"/>
  <c r="C2814" i="18"/>
  <c r="C3741" i="18"/>
  <c r="C3338" i="18"/>
  <c r="C3043" i="18"/>
  <c r="C2278" i="18"/>
  <c r="C2618" i="18"/>
  <c r="C3520" i="18"/>
  <c r="C2150" i="18"/>
  <c r="C974" i="18"/>
  <c r="C1040" i="18"/>
  <c r="C3677" i="18"/>
  <c r="C2434" i="18"/>
  <c r="C1556" i="18"/>
  <c r="C3332" i="18"/>
  <c r="C2185" i="18"/>
  <c r="C3335" i="18"/>
  <c r="C47" i="18"/>
  <c r="C134" i="18"/>
  <c r="C1226" i="18"/>
  <c r="C3442" i="18"/>
  <c r="C1119" i="18"/>
  <c r="C3398" i="18"/>
  <c r="C2090" i="18"/>
  <c r="C2442" i="18"/>
  <c r="C695" i="18"/>
  <c r="C3333" i="18"/>
  <c r="C977" i="18"/>
  <c r="C476" i="18"/>
  <c r="C3770" i="18"/>
  <c r="C1561" i="18"/>
  <c r="C2129" i="18"/>
  <c r="C1340" i="18"/>
  <c r="C3757" i="18"/>
  <c r="C3096" i="18"/>
  <c r="C1979" i="18"/>
  <c r="C3656" i="18"/>
  <c r="C2946" i="18"/>
  <c r="C1963" i="18"/>
  <c r="C3317" i="18"/>
  <c r="C2467" i="18"/>
  <c r="C1741" i="18"/>
  <c r="C3659" i="18"/>
  <c r="C2279" i="18"/>
  <c r="C1787" i="18"/>
  <c r="C3701" i="18"/>
  <c r="C1634" i="18"/>
  <c r="C3481" i="18"/>
  <c r="C2739" i="18"/>
  <c r="C1458" i="18"/>
  <c r="C2782" i="18"/>
  <c r="C1265" i="18"/>
  <c r="C2052" i="18"/>
  <c r="C1576" i="18"/>
  <c r="C2229" i="18"/>
  <c r="C810" i="18"/>
  <c r="C3144" i="18"/>
  <c r="C1361" i="18"/>
  <c r="C2573" i="18"/>
  <c r="C2702" i="18"/>
  <c r="C398" i="18"/>
  <c r="C1214" i="18"/>
  <c r="C2676" i="18"/>
  <c r="C1000" i="18"/>
  <c r="C447" i="18"/>
  <c r="C2757" i="18"/>
  <c r="C3584" i="18"/>
  <c r="C3248" i="18"/>
  <c r="C2087" i="18"/>
  <c r="C2675" i="18"/>
  <c r="C2513" i="18"/>
  <c r="C2181" i="18"/>
  <c r="C1897" i="18"/>
  <c r="C2193" i="18"/>
  <c r="C19" i="18"/>
  <c r="C2933" i="18"/>
  <c r="C3102" i="18"/>
  <c r="C1946" i="18"/>
  <c r="C2950" i="18"/>
  <c r="C3093" i="18"/>
  <c r="C890" i="18"/>
  <c r="C1912" i="18"/>
  <c r="C790" i="18"/>
  <c r="C3377" i="18"/>
  <c r="C2478" i="18"/>
  <c r="C996" i="18"/>
  <c r="C3618" i="18"/>
  <c r="C3323" i="18"/>
  <c r="C1442" i="18"/>
  <c r="C2162" i="18"/>
  <c r="C1941" i="18"/>
  <c r="C574" i="18"/>
  <c r="C1909" i="18"/>
  <c r="C2147" i="18"/>
  <c r="C3591" i="18"/>
  <c r="C2261" i="18"/>
  <c r="C3503" i="18"/>
  <c r="C2226" i="18"/>
  <c r="C3634" i="18"/>
  <c r="C782" i="18"/>
  <c r="C3453" i="18"/>
  <c r="C2402" i="18"/>
  <c r="C3378" i="18"/>
  <c r="C3007" i="18"/>
  <c r="C1062" i="18"/>
  <c r="C2216" i="18"/>
  <c r="C3282" i="18"/>
  <c r="C2975" i="18"/>
  <c r="C3592" i="18"/>
  <c r="C1667" i="18"/>
  <c r="C3197" i="18"/>
  <c r="C3261" i="18"/>
  <c r="C3705" i="18"/>
  <c r="C2957" i="18"/>
  <c r="C3689" i="18"/>
  <c r="C3293" i="18"/>
  <c r="C2294" i="18"/>
  <c r="C3320" i="18"/>
  <c r="C2439" i="18"/>
  <c r="C2872" i="18"/>
  <c r="C3565" i="18"/>
  <c r="C3484" i="18"/>
  <c r="C1859" i="18"/>
  <c r="C1232" i="18"/>
  <c r="C3054" i="18"/>
  <c r="C2247" i="18"/>
  <c r="C3356" i="18"/>
  <c r="C1380" i="18"/>
  <c r="C3680" i="18"/>
  <c r="C3519" i="18"/>
  <c r="C2662" i="18"/>
  <c r="C2133" i="18"/>
  <c r="C1677" i="18"/>
  <c r="C2584" i="18"/>
  <c r="C3566" i="18"/>
  <c r="C3528" i="18"/>
  <c r="C1193" i="18"/>
  <c r="C3358" i="18"/>
  <c r="C1318" i="18"/>
  <c r="C3149" i="18"/>
  <c r="C2451" i="18"/>
  <c r="C2915" i="18"/>
  <c r="C2745" i="18"/>
  <c r="C2891" i="18"/>
  <c r="C623" i="18"/>
  <c r="C2821" i="18"/>
  <c r="C3206" i="18"/>
  <c r="C1989" i="18"/>
  <c r="C2633" i="18"/>
  <c r="C1808" i="18"/>
  <c r="C2371" i="18"/>
  <c r="C1483" i="18"/>
  <c r="C502" i="18"/>
  <c r="C1498" i="18"/>
  <c r="C2196" i="18"/>
  <c r="C978" i="18"/>
  <c r="C1861" i="18"/>
  <c r="C2597" i="18"/>
  <c r="C1426" i="18"/>
  <c r="C2818" i="18"/>
  <c r="C2603" i="18"/>
  <c r="C2884" i="18"/>
  <c r="C2760" i="18"/>
  <c r="C2980" i="18"/>
  <c r="C1655" i="18"/>
  <c r="C3781" i="18"/>
  <c r="C1901" i="18"/>
  <c r="C3274" i="18"/>
  <c r="C2910" i="18"/>
  <c r="C3223" i="18"/>
  <c r="C3387" i="18"/>
  <c r="C2292" i="18"/>
  <c r="C3563" i="18"/>
  <c r="C2517" i="18"/>
  <c r="C1188" i="18"/>
  <c r="C1296" i="18"/>
  <c r="C1789" i="18"/>
  <c r="C2135" i="18"/>
  <c r="C2914" i="18"/>
  <c r="C556" i="18"/>
  <c r="C1701" i="18"/>
  <c r="C989" i="18"/>
  <c r="C2947" i="18"/>
  <c r="C1770" i="18"/>
  <c r="C1679" i="18"/>
  <c r="C2372" i="18"/>
  <c r="C2206" i="18"/>
  <c r="C1883" i="18"/>
  <c r="C1250" i="18"/>
  <c r="C3482" i="18"/>
  <c r="C138" i="18"/>
  <c r="C1358" i="18"/>
  <c r="C3652" i="18"/>
  <c r="C2893" i="18"/>
  <c r="C3603" i="18"/>
  <c r="C3691" i="18"/>
  <c r="C3426" i="18"/>
  <c r="C1605" i="18"/>
  <c r="C2594" i="18"/>
  <c r="C1468" i="18"/>
  <c r="C1156" i="18"/>
  <c r="C586" i="18"/>
  <c r="C318" i="18"/>
  <c r="C568" i="18"/>
  <c r="C2138" i="18"/>
  <c r="C3794" i="18"/>
  <c r="C1006" i="18"/>
  <c r="C3807" i="18"/>
  <c r="C1534" i="18"/>
  <c r="C2973" i="18"/>
  <c r="C2788" i="18"/>
  <c r="C2825" i="18"/>
  <c r="C3516" i="18"/>
  <c r="C2526" i="18"/>
  <c r="C58" i="18"/>
  <c r="C3674" i="18"/>
  <c r="C2627" i="18"/>
  <c r="C3461" i="18"/>
  <c r="C2182" i="18"/>
  <c r="C3371" i="18"/>
  <c r="C2632" i="18"/>
  <c r="C3355" i="18"/>
  <c r="C2234" i="18"/>
  <c r="C2940" i="18"/>
  <c r="C2908" i="18"/>
  <c r="C2056" i="18"/>
  <c r="C2344" i="18"/>
  <c r="C2918" i="18"/>
  <c r="C2749" i="18"/>
  <c r="C2269" i="18"/>
  <c r="C3157" i="18"/>
  <c r="C2847" i="18"/>
  <c r="C3549" i="18"/>
  <c r="C2100" i="18"/>
  <c r="C1470" i="18"/>
  <c r="C1334" i="18"/>
  <c r="C1668" i="18"/>
  <c r="C3305" i="18"/>
  <c r="C3111" i="18"/>
  <c r="C3344" i="18"/>
  <c r="C2486" i="18"/>
  <c r="C2113" i="18"/>
  <c r="C1564" i="18"/>
  <c r="C1116" i="18"/>
  <c r="C585" i="18"/>
  <c r="C2377" i="18"/>
  <c r="C3079" i="18"/>
  <c r="C2233" i="18"/>
  <c r="C3099" i="18"/>
  <c r="C1990" i="18"/>
  <c r="C3094" i="18"/>
  <c r="C2781" i="18"/>
  <c r="C1671" i="18"/>
  <c r="C931" i="18"/>
  <c r="C1975" i="18"/>
  <c r="C1401" i="18"/>
  <c r="C2673" i="18"/>
  <c r="C3241" i="18"/>
  <c r="C1492" i="18"/>
  <c r="C438" i="18"/>
  <c r="C2895" i="18"/>
  <c r="C1514" i="18"/>
  <c r="C2536" i="18"/>
  <c r="C889" i="18"/>
  <c r="C1089" i="18"/>
  <c r="C332" i="18"/>
  <c r="C1201" i="18"/>
  <c r="C569" i="18"/>
  <c r="C2115" i="18"/>
  <c r="C3375" i="18"/>
  <c r="C1566" i="18"/>
  <c r="C3184" i="18"/>
  <c r="C2738" i="18"/>
  <c r="C2876" i="18"/>
  <c r="C1613" i="18"/>
  <c r="C2843" i="18"/>
  <c r="C3142" i="18"/>
  <c r="C1803" i="18"/>
  <c r="C377" i="18"/>
  <c r="C2487" i="18"/>
  <c r="C3676" i="18"/>
  <c r="C2885" i="18"/>
  <c r="C2744" i="18"/>
  <c r="C754" i="18"/>
  <c r="C243" i="18"/>
  <c r="C1290" i="18"/>
  <c r="C1065" i="18"/>
  <c r="C746" i="18"/>
  <c r="C820" i="18"/>
  <c r="C871" i="18"/>
  <c r="C1183" i="18"/>
  <c r="C3765" i="18"/>
  <c r="C3594" i="18"/>
  <c r="C3213" i="18"/>
  <c r="C2641" i="18"/>
  <c r="C675" i="18"/>
  <c r="C1720" i="18"/>
  <c r="C1632" i="18"/>
  <c r="C1345" i="18"/>
  <c r="C3183" i="18"/>
  <c r="C2194" i="18"/>
  <c r="C527" i="18"/>
  <c r="C2889" i="18"/>
  <c r="C1173" i="18"/>
  <c r="C2302" i="18"/>
  <c r="C2114" i="18"/>
  <c r="C1389" i="18"/>
  <c r="C120" i="18"/>
  <c r="C3084" i="18"/>
  <c r="C1620" i="18"/>
  <c r="C1967" i="18"/>
  <c r="C2571" i="18"/>
  <c r="C2963" i="18"/>
  <c r="C1665" i="18"/>
  <c r="C2424" i="18"/>
  <c r="C1581" i="18"/>
  <c r="C2110" i="18"/>
  <c r="C324" i="18"/>
  <c r="C1490" i="18"/>
  <c r="C553" i="18"/>
  <c r="C2795" i="18"/>
  <c r="C955" i="18"/>
  <c r="C1660" i="18"/>
  <c r="C2809" i="18"/>
  <c r="C1676" i="18"/>
  <c r="C718" i="18"/>
  <c r="C1171" i="18"/>
  <c r="C2547" i="18"/>
  <c r="C836" i="18"/>
  <c r="C3164" i="18"/>
  <c r="C499" i="18"/>
  <c r="C411" i="18"/>
  <c r="C3446" i="18"/>
  <c r="C223" i="18"/>
  <c r="C3536" i="18"/>
  <c r="C3823" i="18"/>
  <c r="C2505" i="18"/>
  <c r="C3340" i="18"/>
  <c r="C3175" i="18"/>
  <c r="C2563" i="18"/>
  <c r="C1969" i="18"/>
  <c r="C3131" i="18"/>
  <c r="C3436" i="18"/>
  <c r="C1710" i="18"/>
  <c r="C2385" i="18"/>
  <c r="C137" i="18"/>
  <c r="C1816" i="18"/>
  <c r="C944" i="18"/>
  <c r="C289" i="18"/>
  <c r="C3185" i="18"/>
  <c r="C3726" i="18"/>
  <c r="C2438" i="18"/>
  <c r="C2701" i="18"/>
  <c r="C2926" i="18"/>
  <c r="C3658" i="18"/>
  <c r="C2715" i="18"/>
  <c r="C3154" i="18"/>
  <c r="C2873" i="18"/>
  <c r="C2880" i="18"/>
  <c r="C2553" i="18"/>
  <c r="C1847" i="18"/>
  <c r="C2734" i="18"/>
  <c r="C2861" i="18"/>
  <c r="C2071" i="18"/>
  <c r="C466" i="18"/>
  <c r="C655" i="18"/>
  <c r="C2697" i="18"/>
  <c r="C2355" i="18"/>
  <c r="C3660" i="18"/>
  <c r="C2339" i="18"/>
  <c r="C1478" i="18"/>
  <c r="C2227" i="18"/>
  <c r="C723" i="18"/>
  <c r="C825" i="18"/>
  <c r="C1966" i="18"/>
  <c r="C2321" i="18"/>
  <c r="C3155" i="18"/>
  <c r="C2379" i="18"/>
  <c r="C3285" i="18"/>
  <c r="C1014" i="18"/>
  <c r="C1256" i="18"/>
  <c r="C2995" i="18"/>
  <c r="C1977" i="18"/>
  <c r="C535" i="18"/>
  <c r="C360" i="18"/>
  <c r="C3126" i="18"/>
  <c r="C484" i="18"/>
  <c r="C607" i="18"/>
  <c r="C1670" i="18"/>
  <c r="C1535" i="18"/>
  <c r="C2446" i="18"/>
  <c r="C1563" i="18"/>
  <c r="C3532" i="18"/>
  <c r="C2670" i="18"/>
  <c r="C1407" i="18"/>
  <c r="C40" i="18"/>
  <c r="C1961" i="18"/>
  <c r="C3653" i="18"/>
  <c r="C2064" i="18"/>
  <c r="C3510" i="18"/>
  <c r="C1331" i="18"/>
  <c r="C3790" i="18"/>
  <c r="C3244" i="18"/>
  <c r="C3352" i="18"/>
  <c r="C2177" i="18"/>
  <c r="C986" i="18"/>
  <c r="C1737" i="18"/>
  <c r="C18" i="18"/>
  <c r="C2184" i="18"/>
  <c r="C717" i="18"/>
  <c r="C3272" i="18"/>
  <c r="C2085" i="18"/>
  <c r="C2544" i="18"/>
  <c r="C956" i="18"/>
  <c r="C2014" i="18"/>
  <c r="C1332" i="18"/>
  <c r="C44" i="18"/>
  <c r="C103" i="18"/>
  <c r="C1102" i="18"/>
  <c r="C3779" i="18"/>
  <c r="C3100" i="18"/>
  <c r="C3803" i="18"/>
  <c r="C3275" i="18"/>
  <c r="C3077" i="18"/>
  <c r="C2257" i="18"/>
  <c r="C300" i="18"/>
  <c r="C1548" i="18"/>
  <c r="C2489" i="18"/>
  <c r="C3119" i="18"/>
  <c r="C2485" i="18"/>
  <c r="C1117" i="18"/>
  <c r="C2280" i="18"/>
  <c r="C3255" i="18"/>
  <c r="C2803" i="18"/>
  <c r="C413" i="18"/>
  <c r="C1028" i="18"/>
  <c r="C386" i="18"/>
  <c r="C29" i="18"/>
  <c r="C767" i="18"/>
  <c r="C480" i="18"/>
  <c r="C407" i="18"/>
  <c r="C470" i="18"/>
  <c r="C707" i="18"/>
  <c r="C2912" i="18"/>
  <c r="C439" i="18"/>
  <c r="C26" i="18"/>
  <c r="C763" i="18"/>
  <c r="C2569" i="18"/>
  <c r="C794" i="18"/>
  <c r="C554" i="18"/>
  <c r="C2708" i="18"/>
  <c r="C415" i="18"/>
  <c r="C214" i="18"/>
  <c r="C523" i="18"/>
  <c r="C1357" i="18"/>
  <c r="C1356" i="18"/>
  <c r="C768" i="18"/>
  <c r="C1200" i="18"/>
  <c r="C2306" i="18"/>
  <c r="C1729" i="18"/>
  <c r="C3139" i="18"/>
  <c r="C1396" i="18"/>
  <c r="C3238" i="18"/>
  <c r="C1403" i="18"/>
  <c r="C1271" i="18"/>
  <c r="C3819" i="18"/>
  <c r="C2348" i="18"/>
  <c r="C3138" i="18"/>
  <c r="C2736" i="18"/>
  <c r="C918" i="18"/>
  <c r="C1744" i="18"/>
  <c r="C2065" i="18"/>
  <c r="C2587" i="18"/>
  <c r="C1768" i="18"/>
  <c r="C2938" i="18"/>
  <c r="C3173" i="18"/>
  <c r="C84" i="18"/>
  <c r="C3699" i="18"/>
  <c r="C3582" i="18"/>
  <c r="C3218" i="18"/>
  <c r="C1130" i="18"/>
  <c r="C2005" i="18"/>
  <c r="C3310" i="18"/>
  <c r="C3349" i="18"/>
  <c r="C1482" i="18"/>
  <c r="C629" i="18"/>
  <c r="C1717" i="18"/>
  <c r="C2098" i="18"/>
  <c r="C3698" i="18"/>
  <c r="C1748" i="18"/>
  <c r="C245" i="18"/>
  <c r="C1916" i="18"/>
  <c r="C1804" i="18"/>
  <c r="C244" i="18"/>
  <c r="C1662" i="18"/>
  <c r="C3003" i="18"/>
  <c r="C2139" i="18"/>
  <c r="C1636" i="18"/>
  <c r="C1947" i="18"/>
  <c r="C1114" i="18"/>
  <c r="C1837" i="18"/>
  <c r="C3527" i="18"/>
  <c r="C3386" i="18"/>
  <c r="C1082" i="18"/>
  <c r="C3761" i="18"/>
  <c r="C3339" i="18"/>
  <c r="C1843" i="18"/>
  <c r="C1450" i="18"/>
  <c r="C1086" i="18"/>
  <c r="C708" i="18"/>
  <c r="C2130" i="18"/>
  <c r="C1158" i="18"/>
  <c r="C187" i="18"/>
  <c r="C2917" i="18"/>
  <c r="C2155" i="18"/>
  <c r="C392" i="18"/>
  <c r="C2125" i="18"/>
  <c r="C2389" i="18"/>
  <c r="C115" i="18"/>
  <c r="C1528" i="18"/>
  <c r="C2137" i="18"/>
  <c r="C487" i="18"/>
  <c r="C832" i="18"/>
  <c r="C2273" i="18"/>
  <c r="C3479" i="18"/>
  <c r="C3368" i="18"/>
  <c r="C2401" i="18"/>
  <c r="C2006" i="18"/>
  <c r="C2838" i="18"/>
  <c r="C2534" i="18"/>
  <c r="C3025" i="18"/>
  <c r="C3576" i="18"/>
  <c r="C2959" i="18"/>
  <c r="C1834" i="18"/>
  <c r="C1713" i="18"/>
  <c r="C1771" i="18"/>
  <c r="C2358" i="18"/>
  <c r="C188" i="18"/>
  <c r="C3745" i="18"/>
  <c r="C1936" i="18"/>
  <c r="C1769" i="18"/>
  <c r="C1525" i="18"/>
  <c r="C3252" i="18"/>
  <c r="C1124" i="18"/>
  <c r="C1298" i="18"/>
  <c r="C3531" i="18"/>
  <c r="C1240" i="18"/>
  <c r="C2475" i="18"/>
  <c r="C1610" i="18"/>
  <c r="C1951" i="18"/>
  <c r="C1687" i="18"/>
  <c r="C1568" i="18"/>
  <c r="C2720" i="18"/>
  <c r="C2860" i="18"/>
  <c r="C2651" i="18"/>
  <c r="C1987" i="18"/>
  <c r="C603" i="18"/>
  <c r="C2099" i="18"/>
  <c r="C3023" i="18"/>
  <c r="C883" i="18"/>
  <c r="C873" i="18"/>
  <c r="C921" i="18"/>
  <c r="C1797" i="18"/>
  <c r="C1353" i="18"/>
  <c r="C677" i="18"/>
  <c r="C1600" i="18"/>
  <c r="C1414" i="18"/>
  <c r="C3754" i="18"/>
  <c r="C906" i="18"/>
  <c r="C671" i="18"/>
  <c r="C3702" i="18"/>
  <c r="C8" i="18"/>
  <c r="C2179" i="18"/>
  <c r="C2592" i="18"/>
  <c r="C1532" i="18"/>
  <c r="C346" i="18"/>
  <c r="C68" i="18"/>
  <c r="C1685" i="18"/>
  <c r="C1774" i="18"/>
  <c r="C3016" i="18"/>
  <c r="C1224" i="18"/>
  <c r="C2369" i="18"/>
  <c r="C827" i="18"/>
  <c r="C2319" i="18"/>
  <c r="C3440" i="18"/>
  <c r="C3755" i="18"/>
  <c r="C3103" i="18"/>
  <c r="C2733" i="18"/>
  <c r="C2362" i="18"/>
  <c r="C1904" i="18"/>
  <c r="C290" i="18"/>
  <c r="C1879" i="18"/>
  <c r="C1607" i="18"/>
  <c r="C3065" i="18"/>
  <c r="C3666" i="18"/>
  <c r="C3010" i="18"/>
  <c r="C1216" i="18"/>
  <c r="C3661" i="18"/>
  <c r="C1524" i="18"/>
  <c r="C3513" i="18"/>
  <c r="C2183" i="18"/>
  <c r="C1976" i="18"/>
  <c r="C1270" i="18"/>
  <c r="C2590" i="18"/>
  <c r="C3069" i="18"/>
  <c r="C1029" i="18"/>
  <c r="C3539" i="18"/>
  <c r="C203" i="18"/>
  <c r="C2647" i="18"/>
  <c r="C122" i="18"/>
  <c r="C1393" i="18"/>
  <c r="C1184" i="18"/>
  <c r="C1178" i="18"/>
  <c r="C2617" i="18"/>
  <c r="C2804" i="18"/>
  <c r="C2953" i="18"/>
  <c r="C1845" i="18"/>
  <c r="C2127" i="18"/>
  <c r="C3207" i="18"/>
  <c r="C1059" i="18"/>
  <c r="C316" i="18"/>
  <c r="C2054" i="18"/>
  <c r="C3247" i="18"/>
  <c r="C622" i="18"/>
  <c r="C2264" i="18"/>
  <c r="C27" i="18"/>
  <c r="C676" i="18"/>
  <c r="C3203" i="18"/>
  <c r="C366" i="18"/>
  <c r="C559" i="18"/>
  <c r="C3429" i="18"/>
  <c r="C1281" i="18"/>
  <c r="C3535" i="18"/>
  <c r="C2121" i="18"/>
  <c r="C1964" i="18"/>
  <c r="C1957" i="18"/>
  <c r="C1288" i="18"/>
  <c r="C2871" i="18"/>
  <c r="C73" i="18"/>
  <c r="C609" i="18"/>
  <c r="C2380" i="18"/>
  <c r="C436" i="18"/>
  <c r="C2508" i="18"/>
  <c r="C2070" i="18"/>
  <c r="C764" i="18"/>
  <c r="C875" i="18"/>
  <c r="C970" i="18"/>
  <c r="C2464" i="18"/>
  <c r="C2318" i="18"/>
  <c r="C1019" i="18"/>
  <c r="C1481" i="18"/>
  <c r="C1195" i="18"/>
  <c r="C1650" i="18"/>
  <c r="C2190" i="18"/>
  <c r="C927" i="18"/>
  <c r="C1489" i="18"/>
  <c r="C1205" i="18"/>
  <c r="C702" i="18"/>
  <c r="C489" i="18"/>
  <c r="C1253" i="18"/>
  <c r="C2315" i="18"/>
  <c r="C1001" i="18"/>
  <c r="C1410" i="18"/>
  <c r="C2164" i="18"/>
  <c r="C1582" i="18"/>
  <c r="C368" i="18"/>
  <c r="C106" i="18"/>
  <c r="C12" i="18"/>
  <c r="C1873" i="18"/>
  <c r="C514" i="18"/>
  <c r="C793" i="18"/>
  <c r="C1944" i="18"/>
  <c r="C448" i="18"/>
  <c r="C2222" i="18"/>
  <c r="C522" i="18"/>
  <c r="C662" i="18"/>
  <c r="C434" i="18"/>
  <c r="C2944" i="18"/>
  <c r="C3129" i="18"/>
  <c r="C419" i="18"/>
  <c r="C3027" i="18"/>
  <c r="C2846" i="18"/>
  <c r="C2520" i="18"/>
  <c r="C239" i="18"/>
  <c r="C1305" i="18"/>
  <c r="C3462" i="18"/>
  <c r="C3257" i="18"/>
  <c r="C3663" i="18"/>
  <c r="C1732" i="18"/>
  <c r="C1656" i="18"/>
  <c r="C2606" i="18"/>
  <c r="C1907" i="18"/>
  <c r="C303" i="18"/>
  <c r="C2058" i="18"/>
  <c r="C3635" i="18"/>
  <c r="C3670" i="18"/>
  <c r="C2539" i="18"/>
  <c r="C937" i="18"/>
  <c r="C2654" i="18"/>
  <c r="C3636" i="18"/>
  <c r="C1054" i="18"/>
  <c r="C2338" i="18"/>
  <c r="C401" i="18"/>
  <c r="C2062" i="18"/>
  <c r="C2602" i="18"/>
  <c r="C1038" i="18"/>
  <c r="C3133" i="18"/>
  <c r="C186" i="18"/>
  <c r="C1807" i="18"/>
  <c r="C2730" i="18"/>
  <c r="C1060" i="18"/>
  <c r="C1870" i="18"/>
  <c r="C212" i="18"/>
  <c r="C1225" i="18"/>
  <c r="C680" i="18"/>
  <c r="C361" i="18"/>
  <c r="C159" i="18"/>
  <c r="C2937" i="18"/>
  <c r="C297" i="18"/>
  <c r="C136" i="18"/>
  <c r="C907" i="18"/>
  <c r="C2316" i="18"/>
  <c r="C762" i="18"/>
  <c r="C652" i="18"/>
  <c r="C696" i="18"/>
  <c r="C3768" i="18"/>
  <c r="C3721" i="18"/>
  <c r="C1520" i="18"/>
  <c r="C1831" i="18"/>
  <c r="C2680" i="18"/>
  <c r="C3645" i="18"/>
  <c r="C2540" i="18"/>
  <c r="C1738" i="18"/>
  <c r="C364" i="18"/>
  <c r="C3795" i="18"/>
  <c r="C3824" i="18"/>
  <c r="C3385" i="18"/>
  <c r="C2149" i="18"/>
  <c r="C1146" i="18"/>
  <c r="C914" i="18"/>
  <c r="C3740" i="18"/>
  <c r="C2271" i="18"/>
  <c r="C1307" i="18"/>
  <c r="C3222" i="18"/>
  <c r="C1760" i="18"/>
  <c r="C2468" i="18"/>
  <c r="C3748" i="18"/>
  <c r="C969" i="18"/>
  <c r="C3534" i="18"/>
  <c r="C461" i="18"/>
  <c r="C202" i="18"/>
  <c r="C1642" i="18"/>
  <c r="C1565" i="18"/>
  <c r="C1394" i="18"/>
  <c r="C2954" i="18"/>
  <c r="C1817" i="18"/>
  <c r="C549" i="18"/>
  <c r="C3041" i="18"/>
  <c r="C1703" i="18"/>
  <c r="C3089" i="18"/>
  <c r="C3774" i="18"/>
  <c r="C1775" i="18"/>
  <c r="C2904" i="18"/>
  <c r="C513" i="18"/>
  <c r="C668" i="18"/>
  <c r="C1050" i="18"/>
  <c r="C1451" i="18"/>
  <c r="C2771" i="18"/>
  <c r="C2568" i="18"/>
  <c r="C816" i="18"/>
  <c r="C2051" i="18"/>
  <c r="C344" i="18"/>
  <c r="C1644" i="18"/>
  <c r="C2245" i="18"/>
  <c r="C1408" i="18"/>
  <c r="C2741" i="18"/>
  <c r="C222" i="18"/>
  <c r="C2350" i="18"/>
  <c r="C3090" i="18"/>
  <c r="C1872" i="18"/>
  <c r="C2967" i="18"/>
  <c r="C3641" i="18"/>
  <c r="C3060" i="18"/>
  <c r="C2852" i="18"/>
  <c r="C1417" i="18"/>
  <c r="C2714" i="18"/>
  <c r="C3773" i="18"/>
  <c r="C3225" i="18"/>
  <c r="C2589" i="18"/>
  <c r="C1715" i="18"/>
  <c r="C3804" i="18"/>
  <c r="C3004" i="18"/>
  <c r="C976" i="18"/>
  <c r="C1592" i="18"/>
  <c r="C2397" i="18"/>
  <c r="C3362" i="18"/>
  <c r="C3370" i="18"/>
  <c r="C1606" i="18"/>
  <c r="C2911" i="18"/>
  <c r="C2570" i="18"/>
  <c r="C1838" i="18"/>
  <c r="C462" i="18"/>
  <c r="C2512" i="18"/>
  <c r="C780" i="18"/>
  <c r="C1818" i="18"/>
  <c r="C23" i="18"/>
  <c r="C195" i="18"/>
  <c r="C197" i="18"/>
  <c r="C473" i="18"/>
  <c r="C860" i="18"/>
  <c r="C2322" i="18"/>
  <c r="C1887" i="18"/>
  <c r="C2061" i="18"/>
  <c r="C2903" i="18"/>
  <c r="C3050" i="18"/>
  <c r="C2161" i="18"/>
  <c r="C1539" i="18"/>
  <c r="C1866" i="18"/>
  <c r="C939" i="18"/>
  <c r="C391" i="18"/>
  <c r="C1335" i="18"/>
  <c r="C253" i="18"/>
  <c r="C2148" i="18"/>
  <c r="C1806" i="18"/>
  <c r="C3302" i="18"/>
  <c r="C2420" i="18"/>
  <c r="C1480" i="18"/>
  <c r="C1044" i="18"/>
  <c r="C25" i="18"/>
  <c r="C2049" i="18"/>
  <c r="C3406" i="18"/>
  <c r="C674" i="18"/>
  <c r="C1712" i="18"/>
  <c r="C1218" i="18"/>
  <c r="C761" i="18"/>
  <c r="C2558" i="18"/>
  <c r="C399" i="18"/>
  <c r="C224" i="18"/>
  <c r="C2819" i="18"/>
  <c r="C588" i="18"/>
  <c r="C576" i="18"/>
  <c r="C2731" i="18"/>
  <c r="C3488" i="18"/>
  <c r="C800" i="18"/>
  <c r="C3821" i="18"/>
  <c r="C3732" i="18"/>
  <c r="C3626" i="18"/>
  <c r="C3088" i="18"/>
  <c r="C2102" i="18"/>
  <c r="C1726" i="18"/>
  <c r="C1052" i="18"/>
  <c r="C1303" i="18"/>
  <c r="C1042" i="18"/>
  <c r="C850" i="18"/>
  <c r="C797" i="18"/>
  <c r="C3204" i="18"/>
  <c r="C1386" i="18"/>
  <c r="C2601" i="18"/>
  <c r="C3227" i="18"/>
  <c r="C3278" i="18"/>
  <c r="C2635" i="18"/>
  <c r="C1672" i="18"/>
  <c r="C1794" i="18"/>
  <c r="C3194" i="18"/>
  <c r="C209" i="18"/>
  <c r="C2878" i="18"/>
  <c r="C2979" i="18"/>
  <c r="C2349" i="18"/>
  <c r="C999" i="18"/>
  <c r="C124" i="18"/>
  <c r="C1766" i="18"/>
  <c r="C3148" i="18"/>
  <c r="C3443" i="18"/>
  <c r="C265" i="18"/>
  <c r="C959" i="18"/>
  <c r="C868" i="18"/>
  <c r="C2473" i="18"/>
  <c r="C3193" i="18"/>
  <c r="C3816" i="18"/>
  <c r="C1643" i="18"/>
  <c r="C2867" i="18"/>
  <c r="C1283" i="18"/>
  <c r="C2317" i="18"/>
  <c r="C1521" i="18"/>
  <c r="C755" i="18"/>
  <c r="C3281" i="18"/>
  <c r="C2290" i="18"/>
  <c r="C2082" i="18"/>
  <c r="C3463" i="18"/>
  <c r="C3802" i="18"/>
  <c r="C565" i="18"/>
  <c r="C3710" i="18"/>
  <c r="C2109" i="18"/>
  <c r="C851" i="18"/>
  <c r="C3668" i="18"/>
  <c r="C2117" i="18"/>
  <c r="C143" i="18"/>
  <c r="C78" i="18"/>
  <c r="C2144" i="18"/>
  <c r="C1851" i="18"/>
  <c r="C760" i="18"/>
  <c r="C997" i="18"/>
  <c r="C218" i="18"/>
  <c r="C2927" i="18"/>
  <c r="C719" i="18"/>
  <c r="C2254" i="18"/>
  <c r="C1836" i="18"/>
  <c r="C1811" i="18"/>
  <c r="C1696" i="18"/>
  <c r="C307" i="18"/>
  <c r="C920" i="18"/>
  <c r="C269" i="18"/>
  <c r="C1056" i="18"/>
  <c r="C53" i="18"/>
  <c r="C1005" i="18"/>
  <c r="C3570" i="18"/>
  <c r="C1169" i="18"/>
  <c r="C516" i="18"/>
  <c r="C2923" i="18"/>
  <c r="C347" i="18"/>
  <c r="C2778" i="18"/>
  <c r="C563" i="18"/>
  <c r="C442" i="18"/>
  <c r="C1208" i="18"/>
  <c r="C440" i="18"/>
  <c r="C1310" i="18"/>
  <c r="C765" i="18"/>
  <c r="C795" i="18"/>
  <c r="C1809" i="18"/>
  <c r="C1750" i="18"/>
  <c r="C654" i="18"/>
  <c r="C437" i="18"/>
  <c r="C1284" i="18"/>
  <c r="C2897" i="18"/>
  <c r="C3242" i="18"/>
  <c r="C2713" i="18"/>
  <c r="C1867" i="18"/>
  <c r="C3034" i="18"/>
  <c r="C1628" i="18"/>
  <c r="C1702" i="18"/>
  <c r="C2323" i="18"/>
  <c r="C3209" i="18"/>
  <c r="C3200" i="18"/>
  <c r="C1326" i="18"/>
  <c r="C2842" i="18"/>
  <c r="C2696" i="18"/>
  <c r="C3107" i="18"/>
  <c r="C2548" i="18"/>
  <c r="C1131" i="18"/>
  <c r="C3792" i="18"/>
  <c r="C3665" i="18"/>
  <c r="C3245" i="18"/>
  <c r="C1973" i="18"/>
  <c r="C2367" i="18"/>
  <c r="C1940" i="18"/>
  <c r="C3616" i="18"/>
  <c r="C1739" i="18"/>
  <c r="C3106" i="18"/>
  <c r="C1551" i="18"/>
  <c r="C3113" i="18"/>
  <c r="C579" i="18"/>
  <c r="C24" i="18"/>
  <c r="C1273" i="18"/>
  <c r="C2068" i="18"/>
  <c r="C2159" i="18"/>
  <c r="C1144" i="18"/>
  <c r="C2205" i="18"/>
  <c r="C2932" i="18"/>
  <c r="C908" i="18"/>
  <c r="C1025" i="18"/>
  <c r="C1048" i="18"/>
  <c r="C2491" i="18"/>
  <c r="C65" i="18"/>
  <c r="C2266" i="18"/>
  <c r="C2337" i="18"/>
  <c r="C1229" i="18"/>
  <c r="C2870" i="18"/>
  <c r="C237" i="18"/>
  <c r="C1364" i="18"/>
  <c r="C1257" i="18"/>
  <c r="C1071" i="18"/>
  <c r="C3284" i="18"/>
  <c r="C1594" i="18"/>
  <c r="C858" i="18"/>
  <c r="C2948" i="18"/>
  <c r="C2626" i="18"/>
  <c r="C2253" i="18"/>
  <c r="C1718" i="18"/>
  <c r="C1266" i="18"/>
  <c r="C3290" i="18"/>
  <c r="C3507" i="18"/>
  <c r="C3350" i="18"/>
  <c r="C3720" i="18"/>
  <c r="C3467" i="18"/>
  <c r="C2356" i="18"/>
  <c r="C2613" i="18"/>
  <c r="C3817" i="18"/>
  <c r="C893" i="18"/>
  <c r="C2143" i="18"/>
  <c r="C887" i="18"/>
  <c r="C543" i="18"/>
  <c r="C833" i="18"/>
  <c r="C2444" i="18"/>
  <c r="C3392" i="18"/>
  <c r="C3432" i="18"/>
  <c r="C219" i="18"/>
  <c r="C1981" i="18"/>
  <c r="C550" i="18"/>
  <c r="C1083" i="18"/>
  <c r="C1647" i="18"/>
  <c r="C1905" i="18"/>
  <c r="C1801" i="18"/>
  <c r="C220" i="18"/>
  <c r="C2793" i="18"/>
  <c r="C2737" i="18"/>
  <c r="C1762" i="18"/>
  <c r="C2725" i="18"/>
  <c r="C2042" i="18"/>
  <c r="C1324" i="18"/>
  <c r="C2527" i="18"/>
  <c r="C2398" i="18"/>
  <c r="C966" i="18"/>
  <c r="C3460" i="18"/>
  <c r="C983" i="18"/>
  <c r="C234" i="18"/>
  <c r="C1276" i="18"/>
  <c r="C1234" i="18"/>
  <c r="C711" i="18"/>
  <c r="C362" i="18"/>
  <c r="C6" i="18"/>
  <c r="C578" i="18"/>
  <c r="C1890" i="18"/>
  <c r="C3590" i="18"/>
  <c r="C2685" i="18"/>
  <c r="C3678" i="18"/>
  <c r="C1830" i="18"/>
  <c r="C3553" i="18"/>
  <c r="C3108" i="18"/>
  <c r="C260" i="18"/>
  <c r="C3234" i="18"/>
  <c r="C1457" i="18"/>
  <c r="C2201" i="18"/>
  <c r="C2849" i="18"/>
  <c r="C3396" i="18"/>
  <c r="C3739" i="18"/>
  <c r="C1783" i="18"/>
  <c r="C2541" i="18"/>
  <c r="C1069" i="18"/>
  <c r="C1896" i="18"/>
  <c r="C1855" i="18"/>
  <c r="C3465" i="18"/>
  <c r="C2740" i="18"/>
  <c r="C3259" i="18"/>
  <c r="C1506" i="18"/>
  <c r="C3070" i="18"/>
  <c r="C2203" i="18"/>
  <c r="C2919" i="18"/>
  <c r="C1856" i="18"/>
  <c r="C2800" i="18"/>
  <c r="C3547" i="18"/>
  <c r="C1244" i="18"/>
  <c r="C3675" i="18"/>
  <c r="C1459" i="18"/>
  <c r="C844" i="18"/>
  <c r="C785" i="18"/>
  <c r="C2050" i="18"/>
  <c r="C173" i="18"/>
  <c r="C2886" i="18"/>
  <c r="C1962" i="18"/>
  <c r="C2059" i="18"/>
  <c r="C2936" i="18"/>
  <c r="C2157" i="18"/>
  <c r="C2719" i="18"/>
  <c r="C288" i="18"/>
  <c r="C1456" i="18"/>
  <c r="C777" i="18"/>
  <c r="C167" i="18"/>
  <c r="C128" i="18"/>
  <c r="C3170" i="18"/>
  <c r="C2971" i="18"/>
  <c r="C2120" i="18"/>
  <c r="C1402" i="18"/>
  <c r="C164" i="18"/>
  <c r="C3286" i="18"/>
  <c r="C862" i="18"/>
  <c r="C333" i="18"/>
  <c r="C720" i="18"/>
  <c r="C50" i="18"/>
  <c r="C562" i="18"/>
  <c r="C105" i="18"/>
  <c r="C201" i="18"/>
  <c r="C1827" i="18"/>
  <c r="C3300" i="18"/>
  <c r="C1350" i="18"/>
  <c r="C441" i="18"/>
  <c r="C279" i="18"/>
  <c r="C1255" i="18"/>
  <c r="C683" i="18"/>
  <c r="C1376" i="18"/>
  <c r="C2078" i="18"/>
  <c r="C3477" i="18"/>
  <c r="C1875" i="18"/>
  <c r="C3605" i="18"/>
  <c r="C3501" i="18"/>
  <c r="C3799" i="18"/>
  <c r="C1820" i="18"/>
  <c r="C686" i="18"/>
  <c r="C1135" i="18"/>
  <c r="C315" i="18"/>
  <c r="C3346" i="18"/>
  <c r="C2270" i="18"/>
  <c r="C3224" i="18"/>
  <c r="C274" i="18"/>
  <c r="C2588" i="18"/>
  <c r="C3127" i="18"/>
  <c r="C3617" i="18"/>
  <c r="C3552" i="18"/>
  <c r="C2790" i="18"/>
  <c r="C2365" i="18"/>
  <c r="C62" i="18"/>
  <c r="C854" i="18"/>
  <c r="C1522" i="18"/>
  <c r="C3283" i="18"/>
  <c r="C1090" i="18"/>
  <c r="C71" i="18"/>
  <c r="C1148" i="18"/>
  <c r="C1764" i="18"/>
  <c r="C3095" i="18"/>
  <c r="C375" i="18"/>
  <c r="C1251" i="18"/>
  <c r="C570" i="18"/>
  <c r="C3121" i="18"/>
  <c r="C2665" i="18"/>
  <c r="C2069" i="18"/>
  <c r="C1242" i="18"/>
  <c r="C1597" i="18"/>
  <c r="C2124" i="18"/>
  <c r="C2585" i="18"/>
  <c r="C1067" i="18"/>
  <c r="C1292" i="18"/>
  <c r="C1430" i="18"/>
  <c r="C1168" i="18"/>
  <c r="C1272" i="18"/>
  <c r="C3140" i="18"/>
  <c r="C3673" i="18"/>
  <c r="C1189" i="18"/>
  <c r="C2681" i="18"/>
  <c r="C1721" i="18"/>
  <c r="C310" i="18"/>
  <c r="C1996" i="18"/>
  <c r="C518" i="18"/>
  <c r="C3407" i="18"/>
  <c r="C953" i="18"/>
  <c r="C1945" i="18"/>
  <c r="C3308" i="18"/>
  <c r="C236" i="18"/>
  <c r="C1017" i="18"/>
  <c r="C552" i="18"/>
  <c r="C2388" i="18"/>
  <c r="C1010" i="18"/>
  <c r="C417" i="18"/>
  <c r="C1187" i="18"/>
  <c r="C504" i="18"/>
  <c r="C733" i="18"/>
  <c r="C2984" i="18"/>
  <c r="C1100" i="18"/>
  <c r="C1881" i="18"/>
  <c r="C429" i="18"/>
  <c r="C1204" i="18"/>
  <c r="C497" i="18"/>
  <c r="C1150" i="18"/>
  <c r="C2549" i="18"/>
  <c r="C1011" i="18"/>
  <c r="C3313" i="18"/>
  <c r="C2552" i="18"/>
  <c r="C412" i="18"/>
  <c r="C2669" i="18"/>
  <c r="C3301" i="18"/>
  <c r="C89" i="18"/>
  <c r="C3476" i="18"/>
  <c r="C2806" i="18"/>
  <c r="C2516" i="18"/>
  <c r="C88" i="18"/>
  <c r="C154" i="18"/>
  <c r="C1484" i="18"/>
  <c r="C3326" i="18"/>
  <c r="C1824" i="18"/>
  <c r="C3299" i="18"/>
  <c r="C2314" i="18"/>
  <c r="C2511" i="18"/>
  <c r="C1341" i="18"/>
  <c r="C3078" i="18"/>
  <c r="C3361" i="18"/>
  <c r="C1992" i="18"/>
  <c r="C2140" i="18"/>
  <c r="C712" i="18"/>
  <c r="C2792" i="18"/>
  <c r="C3166" i="18"/>
  <c r="C1751" i="18"/>
  <c r="C2432" i="18"/>
  <c r="C2427" i="18"/>
  <c r="C1259" i="18"/>
  <c r="C1397" i="18"/>
  <c r="C2241" i="18"/>
  <c r="C3474" i="18"/>
  <c r="C3098" i="18"/>
  <c r="C980" i="18"/>
  <c r="C2596" i="18"/>
  <c r="C1802" i="18"/>
  <c r="C3491" i="18"/>
  <c r="C2218" i="18"/>
  <c r="C1362" i="18"/>
  <c r="C2898" i="18"/>
  <c r="C1012" i="18"/>
  <c r="C1094" i="18"/>
  <c r="C329" i="18"/>
  <c r="C1228" i="18"/>
  <c r="C262" i="18"/>
  <c r="C748" i="18"/>
  <c r="C1382" i="18"/>
  <c r="C2225" i="18"/>
  <c r="C1304" i="18"/>
  <c r="C1929" i="18"/>
  <c r="C2419" i="18"/>
  <c r="C85" i="18"/>
  <c r="C123" i="18"/>
  <c r="C730" i="18"/>
  <c r="C2276" i="18"/>
  <c r="C1037" i="18"/>
  <c r="C423" i="18"/>
  <c r="C687" i="18"/>
  <c r="C642" i="18"/>
  <c r="C3601" i="18"/>
  <c r="C1714" i="18"/>
  <c r="C268" i="18"/>
  <c r="C1343" i="18"/>
  <c r="C1547" i="18"/>
  <c r="C838" i="18"/>
  <c r="C3082" i="18"/>
  <c r="C1839" i="18"/>
  <c r="C1611" i="18"/>
  <c r="C1763" i="18"/>
  <c r="C1412" i="18"/>
  <c r="C177" i="18"/>
  <c r="C1939" i="18"/>
  <c r="C2877" i="18"/>
  <c r="C3124" i="18"/>
  <c r="C3727" i="18"/>
  <c r="C2983" i="18"/>
  <c r="C2119" i="18"/>
  <c r="C306" i="18"/>
  <c r="C1134" i="18"/>
  <c r="C2747" i="18"/>
  <c r="C770" i="18"/>
  <c r="C2096" i="18"/>
  <c r="C369" i="18"/>
  <c r="C1554" i="18"/>
  <c r="C595" i="18"/>
  <c r="C1377" i="18"/>
  <c r="C1882" i="18"/>
  <c r="C3296" i="18"/>
  <c r="C2368" i="18"/>
  <c r="C1004" i="18"/>
  <c r="C627" i="18"/>
  <c r="C1980" i="18"/>
  <c r="C638" i="18"/>
  <c r="C1349" i="18"/>
  <c r="C3521" i="18"/>
  <c r="C3769" i="18"/>
  <c r="C1759" i="18"/>
  <c r="C3564" i="18"/>
  <c r="C3394" i="18"/>
  <c r="C2263" i="18"/>
  <c r="C2251" i="18"/>
  <c r="C1026" i="18"/>
  <c r="C1500" i="18"/>
  <c r="C2092" i="18"/>
  <c r="C3389" i="18"/>
  <c r="C92" i="18"/>
  <c r="C2046" i="18"/>
  <c r="C97" i="18"/>
  <c r="C328" i="18"/>
  <c r="C886" i="18"/>
  <c r="C2412" i="18"/>
  <c r="C1757" i="18"/>
  <c r="C2787" i="18"/>
  <c r="C394" i="18"/>
  <c r="C679" i="18"/>
  <c r="C3403" i="18"/>
  <c r="C3523" i="18"/>
  <c r="C2922" i="18"/>
  <c r="C1045" i="18"/>
  <c r="C2470" i="18"/>
  <c r="C3179" i="18"/>
  <c r="C2174" i="18"/>
  <c r="C2712" i="18"/>
  <c r="C2636" i="18"/>
  <c r="C3319" i="18"/>
  <c r="C3586" i="18"/>
  <c r="C1822" i="18"/>
  <c r="C2440" i="18"/>
  <c r="C3399" i="18"/>
  <c r="C583" i="18"/>
  <c r="C877" i="18"/>
  <c r="C1369" i="18"/>
  <c r="C2395" i="18"/>
  <c r="C3022" i="18"/>
  <c r="C3080" i="18"/>
  <c r="C2691" i="18"/>
  <c r="C3471" i="18"/>
  <c r="C1512" i="18"/>
  <c r="C3110" i="18"/>
  <c r="C275" i="18"/>
  <c r="C2189" i="18"/>
  <c r="C542" i="18"/>
  <c r="C322" i="18"/>
  <c r="C2660" i="18"/>
  <c r="C1681" i="18"/>
  <c r="C2333" i="18"/>
  <c r="C1212" i="18"/>
  <c r="C363" i="18"/>
  <c r="C2043" i="18"/>
  <c r="C2728" i="18"/>
  <c r="C3550" i="18"/>
  <c r="C3562" i="18"/>
  <c r="C2202" i="18"/>
  <c r="C1658" i="18"/>
  <c r="C3615" i="18"/>
  <c r="C1678" i="18"/>
  <c r="C840" i="18"/>
  <c r="C1373" i="18"/>
  <c r="C52" i="18"/>
  <c r="C1844" i="18"/>
  <c r="C3620" i="18"/>
  <c r="C739" i="18"/>
  <c r="C1172" i="18"/>
  <c r="C941" i="18"/>
  <c r="C2729" i="18"/>
  <c r="C1928" i="18"/>
  <c r="C3092" i="18"/>
  <c r="C183" i="18"/>
  <c r="C160" i="18"/>
  <c r="C2370" i="18"/>
  <c r="C464" i="18"/>
  <c r="C1756" i="18"/>
  <c r="C721" i="18"/>
  <c r="C852" i="18"/>
  <c r="C2726" i="18"/>
  <c r="C2255" i="18"/>
  <c r="C163" i="18"/>
  <c r="C2518" i="18"/>
  <c r="C2907" i="18"/>
  <c r="C2404" i="18"/>
  <c r="C824" i="18"/>
  <c r="C3364" i="18"/>
  <c r="C2958" i="18"/>
  <c r="C734" i="18"/>
  <c r="C3428" i="18"/>
  <c r="C3072" i="18"/>
  <c r="C1706" i="18"/>
  <c r="C1299" i="18"/>
  <c r="C1210" i="18"/>
  <c r="C355" i="18"/>
  <c r="C963" i="18"/>
  <c r="C1785" i="18"/>
  <c r="C1857" i="18"/>
  <c r="C3412" i="18"/>
  <c r="C3273" i="18"/>
  <c r="C2403" i="18"/>
  <c r="C1790" i="18"/>
  <c r="C2168" i="18"/>
  <c r="C1104" i="18"/>
  <c r="C2523" i="18"/>
  <c r="C3723" i="18"/>
  <c r="C276" i="18"/>
  <c r="C3240" i="18"/>
  <c r="C829" i="18"/>
  <c r="C3006" i="18"/>
  <c r="C1249" i="18"/>
  <c r="C929" i="18"/>
  <c r="C1153" i="18"/>
  <c r="C993" i="18"/>
  <c r="C690" i="18"/>
  <c r="C1758" i="18"/>
  <c r="C482" i="18"/>
  <c r="C699" i="18"/>
  <c r="C1115" i="18"/>
  <c r="C2723" i="18"/>
  <c r="C2554" i="18"/>
  <c r="C3475" i="18"/>
  <c r="C1728" i="18"/>
  <c r="C3512" i="18"/>
  <c r="C1998" i="18"/>
  <c r="C3270" i="18"/>
  <c r="C458" i="18"/>
  <c r="C961" i="18"/>
  <c r="C28" i="18"/>
  <c r="C450" i="18"/>
  <c r="C1892" i="18"/>
  <c r="C2836" i="18"/>
  <c r="C2990" i="18"/>
  <c r="C3826" i="18"/>
  <c r="C3254" i="18"/>
  <c r="C2743" i="18"/>
  <c r="C3485" i="18"/>
  <c r="C975" i="18"/>
  <c r="C140" i="18"/>
  <c r="C3342" i="18"/>
  <c r="C1446" i="18"/>
  <c r="C1932" i="18"/>
  <c r="C933" i="18"/>
  <c r="C2418" i="18"/>
  <c r="C3778" i="18"/>
  <c r="C2034" i="18"/>
  <c r="C2857" i="18"/>
  <c r="C2724" i="18"/>
  <c r="C3433" i="18"/>
  <c r="C1630" i="18"/>
  <c r="C779" i="18"/>
  <c r="C998" i="18"/>
  <c r="C2430" i="18"/>
  <c r="C2242" i="18"/>
  <c r="C3568" i="18"/>
  <c r="C1342" i="18"/>
  <c r="C3062" i="18"/>
  <c r="C2249" i="18"/>
  <c r="C3611" i="18"/>
  <c r="C493" i="18"/>
  <c r="C577" i="18"/>
  <c r="C1603" i="18"/>
  <c r="C1955" i="18"/>
  <c r="C1950" i="18"/>
  <c r="C3421" i="18"/>
  <c r="C1425" i="18"/>
  <c r="C402" i="18"/>
  <c r="C2668" i="18"/>
  <c r="C1684" i="18"/>
  <c r="C3679" i="18"/>
  <c r="C3651" i="18"/>
  <c r="C804" i="18"/>
  <c r="C1722" i="18"/>
  <c r="C602" i="18"/>
  <c r="C409" i="18"/>
  <c r="C104" i="18"/>
  <c r="C566" i="18"/>
  <c r="C445" i="18"/>
  <c r="C1709" i="18"/>
  <c r="C2496" i="18"/>
  <c r="C3235" i="18"/>
  <c r="C1207" i="18"/>
  <c r="C2239" i="18"/>
  <c r="C96" i="18"/>
  <c r="C1795" i="18"/>
  <c r="C403" i="18"/>
  <c r="C801" i="18"/>
  <c r="C49" i="18"/>
  <c r="C639" i="18"/>
  <c r="C1327" i="18"/>
  <c r="C1938" i="18"/>
  <c r="C373" i="18"/>
  <c r="C2472" i="18"/>
  <c r="C1311" i="18"/>
  <c r="C564" i="18"/>
  <c r="C2032" i="18"/>
  <c r="C2648" i="18"/>
  <c r="C425" i="18"/>
  <c r="C2694" i="18"/>
  <c r="C2560" i="18"/>
  <c r="C3707" i="18"/>
  <c r="C2556" i="18"/>
  <c r="C1626" i="18"/>
  <c r="C2399" i="18"/>
  <c r="C3177" i="18"/>
  <c r="C3360" i="18"/>
  <c r="C3728" i="18"/>
  <c r="C1842" i="18"/>
  <c r="C1419" i="18"/>
  <c r="C1913" i="18"/>
  <c r="C1066" i="18"/>
  <c r="C2977" i="18"/>
  <c r="C587" i="18"/>
  <c r="C2829" i="18"/>
  <c r="C2381" i="18"/>
  <c r="C2661" i="18"/>
  <c r="C1330" i="18"/>
  <c r="C2282" i="18"/>
  <c r="C3048" i="18"/>
  <c r="C2578" i="18"/>
  <c r="C938" i="18"/>
  <c r="C2134" i="18"/>
  <c r="C2797" i="18"/>
  <c r="C2341" i="18"/>
  <c r="C1781" i="18"/>
  <c r="C2199" i="18"/>
  <c r="C1900" i="18"/>
  <c r="C1652" i="18"/>
  <c r="C486" i="18"/>
  <c r="C752" i="18"/>
  <c r="C283" i="18"/>
  <c r="C116" i="18"/>
  <c r="C382" i="18"/>
  <c r="C2221" i="18"/>
  <c r="C1360" i="18"/>
  <c r="C191" i="18"/>
  <c r="C630" i="18"/>
  <c r="C3422" i="18"/>
  <c r="C1267" i="18"/>
  <c r="C3190" i="18"/>
  <c r="C698" i="18"/>
  <c r="C1379" i="18"/>
  <c r="C3766" i="18"/>
  <c r="C3551" i="18"/>
  <c r="C156" i="18"/>
  <c r="C365" i="18"/>
  <c r="C2217" i="18"/>
  <c r="C9" i="18"/>
  <c r="C3156" i="18"/>
  <c r="C2256" i="18"/>
  <c r="C2163" i="18"/>
  <c r="C745" i="18"/>
  <c r="C539" i="18"/>
  <c r="C3752" i="18"/>
  <c r="C3583" i="18"/>
  <c r="C1291" i="18"/>
  <c r="C995" i="18"/>
  <c r="C729" i="18"/>
  <c r="C125" i="18"/>
  <c r="C2295" i="18"/>
  <c r="C435" i="18"/>
  <c r="C2175" i="18"/>
  <c r="C1965" i="18"/>
  <c r="C1047" i="18"/>
  <c r="C3268" i="18"/>
  <c r="C1262" i="18"/>
  <c r="C2543" i="18"/>
  <c r="C709" i="18"/>
  <c r="C3134" i="18"/>
  <c r="C3067" i="18"/>
  <c r="C3438" i="18"/>
  <c r="C2413" i="18"/>
  <c r="C1798" i="18"/>
  <c r="C3363" i="18"/>
  <c r="C3353" i="18"/>
  <c r="C3011" i="18"/>
  <c r="C575" i="18"/>
  <c r="C194" i="18"/>
  <c r="C2171" i="18"/>
  <c r="C819" i="18"/>
  <c r="C1627" i="18"/>
  <c r="C3051" i="18"/>
  <c r="C3311" i="18"/>
  <c r="C3292" i="18"/>
  <c r="C64" i="18"/>
  <c r="C2839" i="18"/>
  <c r="C1708" i="18"/>
  <c r="C2466" i="18"/>
  <c r="C2030" i="18"/>
  <c r="C1878" i="18"/>
  <c r="C1121" i="18"/>
  <c r="C17" i="18"/>
  <c r="C936" i="18"/>
  <c r="C1475" i="18"/>
  <c r="C811" i="18"/>
  <c r="C2909" i="18"/>
  <c r="C1406" i="18"/>
  <c r="C1194" i="18"/>
  <c r="C2530" i="18"/>
  <c r="C2586" i="18"/>
  <c r="C1181" i="18"/>
  <c r="C421" i="18"/>
  <c r="C2762" i="18"/>
  <c r="C63" i="18"/>
  <c r="C15" i="18"/>
  <c r="C2240" i="18"/>
  <c r="C2906" i="18"/>
  <c r="C2366" i="18"/>
  <c r="C2267" i="18"/>
  <c r="C2152" i="18"/>
  <c r="C1788" i="18"/>
  <c r="C1385" i="18"/>
  <c r="C296" i="18"/>
  <c r="C1137" i="18"/>
  <c r="C614" i="18"/>
  <c r="C1125" i="18"/>
  <c r="C3596" i="18"/>
  <c r="C1209" i="18"/>
  <c r="C882" i="18"/>
  <c r="C2469" i="18"/>
  <c r="C3063" i="18"/>
  <c r="C2105" i="18"/>
  <c r="C1894" i="18"/>
  <c r="C3413" i="18"/>
  <c r="C3405" i="18"/>
  <c r="C2753" i="18"/>
  <c r="C2655" i="18"/>
  <c r="C1268" i="18"/>
  <c r="C1697" i="18"/>
  <c r="C1443" i="18"/>
  <c r="C3163" i="18"/>
  <c r="C650" i="18"/>
  <c r="C305" i="18"/>
  <c r="C1365" i="18"/>
  <c r="C165" i="18"/>
  <c r="C2008" i="18"/>
  <c r="C624" i="18"/>
  <c r="C271" i="18"/>
  <c r="C2423" i="18"/>
  <c r="C174" i="18"/>
  <c r="C1917" i="18"/>
  <c r="C1445" i="18"/>
  <c r="C949" i="18"/>
  <c r="C1165" i="18"/>
  <c r="C2798" i="18"/>
  <c r="C2326" i="18"/>
  <c r="C3316" i="18"/>
  <c r="C238" i="18"/>
  <c r="C900" i="18"/>
  <c r="C1074" i="18"/>
  <c r="C1447" i="18"/>
  <c r="C1986" i="18"/>
  <c r="C1348" i="18"/>
  <c r="C2091" i="18"/>
  <c r="C2827" i="18"/>
  <c r="C3147" i="18"/>
  <c r="C775" i="18"/>
  <c r="C2274" i="18"/>
  <c r="C859" i="18"/>
  <c r="C3722" i="18"/>
  <c r="C3196" i="18"/>
  <c r="C178" i="18"/>
  <c r="C433" i="18"/>
  <c r="C1415" i="18"/>
  <c r="C1664" i="18"/>
  <c r="C1312" i="18"/>
  <c r="C3001" i="18"/>
  <c r="C1109" i="18"/>
  <c r="C2415" i="18"/>
  <c r="C376" i="18"/>
  <c r="C2324" i="18"/>
  <c r="C791" i="18"/>
  <c r="C1141" i="18"/>
  <c r="C689" i="18"/>
  <c r="C2805" i="18"/>
  <c r="C1175" i="18"/>
  <c r="C3777" i="18"/>
  <c r="C2259" i="18"/>
  <c r="C3815" i="18"/>
  <c r="C2929" i="18"/>
  <c r="C2962" i="18"/>
  <c r="C1416" i="18"/>
  <c r="C1421" i="18"/>
  <c r="C1223" i="18"/>
  <c r="C534" i="18"/>
  <c r="C1895" i="18"/>
  <c r="C3187" i="18"/>
  <c r="C1893" i="18"/>
  <c r="C3642" i="18"/>
  <c r="C1432" i="18"/>
  <c r="C142" i="18"/>
  <c r="C1877" i="18"/>
  <c r="C1983" i="18"/>
  <c r="C738" i="18"/>
  <c r="C3202" i="18"/>
  <c r="C722" i="18"/>
  <c r="C2883" i="18"/>
  <c r="C582" i="18"/>
  <c r="C2525" i="18"/>
  <c r="C2992" i="18"/>
  <c r="C2742" i="18"/>
  <c r="C3805" i="18"/>
  <c r="C3612" i="18"/>
  <c r="C3055" i="18"/>
  <c r="C2686" i="18"/>
  <c r="C1003" i="18"/>
  <c r="C1378" i="18"/>
  <c r="C1384" i="18"/>
  <c r="C2808" i="18"/>
  <c r="C1593" i="18"/>
  <c r="C2925" i="18"/>
  <c r="C1064" i="18"/>
  <c r="C1409" i="18"/>
  <c r="C59" i="18"/>
  <c r="C175" i="18"/>
  <c r="C3734" i="18"/>
  <c r="C2644" i="18"/>
  <c r="C457" i="18"/>
  <c r="C3116" i="18"/>
  <c r="C1933" i="18"/>
  <c r="C2123" i="18"/>
  <c r="C3758" i="18"/>
  <c r="C1420" i="18"/>
  <c r="C240" i="18"/>
  <c r="C2383" i="18"/>
  <c r="C2188" i="18"/>
  <c r="C1022" i="18"/>
  <c r="C1399" i="18"/>
  <c r="C3017" i="18"/>
  <c r="C856" i="18"/>
  <c r="C149" i="18"/>
  <c r="C1486" i="18"/>
  <c r="C531" i="18"/>
  <c r="C656" i="18"/>
  <c r="C1543" i="18"/>
  <c r="C426" i="18"/>
  <c r="C872" i="18"/>
  <c r="C232" i="18"/>
  <c r="C1680" i="18"/>
  <c r="C42" i="18"/>
  <c r="C3597" i="18"/>
  <c r="C133" i="18"/>
  <c r="C945" i="18"/>
  <c r="C2248" i="18"/>
  <c r="C606" i="18"/>
  <c r="C610" i="18"/>
  <c r="C207" i="18"/>
  <c r="C389" i="18"/>
  <c r="C812" i="18"/>
  <c r="C1263" i="18"/>
  <c r="C1174" i="18"/>
  <c r="C1374" i="18"/>
  <c r="C1221" i="18"/>
  <c r="C2192" i="18"/>
  <c r="C884" i="18"/>
  <c r="C1077" i="18"/>
  <c r="C3266" i="18"/>
  <c r="C1309" i="18"/>
  <c r="C2786" i="18"/>
  <c r="C846" i="18"/>
  <c r="C2631" i="18"/>
  <c r="C3500" i="18"/>
  <c r="C3729" i="18"/>
  <c r="C596" i="18"/>
  <c r="C930" i="18"/>
  <c r="C3664" i="18"/>
  <c r="C2262" i="18"/>
  <c r="C3086" i="18"/>
  <c r="C3411" i="18"/>
  <c r="C3381" i="18"/>
  <c r="C1579" i="18"/>
  <c r="C2281" i="18"/>
  <c r="C3756" i="18"/>
  <c r="C320" i="18"/>
  <c r="C3731" i="18"/>
  <c r="C98" i="18"/>
  <c r="C1536" i="18"/>
  <c r="C3639" i="18"/>
  <c r="C1230" i="18"/>
  <c r="C2657" i="18"/>
  <c r="C3684" i="18"/>
  <c r="C2334" i="18"/>
  <c r="C2542" i="18"/>
  <c r="C848" i="18"/>
  <c r="C481" i="18"/>
  <c r="C1127" i="18"/>
  <c r="C192" i="18"/>
  <c r="C1016" i="18"/>
  <c r="C540" i="18"/>
  <c r="C1245" i="18"/>
  <c r="C1088" i="18"/>
  <c r="C204" i="18"/>
  <c r="C771" i="18"/>
  <c r="C1476" i="18"/>
  <c r="C617" i="18"/>
  <c r="C1474" i="18"/>
  <c r="C1639" i="18"/>
  <c r="C193" i="18"/>
  <c r="C2652" i="18"/>
  <c r="C2608" i="18"/>
  <c r="C1058" i="18"/>
  <c r="C839" i="18"/>
  <c r="C2335" i="18"/>
  <c r="C1695" i="18"/>
  <c r="C2001" i="18"/>
  <c r="C857" i="18"/>
  <c r="C235" i="18"/>
  <c r="C971" i="18"/>
  <c r="C3053" i="18"/>
  <c r="C3176" i="18"/>
  <c r="C1072" i="18"/>
  <c r="C176" i="18"/>
  <c r="C350" i="18"/>
  <c r="C2285" i="18"/>
  <c r="C2855" i="18"/>
  <c r="C703" i="18"/>
  <c r="C1453" i="18"/>
  <c r="C3560" i="18"/>
  <c r="C3047" i="18"/>
  <c r="C3188" i="18"/>
  <c r="C3700" i="18"/>
  <c r="C2426" i="18"/>
  <c r="C1302" i="18"/>
  <c r="C393" i="18"/>
  <c r="C312" i="18"/>
  <c r="C2228" i="18"/>
  <c r="C100" i="18"/>
  <c r="C3647" i="18"/>
  <c r="C1862" i="18"/>
  <c r="C2830" i="18"/>
  <c r="C924" i="18"/>
  <c r="C2477" i="18"/>
  <c r="C2766" i="18"/>
  <c r="C1435" i="18"/>
  <c r="C2313" i="18"/>
  <c r="C2460" i="18"/>
  <c r="C3505" i="18"/>
  <c r="C2405" i="18"/>
  <c r="C3384" i="18"/>
  <c r="C1495" i="18"/>
  <c r="C2605" i="18"/>
  <c r="C649" i="18"/>
  <c r="C778" i="18"/>
  <c r="C299" i="18"/>
  <c r="C3633" i="18"/>
  <c r="C1404" i="18"/>
  <c r="C645" i="18"/>
  <c r="C2454" i="18"/>
  <c r="C2447" i="18"/>
  <c r="C3289" i="18"/>
  <c r="C2237" i="18"/>
  <c r="C1337" i="18"/>
  <c r="C2332" i="18"/>
  <c r="C21" i="18"/>
  <c r="C1009" i="18"/>
  <c r="C1691" i="18"/>
  <c r="C1355" i="18"/>
  <c r="C517" i="18"/>
  <c r="C1191" i="18"/>
  <c r="C2920" i="18"/>
  <c r="C270" i="18"/>
  <c r="C1864" i="18"/>
  <c r="C2111" i="18"/>
  <c r="C2108" i="18"/>
  <c r="C1464" i="18"/>
  <c r="C1465" i="18"/>
  <c r="C3075" i="18"/>
  <c r="C2210" i="18"/>
  <c r="C1899" i="18"/>
  <c r="C1654" i="18"/>
  <c r="C789" i="18"/>
  <c r="C2463" i="18"/>
  <c r="C356" i="18"/>
  <c r="C1347" i="18"/>
  <c r="C2252" i="18"/>
  <c r="C962" i="18"/>
  <c r="C982" i="18"/>
  <c r="C380" i="18"/>
  <c r="C2484" i="18"/>
  <c r="C3279" i="18"/>
  <c r="C2421" i="18"/>
  <c r="C1743" i="18"/>
  <c r="C3709" i="18"/>
  <c r="C809" i="18"/>
  <c r="C1023" i="18"/>
  <c r="C1888" i="18"/>
  <c r="C169" i="18"/>
  <c r="C339" i="18"/>
  <c r="C227" i="18"/>
  <c r="C928" i="18"/>
  <c r="C972" i="18"/>
  <c r="C405" i="18"/>
  <c r="C256" i="18"/>
  <c r="C2459" i="18"/>
  <c r="C750" i="18"/>
  <c r="C1434" i="18"/>
  <c r="C1055" i="18"/>
  <c r="C334" i="18"/>
  <c r="C1752" i="18"/>
  <c r="C1538" i="18"/>
  <c r="C1497" i="18"/>
  <c r="C2746" i="18"/>
  <c r="C757" i="18"/>
  <c r="C1061" i="18"/>
  <c r="C1164" i="18"/>
  <c r="C474" i="18"/>
  <c r="C1833" i="18"/>
  <c r="C2351" i="18"/>
  <c r="C2493" i="18"/>
  <c r="C2173" i="18"/>
  <c r="C2765" i="18"/>
  <c r="C3441" i="18"/>
  <c r="C1549" i="18"/>
  <c r="C131" i="18"/>
  <c r="C3033" i="18"/>
  <c r="C2180" i="18"/>
  <c r="C2308" i="18"/>
  <c r="C1585" i="18"/>
  <c r="C1646" i="18"/>
  <c r="C211" i="18"/>
  <c r="C3280" i="18"/>
  <c r="C388" i="18"/>
  <c r="C897" i="18"/>
  <c r="C467" i="18"/>
  <c r="C601" i="18"/>
  <c r="C414" i="18"/>
  <c r="C3226" i="18"/>
  <c r="C506" i="18"/>
  <c r="C948" i="18"/>
  <c r="C166" i="18"/>
  <c r="C2435" i="18"/>
  <c r="C2674" i="18"/>
  <c r="C1277" i="18"/>
  <c r="C1322" i="18"/>
  <c r="C3649" i="18"/>
  <c r="C2684" i="18"/>
  <c r="C636" i="18"/>
  <c r="C341" i="18"/>
  <c r="C1460" i="18"/>
  <c r="C2582" i="18"/>
  <c r="C2074" i="18"/>
  <c r="C198" i="18"/>
  <c r="C2572" i="18"/>
  <c r="C1494" i="18"/>
  <c r="C3751" i="18"/>
  <c r="C2621" i="18"/>
  <c r="C2939" i="18"/>
  <c r="C3640" i="18"/>
  <c r="C200" i="18"/>
  <c r="C230" i="18"/>
  <c r="C3750" i="18"/>
  <c r="C335" i="18"/>
  <c r="C1333" i="18"/>
  <c r="C2428" i="18"/>
  <c r="C479" i="18"/>
  <c r="C1149" i="18"/>
  <c r="C2533" i="18"/>
  <c r="C3704" i="18"/>
  <c r="C1301" i="18"/>
  <c r="C3621" i="18"/>
  <c r="C2116" i="18"/>
  <c r="C1583" i="18"/>
  <c r="C3035" i="18"/>
  <c r="C3581" i="18"/>
  <c r="C2692" i="18"/>
  <c r="C1619" i="18"/>
  <c r="C3579" i="18"/>
  <c r="C628" i="18"/>
  <c r="C905" i="18"/>
  <c r="C111" i="18"/>
  <c r="C987" i="18"/>
  <c r="C3015" i="18"/>
  <c r="C2956" i="18"/>
  <c r="C1196" i="18"/>
  <c r="C2974" i="18"/>
  <c r="C965" i="18"/>
  <c r="C2077" i="18"/>
  <c r="C1202" i="18"/>
  <c r="C950" i="18"/>
  <c r="C2522" i="18"/>
  <c r="C2238" i="18"/>
  <c r="C1954" i="18"/>
  <c r="C468" i="18"/>
  <c r="C742" i="18"/>
  <c r="C1889" i="18"/>
  <c r="C3541" i="18"/>
  <c r="C1388" i="18"/>
  <c r="C2073" i="18"/>
  <c r="C849" i="18"/>
  <c r="C1437" i="18"/>
  <c r="C512" i="18"/>
  <c r="C759" i="18"/>
  <c r="C821" i="18"/>
  <c r="C1819" i="18"/>
  <c r="C231" i="18"/>
  <c r="C258" i="18"/>
  <c r="C915" i="18"/>
  <c r="C1552" i="18"/>
  <c r="C66" i="18"/>
  <c r="C1313" i="18"/>
  <c r="C3265" i="18"/>
  <c r="C396" i="18"/>
  <c r="C416" i="18"/>
  <c r="C1753" i="18"/>
  <c r="C916" i="18"/>
  <c r="C520" i="18"/>
  <c r="C843" i="18"/>
  <c r="C1185" i="18"/>
  <c r="C2810" i="18"/>
  <c r="C2577" i="18"/>
  <c r="C257" i="18"/>
  <c r="C323" i="18"/>
  <c r="C1612" i="18"/>
  <c r="C3619" i="18"/>
  <c r="C2924" i="18"/>
  <c r="C1773" i="18"/>
  <c r="C1573" i="18"/>
  <c r="C2591" i="18"/>
  <c r="C1533" i="18"/>
  <c r="C2506" i="18"/>
  <c r="C1070" i="18"/>
  <c r="C3331" i="18"/>
  <c r="C1555" i="18"/>
  <c r="C3525" i="18"/>
  <c r="C1675" i="18"/>
  <c r="C3276" i="18"/>
  <c r="C2575" i="18"/>
  <c r="C2682" i="18"/>
  <c r="C2299" i="18"/>
  <c r="C1075" i="18"/>
  <c r="C669" i="18"/>
  <c r="C338" i="18"/>
  <c r="C3186" i="18"/>
  <c r="C2630" i="18"/>
  <c r="C926" i="18"/>
  <c r="C1562" i="18"/>
  <c r="C1810" i="18"/>
  <c r="C1110" i="18"/>
  <c r="C2235" i="18"/>
  <c r="C1921" i="18"/>
  <c r="C1261" i="18"/>
  <c r="C1477" i="18"/>
  <c r="C1509" i="18"/>
  <c r="C951" i="18"/>
  <c r="C93" i="18"/>
  <c r="C1346" i="18"/>
  <c r="C2053" i="18"/>
  <c r="C714" i="18"/>
  <c r="C221" i="18"/>
  <c r="C2104" i="18"/>
  <c r="C107" i="18"/>
  <c r="C731" i="18"/>
  <c r="C1132" i="18"/>
  <c r="C2277" i="18"/>
  <c r="C558" i="18"/>
  <c r="C2913" i="18"/>
  <c r="C1297" i="18"/>
  <c r="C2622" i="18"/>
  <c r="C72" i="18"/>
  <c r="C994" i="18"/>
  <c r="C1139" i="18"/>
  <c r="C1073" i="18"/>
  <c r="C901" i="18"/>
  <c r="C1793" i="18"/>
  <c r="C87" i="18"/>
  <c r="C571" i="18"/>
  <c r="C1097" i="18"/>
  <c r="C1099" i="18"/>
  <c r="C4" i="18"/>
  <c r="C2009" i="18"/>
  <c r="C3487" i="18"/>
  <c r="C110" i="18"/>
  <c r="C2153" i="18"/>
  <c r="C2450" i="18"/>
  <c r="C3427" i="18"/>
  <c r="C1648" i="18"/>
  <c r="C3632" i="18"/>
  <c r="C2774" i="18"/>
  <c r="C1924" i="18"/>
  <c r="C911" i="18"/>
  <c r="C3374" i="18"/>
  <c r="C3468" i="18"/>
  <c r="C3021" i="18"/>
  <c r="C3146" i="18"/>
  <c r="C3544" i="18"/>
  <c r="C2823" i="18"/>
  <c r="C666" i="18"/>
  <c r="C2151" i="18"/>
  <c r="C2076" i="18"/>
  <c r="C903" i="18"/>
  <c r="C2664" i="18"/>
  <c r="C3763" i="18"/>
  <c r="C1835" i="18"/>
  <c r="C2562" i="18"/>
  <c r="C1868" i="18"/>
  <c r="C870" i="18"/>
  <c r="C1485" i="18"/>
  <c r="C2288" i="18"/>
  <c r="C1035" i="18"/>
  <c r="C2160" i="18"/>
  <c r="C663" i="18"/>
  <c r="C1792" i="18"/>
  <c r="C3117" i="18"/>
  <c r="C1336" i="18"/>
  <c r="C1956" i="18"/>
  <c r="C640" i="18"/>
  <c r="C420" i="18"/>
  <c r="C1902" i="18"/>
  <c r="C367" i="18"/>
  <c r="C774" i="18"/>
  <c r="C7" i="18"/>
  <c r="C500" i="18"/>
  <c r="C264" i="18"/>
  <c r="C490" i="18"/>
  <c r="C1745" i="18"/>
  <c r="C728" i="18"/>
  <c r="C2231" i="18"/>
  <c r="C3469" i="18"/>
  <c r="C308" i="18"/>
  <c r="C1711" i="18"/>
  <c r="C2868" i="18"/>
  <c r="C2457" i="18"/>
  <c r="C383" i="18"/>
  <c r="C2031" i="18"/>
  <c r="C2063" i="18"/>
  <c r="C1918" i="18"/>
  <c r="C865" i="18"/>
  <c r="C758" i="18"/>
  <c r="C815" i="18"/>
  <c r="C153" i="18"/>
  <c r="C2011" i="18"/>
  <c r="C3444" i="18"/>
  <c r="C2036" i="18"/>
  <c r="C2663" i="18"/>
  <c r="C3473" i="18"/>
  <c r="C2832" i="18"/>
  <c r="C3604" i="18"/>
  <c r="C1919" i="18"/>
  <c r="C2773" i="18"/>
  <c r="C1723" i="18"/>
  <c r="C2567" i="18"/>
  <c r="C1151" i="18"/>
  <c r="C736" i="18"/>
  <c r="C1622" i="18"/>
  <c r="C1107" i="18"/>
  <c r="C892" i="18"/>
  <c r="C82" i="18"/>
  <c r="C400" i="18"/>
  <c r="C511" i="18"/>
  <c r="C2101" i="18"/>
  <c r="C1699" i="18"/>
  <c r="C1920" i="18"/>
  <c r="C665" i="18"/>
  <c r="C2699" i="18"/>
  <c r="C1716" i="18"/>
  <c r="C1777" i="18"/>
  <c r="C2583" i="18"/>
  <c r="C2393" i="18"/>
  <c r="C229" i="18"/>
  <c r="C1160" i="18"/>
  <c r="C22" i="18"/>
  <c r="C1590" i="18"/>
  <c r="C2391" i="18"/>
  <c r="C3049" i="18"/>
  <c r="C2519" i="18"/>
  <c r="C3104" i="18"/>
  <c r="C3165" i="18"/>
  <c r="C152" i="18"/>
  <c r="C1614" i="18"/>
  <c r="C1942" i="18"/>
  <c r="C80" i="18"/>
  <c r="C3472" i="18"/>
  <c r="C3393" i="18"/>
  <c r="C2045" i="18"/>
  <c r="C3220" i="18"/>
  <c r="C2996" i="18"/>
  <c r="C54" i="18"/>
  <c r="C3588" i="18"/>
  <c r="C1510" i="18"/>
  <c r="C2970" i="18"/>
  <c r="C2509" i="18"/>
  <c r="C3151" i="18"/>
  <c r="C3345" i="18"/>
  <c r="C1479" i="18"/>
  <c r="C2230" i="18"/>
  <c r="C747" i="18"/>
  <c r="C2220" i="18"/>
  <c r="C3638" i="18"/>
  <c r="C370" i="18"/>
  <c r="C2128" i="18"/>
  <c r="C1198" i="18"/>
  <c r="C957" i="18"/>
  <c r="C2564" i="18"/>
  <c r="C2048" i="18"/>
  <c r="C981" i="18"/>
  <c r="C1663" i="18"/>
  <c r="C2126" i="18"/>
  <c r="C3160" i="18"/>
  <c r="C706" i="18"/>
  <c r="C1903" i="18"/>
  <c r="C2416" i="18"/>
  <c r="C612" i="18"/>
  <c r="C2097" i="18"/>
  <c r="C1243" i="18"/>
  <c r="C787" i="18"/>
  <c r="C30" i="18"/>
  <c r="C1018" i="18"/>
  <c r="C943" i="18"/>
  <c r="C3561" i="18"/>
  <c r="C3746" i="18"/>
  <c r="C1101" i="18"/>
  <c r="C459" i="18"/>
  <c r="C2461" i="18"/>
  <c r="C2629" i="18"/>
  <c r="C3580" i="18"/>
  <c r="C418" i="18"/>
  <c r="C1098" i="18"/>
  <c r="C1140" i="18"/>
  <c r="C340" i="18"/>
  <c r="C311" i="18"/>
  <c r="C1615" i="18"/>
  <c r="C651" i="18"/>
  <c r="C67" i="18"/>
  <c r="C1429" i="18"/>
  <c r="C1031" i="18"/>
  <c r="C1438" i="18"/>
  <c r="C2639" i="18"/>
  <c r="C3318" i="18"/>
  <c r="C295" i="18"/>
  <c r="C2373" i="18"/>
  <c r="C2623" i="18"/>
  <c r="C3324" i="18"/>
  <c r="C2727" i="18"/>
  <c r="C1569" i="18"/>
  <c r="C2336" i="18"/>
  <c r="C2894" i="18"/>
  <c r="C589" i="18"/>
  <c r="C2029" i="18"/>
  <c r="C615" i="18"/>
  <c r="C608" i="18"/>
  <c r="C2609" i="18"/>
  <c r="C1063" i="18"/>
  <c r="C2178" i="18"/>
  <c r="C494" i="18"/>
  <c r="C196" i="18"/>
  <c r="C20" i="18"/>
  <c r="C598" i="18"/>
  <c r="C591" i="18"/>
  <c r="C1935" i="18"/>
  <c r="C923" i="18"/>
  <c r="C2089" i="18"/>
  <c r="C508" i="18"/>
  <c r="C2677" i="18"/>
  <c r="C1138" i="18"/>
  <c r="C1106" i="18"/>
  <c r="C2112" i="18"/>
  <c r="C102" i="18"/>
  <c r="C263" i="18"/>
  <c r="C304" i="18"/>
  <c r="C327" i="18"/>
  <c r="C325" i="18"/>
  <c r="C3724" i="18"/>
  <c r="C3262" i="18"/>
  <c r="C2503" i="18"/>
  <c r="C2813" i="18"/>
  <c r="C2346" i="18"/>
  <c r="C1815" i="18"/>
  <c r="C1653" i="18"/>
  <c r="C2754" i="18"/>
  <c r="C2088" i="18"/>
  <c r="C1076" i="18"/>
  <c r="C281" i="18"/>
  <c r="C261" i="18"/>
  <c r="C2386" i="18"/>
  <c r="C2081" i="18"/>
  <c r="C876" i="18"/>
  <c r="C611" i="18"/>
  <c r="C1013" i="18"/>
  <c r="C940" i="18"/>
  <c r="C3008" i="18"/>
  <c r="C3123" i="18"/>
  <c r="C1800" i="18"/>
  <c r="C226" i="18"/>
  <c r="C705" i="18"/>
  <c r="C1828" i="18"/>
  <c r="C1669" i="18"/>
  <c r="C2620" i="18"/>
  <c r="C1529" i="18"/>
  <c r="C879" i="18"/>
  <c r="C600" i="18"/>
  <c r="C3044" i="18"/>
  <c r="C3351" i="18"/>
  <c r="C3449" i="18"/>
  <c r="C1747" i="18"/>
  <c r="C2331" i="18"/>
  <c r="C1236" i="18"/>
  <c r="C1383" i="18"/>
  <c r="C3334" i="18"/>
  <c r="C1908" i="18"/>
  <c r="C1527" i="18"/>
  <c r="C148" i="18"/>
  <c r="C1113" i="18"/>
  <c r="C2794" i="18"/>
  <c r="C2212" i="18"/>
  <c r="C1308" i="18"/>
  <c r="C1375" i="18"/>
  <c r="C634" i="18"/>
  <c r="C715" i="18"/>
  <c r="C278" i="18"/>
  <c r="C1906" i="18"/>
  <c r="C5" i="18"/>
  <c r="C934" i="18"/>
  <c r="C3045" i="18"/>
  <c r="C483" i="18"/>
  <c r="C228" i="18"/>
  <c r="C1002" i="18"/>
  <c r="C1329" i="18"/>
  <c r="C1227" i="18"/>
  <c r="C397" i="18"/>
  <c r="C1493" i="18"/>
  <c r="C101" i="18"/>
  <c r="C533" i="18"/>
  <c r="C3" i="18"/>
  <c r="C1203" i="18"/>
  <c r="C837" i="18"/>
  <c r="C2291" i="18"/>
  <c r="C213" i="18"/>
  <c r="C2789" i="18"/>
  <c r="C1398" i="18"/>
  <c r="C700" i="18"/>
  <c r="C740" i="18"/>
  <c r="C878" i="18"/>
  <c r="C593" i="18"/>
  <c r="C1923" i="18"/>
  <c r="C291" i="18"/>
  <c r="C1145" i="18"/>
  <c r="C1027" i="18"/>
  <c r="C1854" i="18"/>
  <c r="C3337" i="18"/>
  <c r="C958" i="18"/>
  <c r="C1504" i="18"/>
  <c r="C1282" i="18"/>
  <c r="C1033" i="18"/>
  <c r="C495" i="18"/>
  <c r="C1949" i="18"/>
  <c r="C251" i="18"/>
  <c r="C109" i="18"/>
  <c r="C485" i="18"/>
  <c r="C547" i="18"/>
  <c r="C2021" i="18"/>
  <c r="C2874" i="18"/>
  <c r="C735" i="18"/>
  <c r="C1371" i="18"/>
  <c r="C3359" i="18"/>
  <c r="C1765" i="18"/>
  <c r="C2615" i="18"/>
  <c r="C2301" i="18"/>
  <c r="C3470" i="18"/>
  <c r="C1571" i="18"/>
  <c r="C597" i="18"/>
  <c r="C1604" i="18"/>
  <c r="C3587" i="18"/>
  <c r="C1344" i="18"/>
  <c r="C1841" i="18"/>
  <c r="C1440" i="18"/>
  <c r="C1473" i="18"/>
  <c r="C594" i="18"/>
  <c r="C2289" i="18"/>
  <c r="C1631" i="18"/>
  <c r="C753" i="18"/>
  <c r="C2037" i="18"/>
  <c r="C1278" i="18"/>
  <c r="C374" i="18"/>
  <c r="C2930" i="18"/>
  <c r="C1452" i="18"/>
  <c r="C1455" i="18"/>
  <c r="C1689" i="18"/>
  <c r="C342" i="18"/>
  <c r="C2672" i="18"/>
  <c r="C1034" i="18"/>
  <c r="C1657" i="18"/>
  <c r="C866" i="18"/>
  <c r="C1167" i="18"/>
  <c r="C139" i="18"/>
  <c r="C984" i="18"/>
  <c r="C792" i="18"/>
  <c r="C216" i="18"/>
  <c r="C353" i="18"/>
  <c r="C2964" i="18"/>
  <c r="C2437" i="18"/>
  <c r="C422" i="18"/>
  <c r="C151" i="18"/>
  <c r="C179" i="18"/>
  <c r="C91" i="18"/>
  <c r="C1080" i="18"/>
  <c r="C319" i="18"/>
  <c r="C1602" i="18"/>
  <c r="C681" i="18"/>
  <c r="C769" i="18"/>
  <c r="C430" i="18"/>
  <c r="C2997" i="18"/>
  <c r="C3212" i="18"/>
  <c r="C3545" i="18"/>
  <c r="C2759" i="18"/>
  <c r="C2300" i="18"/>
  <c r="C2479" i="18"/>
  <c r="C491" i="18"/>
  <c r="C902" i="18"/>
  <c r="C2784" i="18"/>
  <c r="C2704" i="18"/>
  <c r="C2425" i="18"/>
  <c r="C2211" i="18"/>
  <c r="C2287" i="18"/>
  <c r="C463" i="18"/>
  <c r="C2329" i="18"/>
  <c r="C1049" i="18"/>
  <c r="C2604" i="18"/>
  <c r="C1550" i="18"/>
  <c r="C2093" i="18"/>
  <c r="C2998" i="18"/>
  <c r="C1874" i="18"/>
  <c r="C599" i="18"/>
  <c r="C560" i="18"/>
  <c r="C766" i="18"/>
  <c r="C855" i="18"/>
  <c r="C3574" i="18"/>
  <c r="C460" i="18"/>
  <c r="C475" i="18"/>
  <c r="C2167" i="18"/>
  <c r="C813" i="18"/>
  <c r="C77" i="18"/>
  <c r="C2890" i="18"/>
  <c r="C3662" i="18"/>
  <c r="C2837" i="18"/>
  <c r="C786" i="18"/>
  <c r="C532" i="18"/>
  <c r="C1693" i="18"/>
  <c r="C205" i="18"/>
  <c r="C1850" i="18"/>
  <c r="C808" i="18"/>
  <c r="C3130" i="18"/>
  <c r="C294" i="18"/>
  <c r="C828" i="18"/>
  <c r="C385" i="18"/>
  <c r="C1661" i="18"/>
  <c r="C2859" i="18"/>
  <c r="C1959" i="18"/>
  <c r="C317" i="18"/>
  <c r="C2342" i="18"/>
  <c r="C922" i="18"/>
  <c r="C3277" i="18"/>
  <c r="C1638" i="18"/>
  <c r="C3264" i="18"/>
  <c r="C2758" i="18"/>
  <c r="C3546" i="18"/>
  <c r="C2345" i="18"/>
  <c r="C272" i="18"/>
  <c r="C647" i="18"/>
  <c r="C2576" i="18"/>
  <c r="C2711" i="18"/>
  <c r="C2616" i="18"/>
  <c r="C1985" i="18"/>
  <c r="C842" i="18"/>
  <c r="C1041" i="18"/>
  <c r="C387" i="18"/>
  <c r="C1219" i="18"/>
  <c r="C1032" i="18"/>
  <c r="C1952" i="18"/>
  <c r="C749" i="18"/>
  <c r="C147" i="18"/>
  <c r="C2566" i="18"/>
  <c r="C2002" i="18"/>
  <c r="C1598" i="18"/>
  <c r="C210" i="18"/>
  <c r="C2433" i="18"/>
  <c r="C1170" i="18"/>
  <c r="C913" i="18"/>
  <c r="C694" i="18"/>
  <c r="C1461" i="18"/>
  <c r="C3039" i="18"/>
  <c r="C1294" i="18"/>
  <c r="C3028" i="18"/>
  <c r="C2204" i="18"/>
  <c r="C1444" i="18"/>
  <c r="C252" i="18"/>
  <c r="C2297" i="18"/>
  <c r="C2514" i="18"/>
  <c r="C713" i="18"/>
  <c r="C95" i="18"/>
  <c r="C3201" i="18"/>
  <c r="C1782" i="18"/>
  <c r="C1832" i="18"/>
  <c r="C1368" i="18"/>
  <c r="C1688" i="18"/>
  <c r="C444" i="18"/>
  <c r="C2223" i="18"/>
  <c r="C1735" i="18"/>
  <c r="C2236" i="18"/>
  <c r="C469" i="18"/>
  <c r="C2643" i="18"/>
  <c r="C727" i="18"/>
  <c r="C225" i="18"/>
  <c r="C2284" i="18"/>
  <c r="C2390" i="18"/>
  <c r="C537" i="18"/>
  <c r="C371" i="18"/>
  <c r="C853" i="18"/>
  <c r="C3143" i="18"/>
  <c r="C2666" i="18"/>
  <c r="C1463" i="18"/>
  <c r="C1971" i="18"/>
  <c r="C2258" i="18"/>
  <c r="C3637" i="18"/>
  <c r="C590" i="18"/>
  <c r="C1079" i="18"/>
  <c r="C3208" i="18"/>
  <c r="C3161" i="18"/>
  <c r="C1439" i="18"/>
  <c r="C2312" i="18"/>
  <c r="C301" i="18"/>
  <c r="C1780" i="18"/>
  <c r="C1570" i="18"/>
  <c r="C2645" i="18"/>
  <c r="C2293" i="18"/>
  <c r="C2035" i="18"/>
  <c r="C967" i="18"/>
  <c r="C1367" i="18"/>
  <c r="C60" i="18"/>
  <c r="C1491" i="18"/>
  <c r="C1085" i="18"/>
  <c r="C3246" i="18"/>
  <c r="C2408" i="18"/>
  <c r="C725" i="18"/>
  <c r="C3230" i="18"/>
  <c r="C190" i="18"/>
  <c r="C2142" i="18"/>
  <c r="C2600" i="18"/>
  <c r="C168" i="18"/>
  <c r="C580" i="18"/>
  <c r="C250" i="18"/>
  <c r="C2614" i="18"/>
  <c r="C3419" i="18"/>
  <c r="C2310" i="18"/>
  <c r="C697" i="18"/>
  <c r="C1849" i="18"/>
  <c r="C108" i="18"/>
  <c r="C3061" i="18"/>
  <c r="C2770" i="18"/>
  <c r="C3624" i="18"/>
  <c r="C1749" i="18"/>
  <c r="C2951" i="18"/>
  <c r="C620" i="18"/>
  <c r="C1258" i="18"/>
  <c r="C2456" i="18"/>
  <c r="C1469" i="18"/>
  <c r="C3030" i="18"/>
  <c r="C3087" i="18"/>
  <c r="C1295" i="18"/>
  <c r="C796" i="18"/>
  <c r="C1366" i="18"/>
  <c r="C1199" i="18"/>
  <c r="C524" i="18"/>
  <c r="C3402" i="18"/>
  <c r="C208" i="18"/>
  <c r="C2410" i="18"/>
  <c r="C3483" i="18"/>
  <c r="C113" i="18"/>
  <c r="C2246" i="18"/>
  <c r="C145" i="18"/>
  <c r="C1036" i="18"/>
  <c r="C1057" i="18"/>
  <c r="C3174" i="18"/>
  <c r="C888" i="18"/>
  <c r="C1157" i="18"/>
  <c r="C2208" i="18"/>
  <c r="C343" i="18"/>
  <c r="C1629" i="18"/>
  <c r="C657" i="18"/>
  <c r="C1190" i="18"/>
  <c r="C2710" i="18"/>
  <c r="C2921" i="18"/>
  <c r="C2718" i="18"/>
  <c r="C1081" i="18"/>
  <c r="C1238" i="18"/>
  <c r="C2840" i="18"/>
  <c r="C1577" i="18"/>
  <c r="C1289" i="18"/>
  <c r="C1910" i="18"/>
  <c r="C581" i="18"/>
  <c r="C2095" i="18"/>
  <c r="C2888" i="18"/>
  <c r="C732" i="18"/>
  <c r="C2856" i="18"/>
  <c r="C1352" i="18"/>
  <c r="C2429" i="18"/>
  <c r="C2215" i="18"/>
  <c r="C3291" i="18"/>
  <c r="C2848" i="18"/>
  <c r="C1454" i="18"/>
  <c r="C1323" i="18"/>
  <c r="C3717" i="18"/>
  <c r="C1508" i="18"/>
  <c r="C3694" i="18"/>
  <c r="C1993" i="18"/>
  <c r="C1161" i="18"/>
  <c r="C2471" i="18"/>
  <c r="C2347" i="18"/>
  <c r="C119" i="18"/>
  <c r="C935" i="18"/>
  <c r="C1084" i="18"/>
  <c r="C1617" i="18"/>
  <c r="C653" i="18"/>
  <c r="C2528" i="18"/>
  <c r="C501" i="18"/>
  <c r="C76" i="18"/>
  <c r="C2791" i="18"/>
  <c r="C835" i="18"/>
  <c r="C592" i="18"/>
  <c r="C1860" i="18"/>
  <c r="C528" i="18"/>
  <c r="C1211" i="18"/>
  <c r="C135" i="18"/>
  <c r="C3029" i="18"/>
  <c r="C2896" i="18"/>
  <c r="C773" i="18"/>
  <c r="C3046" i="18"/>
  <c r="C3059" i="18"/>
  <c r="C1381" i="18"/>
  <c r="C869" i="18"/>
  <c r="C2494" i="18"/>
  <c r="C685" i="18"/>
  <c r="C2646" i="18"/>
  <c r="C743" i="18"/>
  <c r="C1761" i="18"/>
  <c r="C284" i="18"/>
  <c r="C817" i="18"/>
  <c r="C2462" i="18"/>
  <c r="C2969" i="18"/>
  <c r="C454" i="18"/>
  <c r="C1359" i="18"/>
  <c r="C3171" i="18"/>
  <c r="C266" i="18"/>
  <c r="C2340" i="18"/>
  <c r="C345" i="18"/>
  <c r="C242" i="18"/>
  <c r="C477" i="18"/>
  <c r="C3571" i="18"/>
  <c r="C1812" i="18"/>
  <c r="C259" i="18"/>
  <c r="C2482" i="18"/>
  <c r="C1118" i="18"/>
  <c r="C1320" i="18"/>
  <c r="C3495" i="18"/>
  <c r="C45" i="18"/>
  <c r="C756" i="18"/>
  <c r="C1316" i="18"/>
  <c r="C2066" i="18"/>
  <c r="C894" i="18"/>
  <c r="C358" i="18"/>
  <c r="C831" i="18"/>
  <c r="C2200" i="18"/>
  <c r="C3037" i="18"/>
  <c r="C3437" i="18"/>
  <c r="C2945" i="18"/>
  <c r="C2659" i="18"/>
  <c r="C2033" i="18"/>
  <c r="C2581" i="18"/>
  <c r="C189" i="18"/>
  <c r="C1449" i="18"/>
  <c r="C688" i="18"/>
  <c r="C2717" i="18"/>
  <c r="C351" i="18"/>
  <c r="C1499" i="18"/>
  <c r="C1093" i="18"/>
  <c r="C659" i="18"/>
  <c r="C1155" i="18"/>
  <c r="C1588" i="18"/>
  <c r="C1616" i="18"/>
  <c r="C2481" i="18"/>
  <c r="C673" i="18"/>
  <c r="C646" i="18"/>
  <c r="C507" i="18"/>
  <c r="C1694" i="18"/>
  <c r="C2394" i="18"/>
  <c r="C496" i="18"/>
  <c r="C798" i="18"/>
  <c r="C1293" i="18"/>
  <c r="C990" i="18"/>
  <c r="C2298" i="18"/>
  <c r="C3195" i="18"/>
  <c r="C2244" i="18"/>
  <c r="C741" i="18"/>
  <c r="C1030" i="18"/>
  <c r="C378" i="18"/>
  <c r="C1567" i="18"/>
  <c r="C2094" i="18"/>
  <c r="C1746" i="18"/>
  <c r="C2835" i="18"/>
  <c r="C2931" i="18"/>
  <c r="C478" i="18"/>
  <c r="C1496" i="18"/>
  <c r="C1557" i="18"/>
  <c r="C3066" i="18"/>
  <c r="C2303" i="18"/>
  <c r="C2824" i="18"/>
  <c r="C1068" i="18"/>
  <c r="C185" i="18"/>
  <c r="C2382" i="18"/>
  <c r="C3397" i="18"/>
  <c r="C2799" i="18"/>
  <c r="C2851" i="18"/>
  <c r="C1925" i="18"/>
  <c r="C277" i="18"/>
  <c r="C1772" i="18"/>
  <c r="C1683" i="18"/>
  <c r="C3793" i="18"/>
  <c r="C431" i="18"/>
  <c r="C726" i="18"/>
  <c r="C2384" i="18"/>
  <c r="C509" i="18"/>
  <c r="C2707" i="18"/>
  <c r="C1233" i="18"/>
  <c r="C1286" i="18"/>
  <c r="C1274" i="18"/>
  <c r="C3600" i="18"/>
  <c r="C3464" i="18"/>
  <c r="C2550" i="18"/>
  <c r="C2080" i="18"/>
  <c r="C3105" i="18"/>
  <c r="C1898" i="18"/>
  <c r="C567" i="18"/>
  <c r="C1574" i="18"/>
  <c r="C349" i="18"/>
  <c r="C10" i="18"/>
  <c r="C781" i="18"/>
  <c r="C408" i="18"/>
  <c r="C247" i="18"/>
  <c r="C2492" i="18"/>
  <c r="C3014" i="18"/>
  <c r="C1466" i="18"/>
  <c r="C2875" i="18"/>
  <c r="C285" i="18"/>
  <c r="C898" i="18"/>
  <c r="C1008" i="18"/>
  <c r="C805" i="18"/>
  <c r="C46" i="18"/>
  <c r="C881" i="18"/>
  <c r="C3423" i="18"/>
  <c r="C1537" i="18"/>
  <c r="C2414" i="18"/>
  <c r="C3425" i="18"/>
  <c r="C947" i="18"/>
  <c r="C1177" i="18"/>
  <c r="C427" i="18"/>
  <c r="C372" i="18"/>
  <c r="C3336" i="18"/>
  <c r="C2448" i="18"/>
  <c r="C2887" i="18"/>
  <c r="C618" i="18"/>
  <c r="C170" i="18"/>
  <c r="C31" i="18"/>
  <c r="C2265" i="18"/>
  <c r="C498" i="18"/>
  <c r="C1725" i="18"/>
  <c r="C1852" i="18"/>
  <c r="C899" i="18"/>
  <c r="C2012" i="18"/>
  <c r="C255" i="18"/>
  <c r="C379" i="18"/>
  <c r="C895" i="18"/>
  <c r="C3288" i="18"/>
  <c r="C3554" i="18"/>
  <c r="C904" i="18"/>
  <c r="C521" i="18"/>
  <c r="C910" i="18"/>
  <c r="C2607" i="18"/>
  <c r="C1325" i="18"/>
  <c r="C2476" i="18"/>
  <c r="C1488" i="18"/>
  <c r="C1558" i="18"/>
  <c r="C331" i="18"/>
  <c r="C2497" i="18"/>
  <c r="C2086" i="18"/>
  <c r="C2363" i="18"/>
  <c r="C157" i="18"/>
  <c r="C3424" i="18"/>
  <c r="C1948" i="18"/>
  <c r="C3506" i="18"/>
  <c r="C1315" i="18"/>
  <c r="C604" i="18"/>
  <c r="C217" i="18"/>
  <c r="C691" i="18"/>
  <c r="C1487" i="18"/>
  <c r="C830" i="18"/>
  <c r="C488" i="18"/>
  <c r="C3800" i="18"/>
  <c r="C891" i="18"/>
  <c r="C3000" i="18"/>
  <c r="C1222" i="18"/>
  <c r="C2084" i="18"/>
  <c r="C864" i="18"/>
  <c r="C2580" i="18"/>
  <c r="C472" i="18"/>
  <c r="C525" i="18"/>
  <c r="C631" i="18"/>
  <c r="C471" i="18"/>
  <c r="C1559" i="18"/>
  <c r="C112" i="18"/>
  <c r="C1338" i="18"/>
  <c r="C1974" i="18"/>
  <c r="C704" i="18"/>
  <c r="C3354" i="18"/>
  <c r="C3669" i="18"/>
  <c r="C1505" i="18"/>
  <c r="C1091" i="18"/>
  <c r="C2510" i="18"/>
  <c r="C861" i="18"/>
  <c r="C1572" i="18"/>
  <c r="C3343" i="18"/>
  <c r="C1884" i="18"/>
  <c r="C3189" i="18"/>
  <c r="C2224" i="18"/>
  <c r="C724" i="18"/>
  <c r="C788" i="18"/>
  <c r="C1354" i="18"/>
  <c r="C573" i="18"/>
  <c r="C313" i="18"/>
  <c r="C3762" i="18"/>
  <c r="C1823" i="18"/>
  <c r="C1248" i="18"/>
  <c r="C2650" i="18"/>
  <c r="C519" i="18"/>
  <c r="C772" i="18"/>
  <c r="C1213" i="18"/>
  <c r="C3169" i="18"/>
  <c r="C465" i="18"/>
  <c r="C1122" i="18"/>
  <c r="C1136" i="18"/>
  <c r="C3655" i="18"/>
  <c r="C3643" i="18"/>
  <c r="C3132" i="18"/>
  <c r="C2845" i="18"/>
  <c r="C1392" i="18"/>
  <c r="C551" i="18"/>
  <c r="C155" i="18"/>
  <c r="C510" i="18"/>
  <c r="C3150" i="18"/>
  <c r="C1424" i="18"/>
  <c r="C1143" i="18"/>
  <c r="C912" i="18"/>
  <c r="C1152" i="18"/>
  <c r="C1546" i="18"/>
  <c r="C2243" i="18"/>
  <c r="C538" i="18"/>
  <c r="C14" i="18"/>
  <c r="C834" i="18"/>
  <c r="C74" i="18"/>
  <c r="C1575" i="18"/>
  <c r="C452" i="18"/>
  <c r="C954" i="18"/>
  <c r="C823" i="18"/>
  <c r="C988" i="18"/>
  <c r="C2688" i="18"/>
  <c r="C2483" i="18"/>
  <c r="C3073" i="18"/>
  <c r="C1120" i="18"/>
  <c r="C2195" i="18"/>
  <c r="C11" i="18"/>
  <c r="C635" i="18"/>
  <c r="C2690" i="18"/>
  <c r="C616" i="18"/>
  <c r="C2480" i="18"/>
  <c r="C2624" i="18"/>
  <c r="C3459" i="18"/>
  <c r="C1215" i="18"/>
  <c r="C1351" i="18"/>
  <c r="C2826" i="18"/>
  <c r="C880" i="18"/>
  <c r="C2698" i="18"/>
  <c r="C2671" i="18"/>
  <c r="C1724" i="18"/>
  <c r="C632" i="18"/>
  <c r="C3846" i="18"/>
  <c r="C2524" i="18"/>
  <c r="C515" i="18"/>
  <c r="C3390" i="18"/>
  <c r="C942" i="18"/>
  <c r="C2364" i="18"/>
  <c r="C692" i="18"/>
  <c r="C3091" i="18"/>
  <c r="C449" i="18"/>
  <c r="C660" i="18"/>
  <c r="C3182" i="18"/>
  <c r="C158" i="18"/>
  <c r="C126" i="18"/>
  <c r="C1015" i="18"/>
  <c r="C1423" i="18"/>
  <c r="C1846" i="18"/>
  <c r="C428" i="18"/>
  <c r="C1988" i="18"/>
  <c r="C3630" i="18"/>
  <c r="C1092" i="18"/>
  <c r="C2283" i="18"/>
  <c r="C55" i="18"/>
  <c r="C2286" i="18"/>
  <c r="C1891" i="18"/>
  <c r="C1651" i="18"/>
  <c r="C1128" i="18"/>
  <c r="C3136" i="18"/>
  <c r="C799" i="18"/>
  <c r="C2559" i="18"/>
  <c r="C1596" i="18"/>
  <c r="C132" i="18"/>
  <c r="C1433" i="18"/>
  <c r="C2392" i="18"/>
  <c r="C3013" i="18"/>
  <c r="C2325" i="18"/>
  <c r="C1427" i="18"/>
  <c r="C985" i="18"/>
  <c r="C3114" i="18"/>
  <c r="C3718" i="18"/>
  <c r="C2989" i="18"/>
  <c r="C2060" i="18"/>
  <c r="C1096" i="18"/>
  <c r="C1591" i="18"/>
  <c r="C684" i="18"/>
  <c r="C1217" i="18"/>
  <c r="C946" i="18"/>
  <c r="C2841" i="18"/>
  <c r="C141" i="18"/>
  <c r="C2991" i="18"/>
  <c r="C2844" i="18"/>
  <c r="C1126" i="18"/>
  <c r="C1231" i="18"/>
  <c r="C2024" i="18"/>
  <c r="C171" i="18"/>
  <c r="C127" i="18"/>
  <c r="C1182" i="18"/>
  <c r="C626" i="18"/>
  <c r="C867" i="18"/>
  <c r="C2197" i="18"/>
  <c r="C1235" i="18"/>
  <c r="C81" i="18"/>
  <c r="C2354" i="18"/>
  <c r="C3455" i="18"/>
  <c r="C3233" i="18"/>
  <c r="C3515" i="18"/>
  <c r="C1516" i="18"/>
  <c r="C248" i="18"/>
  <c r="C2687" i="18"/>
  <c r="C847" i="18"/>
  <c r="C233" i="18"/>
  <c r="C1387" i="18"/>
  <c r="C1580" i="18"/>
  <c r="C841" i="18"/>
  <c r="C3735" i="18"/>
  <c r="C1328" i="18"/>
  <c r="C3737" i="18"/>
  <c r="C41" i="18"/>
  <c r="C822" i="18"/>
  <c r="C1589" i="18"/>
  <c r="C2611" i="18"/>
  <c r="C2780" i="18"/>
  <c r="C1825" i="18"/>
  <c r="C43" i="18"/>
  <c r="C2521" i="18"/>
  <c r="C896" i="18"/>
  <c r="C1020" i="18"/>
  <c r="C70" i="18"/>
  <c r="C359" i="18"/>
  <c r="C2934" i="18"/>
  <c r="C605" i="18"/>
  <c r="C1372" i="18"/>
  <c r="C83" i="18"/>
  <c r="C3414" i="18"/>
  <c r="C2025" i="18"/>
  <c r="C2041" i="18"/>
  <c r="C1541" i="18"/>
  <c r="C1448" i="18"/>
  <c r="C1727" i="18"/>
  <c r="C3644" i="18"/>
  <c r="C1411" i="18"/>
  <c r="C2017" i="18"/>
  <c r="C1972" i="18"/>
  <c r="C1755" i="18"/>
  <c r="C3712" i="18"/>
  <c r="C1953" i="18"/>
  <c r="C1186" i="18"/>
  <c r="C644" i="18"/>
  <c r="C667" i="18"/>
  <c r="C51" i="18"/>
  <c r="C1154" i="18"/>
  <c r="C3813" i="18"/>
  <c r="C1246" i="18"/>
  <c r="C406" i="18"/>
  <c r="C561" i="18"/>
  <c r="C2209" i="18"/>
  <c r="C2141" i="18"/>
  <c r="C3215" i="18"/>
  <c r="C1431" i="18"/>
  <c r="C1418" i="18"/>
  <c r="C293" i="18"/>
  <c r="C1043" i="18"/>
  <c r="C643" i="18"/>
  <c r="C1999" i="18"/>
  <c r="C181" i="18"/>
  <c r="C1192" i="18"/>
  <c r="C784" i="18"/>
  <c r="C845" i="18"/>
  <c r="C3211" i="18"/>
  <c r="C2169" i="18"/>
  <c r="C1621" i="18"/>
  <c r="C3608" i="18"/>
  <c r="C2103" i="18"/>
  <c r="C2260" i="18"/>
  <c r="C3753" i="18"/>
  <c r="C2132" i="18"/>
  <c r="C3801" i="18"/>
  <c r="C1705" i="18"/>
  <c r="C991" i="18"/>
  <c r="C1400" i="18"/>
  <c r="C118" i="18"/>
  <c r="C1159" i="18"/>
  <c r="C2275" i="18"/>
  <c r="C1147" i="18"/>
  <c r="C932" i="18"/>
  <c r="C1649" i="18"/>
  <c r="C1799" i="18"/>
  <c r="C2488" i="18"/>
  <c r="C2016" i="18"/>
  <c r="C710" i="18"/>
  <c r="C1024" i="18"/>
  <c r="C2640" i="18"/>
  <c r="C330" i="18"/>
  <c r="C215" i="18"/>
  <c r="C1279" i="18"/>
  <c r="C172" i="18"/>
  <c r="C443" i="18"/>
  <c r="C2545" i="18"/>
  <c r="C925" i="18"/>
  <c r="C2721" i="18"/>
  <c r="C3780" i="18"/>
  <c r="C1553" i="18"/>
  <c r="C2595" i="18"/>
  <c r="C2360" i="18"/>
  <c r="C2409" i="18"/>
  <c r="C273" i="18"/>
  <c r="C1960" i="18"/>
  <c r="C1111" i="18"/>
  <c r="C1370" i="18"/>
  <c r="C885" i="18"/>
  <c r="C648" i="18"/>
  <c r="C79" i="18"/>
  <c r="C1441" i="18"/>
  <c r="C670" i="18"/>
  <c r="C2916" i="18"/>
  <c r="C1180" i="18"/>
  <c r="C2207" i="18"/>
  <c r="C1197" i="18"/>
  <c r="C1886" i="18"/>
  <c r="C3492" i="18"/>
  <c r="C1601" i="18"/>
  <c r="C2079" i="18"/>
  <c r="C1467" i="18"/>
  <c r="C2999" i="18"/>
  <c r="C206" i="18"/>
  <c r="C1970" i="18"/>
  <c r="C1997" i="18"/>
  <c r="C352" i="18"/>
  <c r="C2653" i="18"/>
  <c r="C348" i="18"/>
  <c r="C2022" i="18"/>
  <c r="C803" i="18"/>
  <c r="C56" i="18"/>
  <c r="C287" i="18"/>
  <c r="C57" i="18"/>
  <c r="C1163" i="18"/>
  <c r="C2455" i="18"/>
  <c r="C2040" i="18"/>
  <c r="C182" i="18"/>
  <c r="C2010" i="18"/>
  <c r="C1863" i="18"/>
  <c r="C1269" i="18"/>
  <c r="C39" i="18"/>
  <c r="C94" i="18"/>
  <c r="C456" i="18"/>
  <c r="C3517" i="18"/>
  <c r="C3480" i="18"/>
  <c r="C1821" i="18"/>
  <c r="C1776" i="18"/>
  <c r="C384" i="18"/>
  <c r="C249" i="18"/>
  <c r="C1428" i="18"/>
  <c r="C2768" i="18"/>
  <c r="C1413" i="18"/>
  <c r="C3056" i="18"/>
  <c r="C3074" i="18"/>
  <c r="C555" i="18"/>
  <c r="C199" i="18"/>
  <c r="C1007" i="18"/>
  <c r="C3348" i="18"/>
  <c r="C3567" i="18"/>
  <c r="C3076" i="18"/>
  <c r="C2000" i="18"/>
  <c r="C1848" i="18"/>
  <c r="C2186" i="18"/>
  <c r="C2396" i="18"/>
  <c r="C3671" i="18"/>
  <c r="C3137" i="18"/>
  <c r="C492" i="18"/>
  <c r="C2044" i="18"/>
  <c r="C505" i="18"/>
  <c r="C75" i="18"/>
  <c r="C1287" i="18"/>
  <c r="C1471" i="18"/>
  <c r="C321" i="18"/>
  <c r="C114" i="18"/>
  <c r="C1673" i="18"/>
  <c r="C1645" i="18"/>
  <c r="C1700" i="18"/>
  <c r="C2899" i="18"/>
  <c r="C919" i="18"/>
  <c r="C451" i="18"/>
  <c r="C1686" i="18"/>
  <c r="C863" i="18"/>
  <c r="C641" i="18"/>
  <c r="C1317" i="18"/>
  <c r="C1103" i="18"/>
  <c r="C2864" i="18"/>
  <c r="C3771" i="18"/>
  <c r="C776" i="18"/>
  <c r="C2400" i="18"/>
  <c r="C3231" i="18"/>
  <c r="C69" i="18"/>
  <c r="C1422" i="18"/>
  <c r="C117" i="18"/>
  <c r="C751" i="18"/>
  <c r="C541" i="18"/>
  <c r="C968" i="18"/>
  <c r="C979" i="18"/>
  <c r="C2020" i="18"/>
  <c r="C2565" i="18"/>
  <c r="C1609" i="18"/>
  <c r="C1991" i="18"/>
  <c r="C973" i="18"/>
  <c r="C2039" i="18"/>
  <c r="C1618" i="18"/>
  <c r="C536" i="18"/>
  <c r="C1731" i="18"/>
  <c r="C1853" i="18"/>
  <c r="C633" i="18"/>
  <c r="C1517" i="18"/>
  <c r="C3024" i="18"/>
  <c r="C1176" i="18"/>
  <c r="C2406" i="18"/>
  <c r="C1395" i="18"/>
  <c r="C545" i="18"/>
  <c r="C1254" i="18"/>
  <c r="C2187" i="18"/>
  <c r="C1363" i="18"/>
  <c r="C298" i="18"/>
  <c r="C1608" i="18"/>
  <c r="C453" i="18"/>
  <c r="C1436" i="18"/>
  <c r="C2498" i="18"/>
  <c r="C2357" i="18"/>
  <c r="C2504" i="18"/>
  <c r="C2901" i="18"/>
  <c r="C1314" i="18"/>
  <c r="C1501" i="18"/>
  <c r="C2353" i="18"/>
  <c r="C1095" i="18"/>
  <c r="C2732" i="18"/>
  <c r="C3329" i="18"/>
  <c r="C3031" i="18"/>
  <c r="C1829" i="18"/>
  <c r="C1545" i="18"/>
  <c r="C2309" i="18"/>
  <c r="C282" i="18"/>
  <c r="C960" i="18"/>
  <c r="C2107" i="18"/>
  <c r="C2709" i="18"/>
  <c r="C546" i="18"/>
  <c r="C3330" i="18"/>
  <c r="C326" i="18"/>
  <c r="C2850" i="18"/>
  <c r="C129" i="18"/>
  <c r="C246" i="18"/>
  <c r="C1105" i="18"/>
  <c r="C410" i="18"/>
  <c r="C2165" i="18"/>
  <c r="C1039" i="18"/>
  <c r="C1730" i="18"/>
  <c r="C2013" i="18"/>
  <c r="C432" i="18"/>
  <c r="C572" i="18"/>
  <c r="C381" i="18"/>
  <c r="C544" i="18"/>
  <c r="C1931" i="18"/>
  <c r="C664" i="18"/>
  <c r="C2352" i="18"/>
  <c r="C1704" i="18"/>
  <c r="C2343" i="18"/>
  <c r="C2146" i="18"/>
  <c r="C286" i="18"/>
  <c r="C1625" i="18"/>
  <c r="C280" i="18"/>
  <c r="C2445" i="18"/>
  <c r="C3622" i="18"/>
  <c r="C13" i="18"/>
  <c r="C1518" i="18"/>
  <c r="C3609" i="18"/>
  <c r="C2490" i="18"/>
  <c r="C99" i="18"/>
  <c r="C716" i="18"/>
  <c r="C1241" i="18"/>
  <c r="C1958" i="18"/>
  <c r="C1179" i="18"/>
  <c r="C2993" i="18"/>
  <c r="C267" i="18"/>
  <c r="C2501" i="18"/>
  <c r="C2535" i="18"/>
  <c r="C2833" i="18"/>
  <c r="C637" i="18"/>
  <c r="C404" i="18"/>
  <c r="C3514" i="18"/>
  <c r="C807" i="18"/>
  <c r="C1162" i="18"/>
  <c r="C744" i="18"/>
  <c r="C2822" i="18"/>
  <c r="C2004" i="18"/>
  <c r="C952" i="18"/>
  <c r="C909" i="18"/>
  <c r="C121" i="18"/>
  <c r="C395" i="18"/>
  <c r="C1285" i="18"/>
  <c r="C625" i="18"/>
  <c r="C619" i="18"/>
  <c r="C658" i="18"/>
  <c r="C2436" i="18"/>
  <c r="C2689" i="18"/>
  <c r="C1405" i="18"/>
  <c r="C1391" i="18"/>
  <c r="C1319" i="18"/>
  <c r="C336" i="18"/>
  <c r="C314" i="18"/>
  <c r="C354" i="18"/>
  <c r="C1586" i="18"/>
  <c r="C1914" i="18"/>
  <c r="C2649" i="18"/>
  <c r="C455" i="18"/>
  <c r="C1142" i="18"/>
  <c r="C3298" i="18"/>
  <c r="C337" i="18"/>
  <c r="C3236" i="18"/>
  <c r="C2882" i="18"/>
  <c r="C446" i="18"/>
  <c r="C2067" i="18"/>
  <c r="C1633" i="18"/>
  <c r="C1112" i="18"/>
  <c r="C503" i="18"/>
  <c r="C526" i="18"/>
  <c r="C3221" i="18"/>
  <c r="C3808" i="18"/>
  <c r="C2327" i="18"/>
  <c r="C3760" i="18"/>
  <c r="C1515" i="18"/>
  <c r="C390" i="18"/>
  <c r="C2557" i="18"/>
  <c r="C1247" i="18"/>
  <c r="C1108" i="18"/>
  <c r="C162" i="18"/>
  <c r="C802" i="18"/>
  <c r="C130" i="18"/>
  <c r="C1682" i="18"/>
  <c r="C61" i="18"/>
  <c r="C2003" i="18"/>
  <c r="C3315" i="18"/>
  <c r="C621" i="18"/>
  <c r="C3404" i="18"/>
  <c r="C701" i="18"/>
  <c r="C678" i="18"/>
  <c r="C3158" i="18"/>
  <c r="C1339" i="18"/>
  <c r="C1078" i="18"/>
  <c r="C1876" i="18"/>
  <c r="C1674" i="18"/>
  <c r="C2656" i="18"/>
  <c r="C693" i="18"/>
  <c r="C672" i="18"/>
  <c r="C2555" i="18"/>
  <c r="C1206" i="18"/>
  <c r="C1275" i="18"/>
  <c r="C1462" i="18"/>
  <c r="C1599" i="18"/>
  <c r="C3219" i="18"/>
  <c r="C1659" i="18"/>
  <c r="C682" i="18"/>
  <c r="C557" i="18"/>
  <c r="I60" i="6" l="1"/>
  <c r="IY69" i="5" l="1"/>
  <c r="IT69" i="5" l="1"/>
  <c r="IO69" i="5"/>
  <c r="IJ69" i="5"/>
  <c r="IE69" i="5"/>
  <c r="HZ69" i="5"/>
  <c r="HU69" i="5"/>
  <c r="HP69" i="5"/>
  <c r="HK69" i="5"/>
  <c r="HF69" i="5"/>
  <c r="HA69" i="5"/>
  <c r="GV69" i="5"/>
  <c r="GQ69" i="5"/>
  <c r="GL69" i="5"/>
  <c r="GG69" i="5"/>
  <c r="GB69" i="5"/>
  <c r="FW69" i="5"/>
  <c r="FR69" i="5"/>
  <c r="FM69" i="5"/>
  <c r="FH69" i="5"/>
  <c r="FC69" i="5"/>
  <c r="EX69" i="5"/>
  <c r="ES69" i="5"/>
  <c r="EN69" i="5"/>
  <c r="EI69" i="5"/>
  <c r="ED69" i="5"/>
  <c r="DY69" i="5"/>
  <c r="DT69" i="5"/>
  <c r="DO69" i="5"/>
  <c r="DJ69" i="5"/>
  <c r="DE69" i="5"/>
  <c r="CZ69" i="5"/>
  <c r="CU69" i="5"/>
  <c r="CP69" i="5"/>
  <c r="CK69" i="5"/>
  <c r="CF69" i="5"/>
  <c r="CA69" i="5"/>
  <c r="BV69" i="5"/>
  <c r="BQ69" i="5"/>
  <c r="BL69" i="5"/>
  <c r="BG69" i="5"/>
  <c r="BB69" i="5"/>
  <c r="AW69" i="5"/>
  <c r="AR69" i="5"/>
  <c r="AM69" i="5"/>
  <c r="AH69" i="5"/>
  <c r="AC69" i="5"/>
  <c r="X69" i="5"/>
  <c r="S69" i="5"/>
  <c r="N69" i="5"/>
  <c r="I69" i="5"/>
  <c r="I63" i="6" l="1"/>
  <c r="I59" i="6"/>
  <c r="I57" i="6"/>
  <c r="I56" i="6"/>
  <c r="I55" i="6"/>
  <c r="I54" i="6"/>
  <c r="I52" i="6"/>
  <c r="I51" i="6"/>
  <c r="I48" i="6"/>
  <c r="I47" i="6"/>
  <c r="I46" i="6"/>
  <c r="I44" i="6"/>
  <c r="I43" i="6"/>
  <c r="I42" i="6"/>
  <c r="I62" i="6"/>
  <c r="I38" i="6"/>
  <c r="I36" i="6"/>
  <c r="I35" i="6"/>
  <c r="K34" i="6"/>
  <c r="I34" i="6"/>
  <c r="K33" i="6"/>
  <c r="I33" i="6"/>
  <c r="K32" i="6"/>
  <c r="I32" i="6"/>
  <c r="K31" i="6"/>
  <c r="I31" i="6"/>
  <c r="I30" i="6"/>
  <c r="I29" i="6"/>
  <c r="B47" i="1"/>
  <c r="B44" i="1"/>
  <c r="AA27" i="1"/>
  <c r="R11" i="1"/>
  <c r="C90" i="18"/>
  <c r="C2968" i="18"/>
  <c r="C2748" i="18"/>
  <c r="C2862" i="18"/>
  <c r="C2642" i="18"/>
  <c r="C2638" i="18"/>
  <c r="C3849" i="18"/>
  <c r="C2752" i="18"/>
  <c r="C2972" i="18"/>
  <c r="C2858" i="18"/>
  <c r="C3848" i="18"/>
  <c r="E3848" i="18" l="1"/>
  <c r="D3848" i="18"/>
  <c r="E3849" i="18"/>
  <c r="D3849" i="18"/>
  <c r="E90" i="18"/>
  <c r="D90" i="18"/>
  <c r="E2972" i="18"/>
  <c r="D2972" i="18"/>
  <c r="E2642" i="18"/>
  <c r="D2642" i="18"/>
  <c r="E2752" i="18"/>
  <c r="D2752" i="18"/>
  <c r="E2748" i="18"/>
  <c r="D2748" i="18"/>
  <c r="E2968" i="18"/>
  <c r="D2968" i="18"/>
  <c r="E2862" i="18"/>
  <c r="D2862" i="18"/>
  <c r="E2638" i="18"/>
  <c r="D2638" i="18"/>
  <c r="E2858" i="18"/>
  <c r="D2858" i="18"/>
  <c r="I61" i="6"/>
  <c r="B3" i="19"/>
  <c r="C3825" i="18"/>
  <c r="E3825" i="18" l="1"/>
  <c r="D3825" i="18"/>
  <c r="B14" i="19"/>
  <c r="B17" i="19"/>
  <c r="B49" i="1"/>
  <c r="Z47" i="1"/>
  <c r="M51" i="1"/>
  <c r="B16" i="19"/>
  <c r="B15" i="19"/>
  <c r="B18" i="19"/>
  <c r="B19" i="19"/>
  <c r="C3" i="5"/>
  <c r="K1" i="4"/>
  <c r="K1" i="13"/>
  <c r="K1" i="14"/>
  <c r="K1" i="17"/>
  <c r="K1" i="16"/>
  <c r="K1" i="15"/>
  <c r="C3" i="6"/>
  <c r="C3843" i="18"/>
  <c r="C3851" i="18"/>
  <c r="C3850" i="18"/>
  <c r="C3844" i="18"/>
  <c r="C3847" i="18"/>
  <c r="C3842" i="18"/>
  <c r="C3841" i="18"/>
  <c r="C3829" i="18"/>
  <c r="C3845" i="18"/>
  <c r="E3847" i="18" l="1"/>
  <c r="D3847" i="18"/>
  <c r="E3851" i="18"/>
  <c r="D3851" i="18"/>
  <c r="D3850" i="18"/>
  <c r="E3850" i="18"/>
  <c r="E3841" i="18"/>
  <c r="D3841" i="18"/>
  <c r="E3829" i="18"/>
  <c r="D3829" i="18"/>
  <c r="E3844" i="18"/>
  <c r="D3844" i="18"/>
  <c r="E3842" i="18"/>
  <c r="D3842" i="18"/>
  <c r="E3843" i="18"/>
  <c r="D3843" i="18"/>
  <c r="E3845" i="18"/>
  <c r="D3845" i="18"/>
  <c r="X13" i="1"/>
  <c r="B57" i="1"/>
  <c r="A60" i="1"/>
  <c r="J9" i="1"/>
  <c r="A1" i="5"/>
  <c r="A2" i="6"/>
  <c r="B3" i="16"/>
  <c r="B3" i="13"/>
  <c r="B3" i="15"/>
  <c r="B3" i="4"/>
  <c r="B3" i="17"/>
  <c r="B3" i="14"/>
  <c r="C3836" i="18"/>
  <c r="C3830" i="18"/>
  <c r="C3833" i="18"/>
  <c r="C3838" i="18"/>
  <c r="C3840" i="18"/>
  <c r="C3832" i="18"/>
  <c r="C3837" i="18"/>
  <c r="C2" i="18"/>
  <c r="C3835" i="18"/>
  <c r="C3831" i="18"/>
  <c r="C3834" i="18"/>
  <c r="C3839" i="18"/>
  <c r="C3827" i="18"/>
  <c r="E3840" i="18" l="1"/>
  <c r="D3840" i="18"/>
  <c r="E3838" i="18"/>
  <c r="D3838" i="18"/>
  <c r="E3833" i="18"/>
  <c r="D3833" i="18"/>
  <c r="E3827" i="18"/>
  <c r="D3827" i="18"/>
  <c r="E3837" i="18"/>
  <c r="D3837" i="18"/>
  <c r="E3836" i="18"/>
  <c r="D3836" i="18"/>
  <c r="E3830" i="18"/>
  <c r="D3830" i="18"/>
  <c r="E3839" i="18"/>
  <c r="D3839" i="18"/>
  <c r="E3832" i="18"/>
  <c r="D3832" i="18"/>
  <c r="E3835" i="18"/>
  <c r="D3835" i="18"/>
  <c r="E3834" i="18"/>
  <c r="D3834" i="18"/>
  <c r="E3831" i="18"/>
  <c r="D3831" i="18"/>
</calcChain>
</file>

<file path=xl/sharedStrings.xml><?xml version="1.0" encoding="utf-8"?>
<sst xmlns="http://schemas.openxmlformats.org/spreadsheetml/2006/main" count="10053" uniqueCount="8223">
  <si>
    <t>1.0</t>
  </si>
  <si>
    <t>2.0</t>
  </si>
  <si>
    <t>3.0</t>
  </si>
  <si>
    <t>4.0</t>
  </si>
  <si>
    <t>5.0</t>
  </si>
  <si>
    <t>6.0</t>
  </si>
  <si>
    <t>Yes</t>
  </si>
  <si>
    <t>5.1</t>
  </si>
  <si>
    <t>5.3</t>
  </si>
  <si>
    <t>5.4</t>
  </si>
  <si>
    <t>8.0</t>
  </si>
  <si>
    <t>Official position</t>
  </si>
  <si>
    <t>Date of report</t>
  </si>
  <si>
    <t>9.0</t>
  </si>
  <si>
    <t>E-mail address</t>
  </si>
  <si>
    <t>Facsimile number</t>
  </si>
  <si>
    <t>Telephone number</t>
  </si>
  <si>
    <t>$</t>
  </si>
  <si>
    <t>18.1.1</t>
  </si>
  <si>
    <t>18.1.2</t>
  </si>
  <si>
    <t>18.1.3</t>
  </si>
  <si>
    <t>18.1.4</t>
  </si>
  <si>
    <t>18.2.1</t>
  </si>
  <si>
    <t>18.2.2</t>
  </si>
  <si>
    <t>Mailing Address (Please correct if necessary.)</t>
  </si>
  <si>
    <t xml:space="preserve"> No</t>
  </si>
  <si>
    <t>18.1.1.1</t>
  </si>
  <si>
    <t>18.1.2.1</t>
  </si>
  <si>
    <t>D</t>
  </si>
  <si>
    <t>Return before:</t>
  </si>
  <si>
    <t>ACTIVITY</t>
  </si>
  <si>
    <t>PROVINCE OR TERRITORY COVERED BY THIS REPORT</t>
  </si>
  <si>
    <t>JOINT VENTURES OR PARTNERSHIPS</t>
  </si>
  <si>
    <t>5.5</t>
  </si>
  <si>
    <t>PERIOD COVERED BY THIS REPORT</t>
  </si>
  <si>
    <t>17.0</t>
  </si>
  <si>
    <t>Name of person responsible for this report</t>
  </si>
  <si>
    <t>Fiscal year-end</t>
  </si>
  <si>
    <t>M</t>
  </si>
  <si>
    <t>Y</t>
  </si>
  <si>
    <t>11.1</t>
  </si>
  <si>
    <t>11.2</t>
  </si>
  <si>
    <t>11.4</t>
  </si>
  <si>
    <t>12.0</t>
  </si>
  <si>
    <t>18.1</t>
  </si>
  <si>
    <t>18.2</t>
  </si>
  <si>
    <t>18.3</t>
  </si>
  <si>
    <t>11.3.1</t>
  </si>
  <si>
    <t>11.3.2</t>
  </si>
  <si>
    <t>No property(ies) or interest in any property this year or in future</t>
  </si>
  <si>
    <t>Company defunct or no longer in the exploration/mining business</t>
  </si>
  <si>
    <t>7.0</t>
  </si>
  <si>
    <t>Line 17.0</t>
  </si>
  <si>
    <t>Line 18.1.1</t>
  </si>
  <si>
    <t>Line 18.1.2</t>
  </si>
  <si>
    <t>11.0</t>
  </si>
  <si>
    <t>Participants' Share of the Venture</t>
  </si>
  <si>
    <t>Participants' Share of the Expenditures</t>
  </si>
  <si>
    <t>Are you reporting for all the joint-venture participants?</t>
  </si>
  <si>
    <t>Is this a foreign-controlled company?</t>
  </si>
  <si>
    <t>%</t>
  </si>
  <si>
    <t xml:space="preserve"> (yes or no)</t>
  </si>
  <si>
    <t>11.1.1</t>
  </si>
  <si>
    <t>11.1.2</t>
  </si>
  <si>
    <t>Operator/Participant 1:</t>
  </si>
  <si>
    <t>11.1.3</t>
  </si>
  <si>
    <t>Participant 2:</t>
  </si>
  <si>
    <t>11.1.4</t>
  </si>
  <si>
    <t>Participant 3:</t>
  </si>
  <si>
    <t>11.1.5</t>
  </si>
  <si>
    <t>Participant 4:</t>
  </si>
  <si>
    <t>11.1.6</t>
  </si>
  <si>
    <t>Participant 5:</t>
  </si>
  <si>
    <t>11.1.7</t>
  </si>
  <si>
    <t>Participant 6:</t>
  </si>
  <si>
    <t xml:space="preserve"> </t>
  </si>
  <si>
    <t>11.2.1</t>
  </si>
  <si>
    <t>11.2.2</t>
  </si>
  <si>
    <t>11.2.3</t>
  </si>
  <si>
    <t>11.2.4</t>
  </si>
  <si>
    <t>11.2.5</t>
  </si>
  <si>
    <t>11.2.6</t>
  </si>
  <si>
    <t>11.2.7</t>
  </si>
  <si>
    <t>11.3.3</t>
  </si>
  <si>
    <t>11.3.4</t>
  </si>
  <si>
    <t>11.3.5</t>
  </si>
  <si>
    <t>11.3.6</t>
  </si>
  <si>
    <t>11.3.7</t>
  </si>
  <si>
    <t>11.4.1</t>
  </si>
  <si>
    <t>11.4.2</t>
  </si>
  <si>
    <t>11.4.3</t>
  </si>
  <si>
    <t>11.4.4</t>
  </si>
  <si>
    <t>11.4.5</t>
  </si>
  <si>
    <t>11.4.6</t>
  </si>
  <si>
    <t>11.4.7</t>
  </si>
  <si>
    <t>11.5.1</t>
  </si>
  <si>
    <t>11.5.2</t>
  </si>
  <si>
    <t>11.5.3</t>
  </si>
  <si>
    <t>11.5.4</t>
  </si>
  <si>
    <t>11.5.5</t>
  </si>
  <si>
    <t>11.5.6</t>
  </si>
  <si>
    <t>11.5.7</t>
  </si>
  <si>
    <t>5.2</t>
  </si>
  <si>
    <t>14.21</t>
  </si>
  <si>
    <t>14.22</t>
  </si>
  <si>
    <t>15.5</t>
  </si>
  <si>
    <t>16.1</t>
  </si>
  <si>
    <t>xxxxx</t>
  </si>
  <si>
    <t>PLEASE REPORT EXPENDITURES FROM JANUARY 1 TO DECEMBER 31.</t>
  </si>
  <si>
    <t>Exploration</t>
  </si>
  <si>
    <t>m</t>
  </si>
  <si>
    <t>11.5</t>
  </si>
  <si>
    <t>11.6</t>
  </si>
  <si>
    <t>11.7</t>
  </si>
  <si>
    <t>18.3.1</t>
  </si>
  <si>
    <t>AMOUNTS IN CANADIAN DOLLARS ($)</t>
  </si>
  <si>
    <t>Deposit Appraisal</t>
  </si>
  <si>
    <t>Mine Complex Development</t>
  </si>
  <si>
    <t>1     2     3     4</t>
  </si>
  <si>
    <t>14.14</t>
  </si>
  <si>
    <t>14.17</t>
  </si>
  <si>
    <t>14.18</t>
  </si>
  <si>
    <t>14.5</t>
  </si>
  <si>
    <t>14.6</t>
  </si>
  <si>
    <t>14.7</t>
  </si>
  <si>
    <t>14.8</t>
  </si>
  <si>
    <t>14.9</t>
  </si>
  <si>
    <t>14.19</t>
  </si>
  <si>
    <t>11.3</t>
  </si>
  <si>
    <t>14.23</t>
  </si>
  <si>
    <t>3.1</t>
  </si>
  <si>
    <t>Aboriginal Employment</t>
  </si>
  <si>
    <t>13.0</t>
  </si>
  <si>
    <t>Filing of return and assistance</t>
  </si>
  <si>
    <t>Please return the completed questionnaire in the enclosed envelope.  For any questions, call the appropriate agency:</t>
  </si>
  <si>
    <t>THANK YOU FOR COMPLETING THIS SURVEY</t>
  </si>
  <si>
    <t>Keep a copy for your records.</t>
  </si>
  <si>
    <t>14.24</t>
  </si>
  <si>
    <t>If NO, check appropriate reason:</t>
  </si>
  <si>
    <t xml:space="preserve">     </t>
  </si>
  <si>
    <t xml:space="preserve">580  Booth St., 9th Floor, Ottawa, ON K1A 0E4;   </t>
  </si>
  <si>
    <t>*</t>
  </si>
  <si>
    <t xml:space="preserve">Operations in QUEBEC - Institut de la statistique du Québec, </t>
  </si>
  <si>
    <t xml:space="preserve">Operations in ALL OTHER PROVINCES AND TERRITORIES - </t>
  </si>
  <si>
    <t xml:space="preserve">Tel: 418-691-2411; facsimile: 418-643-4129; </t>
  </si>
  <si>
    <t>Are you participating in at least one joint venture?</t>
  </si>
  <si>
    <t>Protected under Section 20 of the
federal Access to Information Act.</t>
  </si>
  <si>
    <t>Si vous préférez recevoir ce questionnaire en français, veuillez
communiquer avec le ministère concerné (voir au bas de la page 4).</t>
  </si>
  <si>
    <t xml:space="preserve">RATIONALE </t>
  </si>
  <si>
    <t>Separate reports are required for each province or territory in which exploration, deposit appraisal or mine complex development activities occur. However, if you report for more than one province or territory on this form, please indicate so clearly. Include activities related to metals and nonmetals, but exclude activities related to oil and gas. For additional forms, contact the appropriate agency (see page 4).</t>
  </si>
  <si>
    <t>Expenditures for joint ventures or partnerships should be reported only by the
company responsible (project operator) for the accounting records of the joint
venture to avoid duplication in the reporting of expenditures.</t>
  </si>
  <si>
    <t>This information is collected under the authority of the federal Resources and Technical Surveys Act, C.R.-7, R.S.C. 1985, as amended, the Mining Act of the province or territory concerned, and other acts as they apply.</t>
  </si>
  <si>
    <t>To avoid duplication of enquiries, to reduce burden on respondents, and to provide consistent statistics, the data in this joint federal-provincial-territorial survey may be shared by Natural Resources Canada, Statistics Canada, and the pertinent agency in the province or territory concerned.</t>
  </si>
  <si>
    <t>In the event that your accounting records do not provide the detail required, your best estimates will be acceptable. Please confirm that your figures are reported by calendar year.</t>
  </si>
  <si>
    <r>
      <t>►</t>
    </r>
    <r>
      <rPr>
        <sz val="12"/>
        <rFont val="Arial"/>
        <family val="2"/>
      </rPr>
      <t xml:space="preserve"> IF YES, please fill from page 2 onwards.</t>
    </r>
  </si>
  <si>
    <r>
      <t>►</t>
    </r>
    <r>
      <rPr>
        <sz val="12"/>
        <rFont val="Arial"/>
        <family val="2"/>
      </rPr>
      <t xml:space="preserve"> IF YES, please fill from the bottom of this page.</t>
    </r>
  </si>
  <si>
    <t>No</t>
  </si>
  <si>
    <t>Name of property or mine/mill
(if a property has multiple work phases, fill one column for each, see 12.0 below)</t>
  </si>
  <si>
    <t>Identify property component(s) under study (e.g., target or zone A, deposit Alpha),
if applicable.</t>
  </si>
  <si>
    <t>Joint venture or option agreement (if yes, complete page 4)</t>
  </si>
  <si>
    <t>YES = 1, NO = 2</t>
  </si>
  <si>
    <t>3. Mine complex development (include exploration at deposit periphery, Guide p. 3, 12.0, [3])</t>
  </si>
  <si>
    <t>Identify the main work objective(s)</t>
  </si>
  <si>
    <t>(select only one)</t>
  </si>
  <si>
    <t>PS - Positive scoping study (preliminary economic assessment),</t>
  </si>
  <si>
    <t>Mineral leases, claims, staking, line cutting</t>
  </si>
  <si>
    <t>Ground and airborne geophysics</t>
  </si>
  <si>
    <t>Surface diamond drilling</t>
  </si>
  <si>
    <t>Underground diamond drilling</t>
  </si>
  <si>
    <t>metres, dollars</t>
  </si>
  <si>
    <t>Engineering studies</t>
  </si>
  <si>
    <t>Scoping, pre-feasibility, final feasibility studies (including economic studies)</t>
  </si>
  <si>
    <t>TOTAL (dollars only)</t>
  </si>
  <si>
    <t>Non-residential construction</t>
  </si>
  <si>
    <t>(new assets, new and used assets imported, renovation, retrofit)</t>
  </si>
  <si>
    <t>Purchase of used assets in Canada (non-residential construction)</t>
  </si>
  <si>
    <t>Machinery and equipment (new assets, new and used assets imported,
renovation, retrofit)</t>
  </si>
  <si>
    <t>Purchase of used assets in Canada (machinery and equipment)</t>
  </si>
  <si>
    <t>New residential construction (excludes land)</t>
  </si>
  <si>
    <t>Purchase of lands and option payments</t>
  </si>
  <si>
    <t>Repair and Maintenance</t>
  </si>
  <si>
    <t>Machinery and equipment</t>
  </si>
  <si>
    <t>TOTAL 18.1.1, 18.1.2, 18.2.1, 18.2.2</t>
  </si>
  <si>
    <t>Share of line 18.3 of environmental protection and restoration (or best estimate)</t>
  </si>
  <si>
    <t>If the work on the periphery of a mineralized zone falls in a different work objective, select the most advanced.</t>
  </si>
  <si>
    <t>1      2      3</t>
  </si>
  <si>
    <t xml:space="preserve"> - 3 -</t>
  </si>
  <si>
    <t>Total All Properties</t>
  </si>
  <si>
    <t>PROPERTY: List joint-venture or option agreement information here and transcribe the property name from line 11.1 (pp. 2 or 3 of this form)</t>
  </si>
  <si>
    <t>Name of Property or Mine/Mill</t>
  </si>
  <si>
    <t xml:space="preserve">1           2  </t>
  </si>
  <si>
    <t xml:space="preserve">1           2    </t>
  </si>
  <si>
    <t>5.0a</t>
  </si>
  <si>
    <t>5.0b</t>
  </si>
  <si>
    <t>5.1 - 5.5 Group 1</t>
  </si>
  <si>
    <t>5.2 - 5.5 Group 2</t>
  </si>
  <si>
    <t>-2.1-</t>
  </si>
  <si>
    <t>-2.2-</t>
  </si>
  <si>
    <t>-2.3-</t>
  </si>
  <si>
    <t>-2.4-</t>
  </si>
  <si>
    <t>-2.5-</t>
  </si>
  <si>
    <t>-2.6-</t>
  </si>
  <si>
    <t>-2.7-</t>
  </si>
  <si>
    <t>-2.8-</t>
  </si>
  <si>
    <t>-2.9-</t>
  </si>
  <si>
    <t>-2.10-</t>
  </si>
  <si>
    <t>-2.11-</t>
  </si>
  <si>
    <t>-2.12-</t>
  </si>
  <si>
    <t>-2.13-</t>
  </si>
  <si>
    <t>-2.14-</t>
  </si>
  <si>
    <t>-2.15-</t>
  </si>
  <si>
    <t>-2.16-</t>
  </si>
  <si>
    <t>-2.17-</t>
  </si>
  <si>
    <t>11.6.1</t>
  </si>
  <si>
    <t>11.11.1</t>
  </si>
  <si>
    <t>11.16.1</t>
  </si>
  <si>
    <t>11.21.1</t>
  </si>
  <si>
    <t>11.26.1</t>
  </si>
  <si>
    <t>11.6.2</t>
  </si>
  <si>
    <t>11.6.3</t>
  </si>
  <si>
    <t>11.6.4</t>
  </si>
  <si>
    <t>11.6.5</t>
  </si>
  <si>
    <t>11.6.6</t>
  </si>
  <si>
    <t>11.6.7</t>
  </si>
  <si>
    <t>11.7.1</t>
  </si>
  <si>
    <t>11.7.2</t>
  </si>
  <si>
    <t>11.7.3</t>
  </si>
  <si>
    <t>11.7.4</t>
  </si>
  <si>
    <t>11.7.5</t>
  </si>
  <si>
    <t>11.7.6</t>
  </si>
  <si>
    <t>11.7.7</t>
  </si>
  <si>
    <t>11.8.1</t>
  </si>
  <si>
    <t>11.8.2</t>
  </si>
  <si>
    <t>11.8.3</t>
  </si>
  <si>
    <t>11.8.4</t>
  </si>
  <si>
    <t>11.8.5</t>
  </si>
  <si>
    <t>11.8.6</t>
  </si>
  <si>
    <t>11.8.7</t>
  </si>
  <si>
    <t>11.9.2</t>
  </si>
  <si>
    <t>11.9.1</t>
  </si>
  <si>
    <t>11.9.3</t>
  </si>
  <si>
    <t>11.9.4</t>
  </si>
  <si>
    <t>11.9.5</t>
  </si>
  <si>
    <t>11.9.6</t>
  </si>
  <si>
    <t>11.9.7</t>
  </si>
  <si>
    <t>11.10.1</t>
  </si>
  <si>
    <t>11.10.2</t>
  </si>
  <si>
    <t>11.10.3</t>
  </si>
  <si>
    <t>11.10.4</t>
  </si>
  <si>
    <t>11.10.5</t>
  </si>
  <si>
    <t>11.10.6</t>
  </si>
  <si>
    <t>11.10.7</t>
  </si>
  <si>
    <t>11.11.2</t>
  </si>
  <si>
    <t>11.11.3</t>
  </si>
  <si>
    <t>11.11.4</t>
  </si>
  <si>
    <t>11.11.5</t>
  </si>
  <si>
    <t>11.11.6</t>
  </si>
  <si>
    <t>11.11.7</t>
  </si>
  <si>
    <t>11.12.1</t>
  </si>
  <si>
    <t>11.12.2</t>
  </si>
  <si>
    <t>11.12.3</t>
  </si>
  <si>
    <t>11.12.4</t>
  </si>
  <si>
    <t>11.12.5</t>
  </si>
  <si>
    <t>11.12.6</t>
  </si>
  <si>
    <t>11.12.7</t>
  </si>
  <si>
    <t>11.13.1</t>
  </si>
  <si>
    <t>11.13.2</t>
  </si>
  <si>
    <t>11.13.3</t>
  </si>
  <si>
    <t>11.13.4</t>
  </si>
  <si>
    <t>11.13.5</t>
  </si>
  <si>
    <t>11.13.6</t>
  </si>
  <si>
    <t>11.13.7</t>
  </si>
  <si>
    <t>11.14.1</t>
  </si>
  <si>
    <t>11.14.2</t>
  </si>
  <si>
    <t>11.14.3</t>
  </si>
  <si>
    <t>11.14.4</t>
  </si>
  <si>
    <t>11.14.5</t>
  </si>
  <si>
    <t>11.14.6</t>
  </si>
  <si>
    <t>11.14.7</t>
  </si>
  <si>
    <t>11.15.1</t>
  </si>
  <si>
    <t>11.15.2</t>
  </si>
  <si>
    <t>11.15.3</t>
  </si>
  <si>
    <t>11.15.4</t>
  </si>
  <si>
    <t>11.15.5</t>
  </si>
  <si>
    <t>11.15.6</t>
  </si>
  <si>
    <t>11.15.7</t>
  </si>
  <si>
    <t>11.16.2</t>
  </si>
  <si>
    <t>11.16.3</t>
  </si>
  <si>
    <t>11.16.4</t>
  </si>
  <si>
    <t>11.16.5</t>
  </si>
  <si>
    <t>11.16.6</t>
  </si>
  <si>
    <t>11.16.7</t>
  </si>
  <si>
    <t>11.17.1</t>
  </si>
  <si>
    <t>11.17.2</t>
  </si>
  <si>
    <t>11.17.3</t>
  </si>
  <si>
    <t>11.17.4</t>
  </si>
  <si>
    <t>11.17.5</t>
  </si>
  <si>
    <t>11.17.6</t>
  </si>
  <si>
    <t>11.17.7</t>
  </si>
  <si>
    <t>11.18.1</t>
  </si>
  <si>
    <t>11.18.2</t>
  </si>
  <si>
    <t>11.18.3</t>
  </si>
  <si>
    <t>11.18.4</t>
  </si>
  <si>
    <t>11.18.5</t>
  </si>
  <si>
    <t>11.18.6</t>
  </si>
  <si>
    <t>11.18.7</t>
  </si>
  <si>
    <t>11.19.1</t>
  </si>
  <si>
    <t>11.19.2</t>
  </si>
  <si>
    <t>11.19.3</t>
  </si>
  <si>
    <t>11.19.4</t>
  </si>
  <si>
    <t>11.19.5</t>
  </si>
  <si>
    <t>11.19.6</t>
  </si>
  <si>
    <t>11.19.7</t>
  </si>
  <si>
    <t>11.20.1</t>
  </si>
  <si>
    <t>11.20.2</t>
  </si>
  <si>
    <t>11.20.3</t>
  </si>
  <si>
    <t>11.20.4</t>
  </si>
  <si>
    <t>11.20.5</t>
  </si>
  <si>
    <t>11.20.6</t>
  </si>
  <si>
    <t>11.20.7</t>
  </si>
  <si>
    <t>11.22.2</t>
  </si>
  <si>
    <t>11.21.2</t>
  </si>
  <si>
    <t>11.22.3</t>
  </si>
  <si>
    <t>11.21.3</t>
  </si>
  <si>
    <t>11.22.4</t>
  </si>
  <si>
    <t>11.21.4</t>
  </si>
  <si>
    <t>11.22.1</t>
  </si>
  <si>
    <t>11.22.5</t>
  </si>
  <si>
    <t>11.22.6</t>
  </si>
  <si>
    <t>11.22.7</t>
  </si>
  <si>
    <t>11.23.1</t>
  </si>
  <si>
    <t>11.23.2</t>
  </si>
  <si>
    <t>11.23.3</t>
  </si>
  <si>
    <t>11.23.4</t>
  </si>
  <si>
    <t>11.23.5</t>
  </si>
  <si>
    <t>11.23.6</t>
  </si>
  <si>
    <t>11.23.7</t>
  </si>
  <si>
    <t>11.24.1</t>
  </si>
  <si>
    <t>11.24.2</t>
  </si>
  <si>
    <t>11.24.3</t>
  </si>
  <si>
    <t>11.24.4</t>
  </si>
  <si>
    <t>11.24.5</t>
  </si>
  <si>
    <t>11.24.6</t>
  </si>
  <si>
    <t>11.24.7</t>
  </si>
  <si>
    <t>11.25.1</t>
  </si>
  <si>
    <t>11.25.2</t>
  </si>
  <si>
    <t>11.25.3</t>
  </si>
  <si>
    <t>11.25.4</t>
  </si>
  <si>
    <t>11.25.5</t>
  </si>
  <si>
    <t>11.25.6</t>
  </si>
  <si>
    <t>11.25.7</t>
  </si>
  <si>
    <t>11.27.2</t>
  </si>
  <si>
    <t>11.26.2</t>
  </si>
  <si>
    <t>11.26.3</t>
  </si>
  <si>
    <t>11.26.4</t>
  </si>
  <si>
    <t>11.26.5</t>
  </si>
  <si>
    <t>11.26.6</t>
  </si>
  <si>
    <t>11.26.7</t>
  </si>
  <si>
    <t>11.27.1</t>
  </si>
  <si>
    <t>11.27.3</t>
  </si>
  <si>
    <t>11.27.4</t>
  </si>
  <si>
    <t>11.27.5</t>
  </si>
  <si>
    <t>11.27.6</t>
  </si>
  <si>
    <t>11.27.7</t>
  </si>
  <si>
    <t>11.28.1</t>
  </si>
  <si>
    <t>11.28.2</t>
  </si>
  <si>
    <t>11.28.3</t>
  </si>
  <si>
    <t>11.28.4</t>
  </si>
  <si>
    <t>11.28.5</t>
  </si>
  <si>
    <t>11.28.6</t>
  </si>
  <si>
    <t>11.28.7</t>
  </si>
  <si>
    <t>11.29.1</t>
  </si>
  <si>
    <t>11.29.2</t>
  </si>
  <si>
    <t>11.29.3</t>
  </si>
  <si>
    <t>11.29.4</t>
  </si>
  <si>
    <t>11.29.5</t>
  </si>
  <si>
    <t>11.29.6</t>
  </si>
  <si>
    <t>11.29.7</t>
  </si>
  <si>
    <t>11.30.1</t>
  </si>
  <si>
    <t>11.30.2</t>
  </si>
  <si>
    <t>11.30.3</t>
  </si>
  <si>
    <t>11.30.4</t>
  </si>
  <si>
    <t>11.30.5</t>
  </si>
  <si>
    <t>11.30.6</t>
  </si>
  <si>
    <t>11.30.7</t>
  </si>
  <si>
    <t xml:space="preserve">To the best of your knowledge, please indicate the approximate number of </t>
  </si>
  <si>
    <t>Property(ies) optioned sold to:</t>
  </si>
  <si>
    <t>11.21.5</t>
  </si>
  <si>
    <t>11.21.6</t>
  </si>
  <si>
    <t>11.21.7</t>
  </si>
  <si>
    <t xml:space="preserve">                                                    - 4.4 -</t>
  </si>
  <si>
    <t xml:space="preserve">                                                    - 4.5 -</t>
  </si>
  <si>
    <t xml:space="preserve">                                                    - 4.6 -</t>
  </si>
  <si>
    <t xml:space="preserve">                                                    - 4.3 -</t>
  </si>
  <si>
    <t xml:space="preserve">                                                    - 4.2 -</t>
  </si>
  <si>
    <t xml:space="preserve">                                                     - 4.1 -</t>
  </si>
  <si>
    <t>xxxx JOINT-VENTURE OR OPTION AGREEMENT PARTICIPANTS</t>
  </si>
  <si>
    <t>SURVEY OF MINERAL EXPLORATION, DEPOSIT APPRAISAL AND MINE COMPLEX DEVELOPMENT EXPENDITURES</t>
  </si>
  <si>
    <r>
      <t xml:space="preserve">Notes: </t>
    </r>
    <r>
      <rPr>
        <sz val="12"/>
        <rFont val="Arial"/>
        <family val="2"/>
      </rPr>
      <t xml:space="preserve">17.0 includes field surveys and work, engineering, economic and feasibility studies, environment and land access; 18.1.1 includes capital investments in non-residential construction; 18.1.2 includes capital investments in machinery and equipment. </t>
    </r>
    <r>
      <rPr>
        <b/>
        <sz val="12"/>
        <rFont val="Arial"/>
        <family val="2"/>
      </rPr>
      <t>See description of all numbered lines on page 2 of this form.</t>
    </r>
  </si>
  <si>
    <r>
      <t xml:space="preserve">Location - </t>
    </r>
    <r>
      <rPr>
        <b/>
        <sz val="11"/>
        <rFont val="Arial"/>
        <family val="2"/>
      </rPr>
      <t>NTS</t>
    </r>
    <r>
      <rPr>
        <sz val="11"/>
        <rFont val="Arial"/>
        <family val="2"/>
      </rPr>
      <t xml:space="preserve"> (if not available, then lat./long. and/or nearest landmark)</t>
    </r>
  </si>
  <si>
    <t>Primary commodity sought</t>
  </si>
  <si>
    <t>Other commodities sought</t>
  </si>
  <si>
    <t>1. Exploration (up to/including delimited indicated resources and positive scoping study)</t>
  </si>
  <si>
    <t>PF - Pre-feasibility studies, FF- Final feasibility study, N - None, O - Other technical studies</t>
  </si>
  <si>
    <t>Stripping/trenching (for mine complex development, report only initial overburden stripping)</t>
  </si>
  <si>
    <t>1 - shaft sinking</t>
  </si>
  <si>
    <t>3 - raises/declines</t>
  </si>
  <si>
    <t>4 - ramp</t>
  </si>
  <si>
    <t>5 - dewatering costs</t>
  </si>
  <si>
    <t>(pilot work, testing technical parameters, including pumping tests, etc.)</t>
  </si>
  <si>
    <t>MIN-EX1R4</t>
  </si>
  <si>
    <t>Head office costs (including other corporate offices) directly related to projects</t>
  </si>
  <si>
    <r>
      <t>Environment: characterization, assessment, permitting, protection/monitoring,
restoration/decommissioning - (</t>
    </r>
    <r>
      <rPr>
        <b/>
        <sz val="10"/>
        <rFont val="Arial"/>
        <family val="2"/>
      </rPr>
      <t>exception</t>
    </r>
    <r>
      <rPr>
        <sz val="10"/>
        <rFont val="Arial"/>
        <family val="2"/>
      </rPr>
      <t>: for mines, report decommissioning on lines 18.2.1 and/or 18.2.2)</t>
    </r>
  </si>
  <si>
    <t xml:space="preserve"> PS    PF   FF    N   O</t>
  </si>
  <si>
    <t>xxxx PRELIMINARY ESTIMATES SURVEY - EXPENDITURE REPORT</t>
  </si>
  <si>
    <t>2 - drifting/cross-cutting</t>
  </si>
  <si>
    <r>
      <t xml:space="preserve">This survey is the only consistent and reliable source of mineral exploration, deposit appraisal and mine complex development statistics for Canada. These statistics  provide both industry and governments with the basis for monitoring exploration levels and for understanding the economics of the mineral resource development cycle in Canada.  The accuracy of the survey depends on you.  For guidance on how to complete the questionnaire, consult the </t>
    </r>
    <r>
      <rPr>
        <i/>
        <sz val="11"/>
        <rFont val="Arial"/>
        <family val="2"/>
      </rPr>
      <t>Quick Index, Reporting Guide and Guidelines.</t>
    </r>
  </si>
  <si>
    <t>No work performed during the year or planned.</t>
  </si>
  <si>
    <t>Complete one column per property/mine for each work phase (12.0).  Copy this form to record additional properties.  See Guide and Guidelines for more descriptions.</t>
  </si>
  <si>
    <t>(select one per column)</t>
  </si>
  <si>
    <t xml:space="preserve">Identify work phase </t>
  </si>
  <si>
    <t>1     2     3     4     5</t>
  </si>
  <si>
    <t>Identify work phase</t>
  </si>
  <si>
    <t>1. Measured, 2. Indicated, 3. Historical, 4. Inferred, 5. No resource</t>
  </si>
  <si>
    <t>JUNIOR COMPANY IDENTIFICATION</t>
  </si>
  <si>
    <t>For the purpose of this survey, a junior company:</t>
  </si>
  <si>
    <t>Junior Prelim</t>
  </si>
  <si>
    <t>6.0 Junior Intention</t>
  </si>
  <si>
    <r>
      <t xml:space="preserve">Other field work costs and temporary construction (accommodation, meals, transportation)  </t>
    </r>
    <r>
      <rPr>
        <b/>
        <sz val="11"/>
        <rFont val="Arial"/>
        <family val="2"/>
      </rPr>
      <t>only</t>
    </r>
    <r>
      <rPr>
        <sz val="11"/>
        <rFont val="Arial"/>
        <family val="2"/>
      </rPr>
      <t xml:space="preserve"> if unable to  report with the above activities (e.g., access roads). Describe high costs under </t>
    </r>
    <r>
      <rPr>
        <b/>
        <sz val="11"/>
        <rFont val="Arial"/>
        <family val="2"/>
      </rPr>
      <t>COMMENTS</t>
    </r>
    <r>
      <rPr>
        <sz val="11"/>
        <rFont val="Arial"/>
        <family val="2"/>
      </rPr>
      <t xml:space="preserve"> with breakdown, if possible. </t>
    </r>
  </si>
  <si>
    <t>Capital Assets (gross expenditures on fixed assets)</t>
  </si>
  <si>
    <t>Non-residential construction (exclude rock work which is reported under 14.23)</t>
  </si>
  <si>
    <t>Operations in QUEBEC - Institut de la statistique du Québec,</t>
  </si>
  <si>
    <t>200 Sainte-Foy Road, 3rd Floor, Québec City, QC  G1R 5T4;</t>
  </si>
  <si>
    <t>E-mail: louis.madore@stat.gouv.qc.ca</t>
  </si>
  <si>
    <t>0r select from list</t>
  </si>
  <si>
    <t>Other:</t>
  </si>
  <si>
    <t>Name of Project/
Property(ies)/    Mine(s)/mill:</t>
  </si>
  <si>
    <r>
      <t xml:space="preserve">Effective Date:  </t>
    </r>
    <r>
      <rPr>
        <b/>
        <sz val="10"/>
        <rFont val="Arial"/>
        <family val="2"/>
      </rPr>
      <t>20</t>
    </r>
  </si>
  <si>
    <t>JVL11.1.1C01</t>
  </si>
  <si>
    <t>='PGE4-1'!$E$5</t>
  </si>
  <si>
    <t>JVL11.1.2C01</t>
  </si>
  <si>
    <t>='PGE4-1'!$D$6</t>
  </si>
  <si>
    <t>JVL11.1.2C02</t>
  </si>
  <si>
    <t>='PGE4-1'!$H$6</t>
  </si>
  <si>
    <t>JVL11.1.2C03</t>
  </si>
  <si>
    <t>='PGE4-1'!$I$6</t>
  </si>
  <si>
    <t>JVL11.1.2C04</t>
  </si>
  <si>
    <t>='PGE4-1'!$J$6</t>
  </si>
  <si>
    <t>JVL11.1.2C05</t>
  </si>
  <si>
    <t>='PGE4-1'!$K$6</t>
  </si>
  <si>
    <t>JVL11.1.3C01</t>
  </si>
  <si>
    <t>='PGE4-1'!$C$7</t>
  </si>
  <si>
    <t>JVL11.1.3C02</t>
  </si>
  <si>
    <t>='PGE4-1'!$H$7</t>
  </si>
  <si>
    <t>JVL11.1.3C03</t>
  </si>
  <si>
    <t>='PGE4-1'!$I$7</t>
  </si>
  <si>
    <t>JVL11.1.3C05</t>
  </si>
  <si>
    <t>='PGE4-1'!$K$7</t>
  </si>
  <si>
    <t>JVL11.1.4C01</t>
  </si>
  <si>
    <t>='PGE4-1'!$C$8</t>
  </si>
  <si>
    <t>JVL11.1.4C02</t>
  </si>
  <si>
    <t>='PGE4-1'!$H$8</t>
  </si>
  <si>
    <t>JVL11.1.4C03</t>
  </si>
  <si>
    <t>='PGE4-1'!$I$8</t>
  </si>
  <si>
    <t>JVL11.1.4C05</t>
  </si>
  <si>
    <t>='PGE4-1'!$K$8</t>
  </si>
  <si>
    <t>JVL11.1.5C01</t>
  </si>
  <si>
    <t>='PGE4-1'!$C$9</t>
  </si>
  <si>
    <t>JVL11.1.5C02</t>
  </si>
  <si>
    <t>='PGE4-1'!$H$9</t>
  </si>
  <si>
    <t>JVL11.1.5C03</t>
  </si>
  <si>
    <t>='PGE4-1'!$I$9</t>
  </si>
  <si>
    <t>JVL11.1.5C05</t>
  </si>
  <si>
    <t>='PGE4-1'!$K$9</t>
  </si>
  <si>
    <t>JVL11.1.6C01</t>
  </si>
  <si>
    <t>='PGE4-1'!$C$10</t>
  </si>
  <si>
    <t>JVL11.1.6C02</t>
  </si>
  <si>
    <t>='PGE4-1'!$H$10</t>
  </si>
  <si>
    <t>JVL11.1.6C03</t>
  </si>
  <si>
    <t>='PGE4-1'!$I$10</t>
  </si>
  <si>
    <t>JVL11.1.6C05</t>
  </si>
  <si>
    <t>='PGE4-1'!$K$10</t>
  </si>
  <si>
    <t>JVL11.1.7C01</t>
  </si>
  <si>
    <t>='PGE4-1'!$C$11</t>
  </si>
  <si>
    <t>JVL11.1.7C02</t>
  </si>
  <si>
    <t>='PGE4-1'!$H$11</t>
  </si>
  <si>
    <t>JVL11.1.7C03</t>
  </si>
  <si>
    <t>='PGE4-1'!$I$11</t>
  </si>
  <si>
    <t>JVL11.1.7C05</t>
  </si>
  <si>
    <t>='PGE4-1'!$K$11</t>
  </si>
  <si>
    <t>JVL11.10.1C01</t>
  </si>
  <si>
    <t>='PGE4-2'!$E$37</t>
  </si>
  <si>
    <t>JVL11.10.2C01</t>
  </si>
  <si>
    <t>='PGE4-2'!$D$38</t>
  </si>
  <si>
    <t>JVL11.10.2C02</t>
  </si>
  <si>
    <t>='PGE4-2'!$H$38</t>
  </si>
  <si>
    <t>JVL11.10.2C03</t>
  </si>
  <si>
    <t>='PGE4-2'!$I$38</t>
  </si>
  <si>
    <t>JVL11.10.2C04</t>
  </si>
  <si>
    <t>='PGE4-2'!$J$38</t>
  </si>
  <si>
    <t>JVL11.10.2C05</t>
  </si>
  <si>
    <t>='PGE4-2'!$K$38</t>
  </si>
  <si>
    <t>JVL11.10.3C01</t>
  </si>
  <si>
    <t>='PGE4-2'!$C$39</t>
  </si>
  <si>
    <t>JVL11.10.3C02</t>
  </si>
  <si>
    <t>='PGE4-2'!$H$39</t>
  </si>
  <si>
    <t>JVL11.10.3C03</t>
  </si>
  <si>
    <t>='PGE4-2'!$I$39</t>
  </si>
  <si>
    <t>JVL11.10.3C05</t>
  </si>
  <si>
    <t>='PGE4-2'!$K$39</t>
  </si>
  <si>
    <t>JVL11.10.4C01</t>
  </si>
  <si>
    <t>='PGE4-2'!$C$40</t>
  </si>
  <si>
    <t>JVL11.10.4C02</t>
  </si>
  <si>
    <t>='PGE4-2'!$H$40</t>
  </si>
  <si>
    <t>JVL11.10.4C03</t>
  </si>
  <si>
    <t>='PGE4-2'!$I$40</t>
  </si>
  <si>
    <t>JVL11.10.4C05</t>
  </si>
  <si>
    <t>='PGE4-2'!$K$40</t>
  </si>
  <si>
    <t>JVL11.10.5C01</t>
  </si>
  <si>
    <t>='PGE4-2'!$C$41</t>
  </si>
  <si>
    <t>JVL11.10.5C02</t>
  </si>
  <si>
    <t>='PGE4-2'!$H$41</t>
  </si>
  <si>
    <t>JVL11.10.5C03</t>
  </si>
  <si>
    <t>='PGE4-2'!$I$41</t>
  </si>
  <si>
    <t>JVL11.10.5C05</t>
  </si>
  <si>
    <t>='PGE4-2'!$K$41</t>
  </si>
  <si>
    <t>JVL11.10.6C01</t>
  </si>
  <si>
    <t>='PGE4-2'!$C$42</t>
  </si>
  <si>
    <t>JVL11.10.6C02</t>
  </si>
  <si>
    <t>='PGE4-2'!$H$42</t>
  </si>
  <si>
    <t>JVL11.10.6C03</t>
  </si>
  <si>
    <t>='PGE4-2'!$I$42</t>
  </si>
  <si>
    <t>JVL11.10.6C05</t>
  </si>
  <si>
    <t>='PGE4-2'!$K$42</t>
  </si>
  <si>
    <t>JVL11.10.7C01</t>
  </si>
  <si>
    <t>='PGE4-2'!$C$43</t>
  </si>
  <si>
    <t>JVL11.10.7C02</t>
  </si>
  <si>
    <t>='PGE4-2'!$H$43</t>
  </si>
  <si>
    <t>JVL11.10.7C03</t>
  </si>
  <si>
    <t>='PGE4-2'!$I$43</t>
  </si>
  <si>
    <t>JVL11.10.7C05</t>
  </si>
  <si>
    <t>='PGE4-2'!$K$43</t>
  </si>
  <si>
    <t>JVL11.11.1C01</t>
  </si>
  <si>
    <t>='PGE4-3'!$E$5</t>
  </si>
  <si>
    <t>JVL11.11.2C01</t>
  </si>
  <si>
    <t>='PGE4-3'!$D$6</t>
  </si>
  <si>
    <t>JVL11.11.2C02</t>
  </si>
  <si>
    <t>='PGE4-3'!$H$6</t>
  </si>
  <si>
    <t>JVL11.11.2C03</t>
  </si>
  <si>
    <t>='PGE4-3'!$I$6</t>
  </si>
  <si>
    <t>JVL11.11.2C04</t>
  </si>
  <si>
    <t>='PGE4-3'!$J$6</t>
  </si>
  <si>
    <t>JVL11.11.2C05</t>
  </si>
  <si>
    <t>='PGE4-3'!$K$6</t>
  </si>
  <si>
    <t>JVL11.11.3C01</t>
  </si>
  <si>
    <t>='PGE4-3'!$C$7</t>
  </si>
  <si>
    <t>JVL11.11.3C02</t>
  </si>
  <si>
    <t>='PGE4-3'!$H$7</t>
  </si>
  <si>
    <t>JVL11.11.3C03</t>
  </si>
  <si>
    <t>='PGE4-3'!$I$7</t>
  </si>
  <si>
    <t>JVL11.11.3C05</t>
  </si>
  <si>
    <t>='PGE4-3'!$K$7</t>
  </si>
  <si>
    <t>JVL11.11.4C01</t>
  </si>
  <si>
    <t>='PGE4-3'!$C$8</t>
  </si>
  <si>
    <t>JVL11.11.4C02</t>
  </si>
  <si>
    <t>='PGE4-3'!$H$8</t>
  </si>
  <si>
    <t>JVL11.11.4C03</t>
  </si>
  <si>
    <t>='PGE4-3'!$I$8</t>
  </si>
  <si>
    <t>JVL11.11.4C05</t>
  </si>
  <si>
    <t>='PGE4-3'!$K$8</t>
  </si>
  <si>
    <t>JVL11.11.5C01</t>
  </si>
  <si>
    <t>='PGE4-3'!$C$9</t>
  </si>
  <si>
    <t>JVL11.11.5C02</t>
  </si>
  <si>
    <t>='PGE4-3'!$H$9</t>
  </si>
  <si>
    <t>JVL11.11.5C03</t>
  </si>
  <si>
    <t>='PGE4-3'!$I$9</t>
  </si>
  <si>
    <t>JVL11.11.5C05</t>
  </si>
  <si>
    <t>='PGE4-3'!$K$9</t>
  </si>
  <si>
    <t>JVL11.11.6C01</t>
  </si>
  <si>
    <t>='PGE4-3'!$C$10</t>
  </si>
  <si>
    <t>JVL11.11.6C02</t>
  </si>
  <si>
    <t>='PGE4-3'!$H$10</t>
  </si>
  <si>
    <t>JVL11.11.6C03</t>
  </si>
  <si>
    <t>='PGE4-3'!$I$10</t>
  </si>
  <si>
    <t>JVL11.11.6C05</t>
  </si>
  <si>
    <t>='PGE4-3'!$K$10</t>
  </si>
  <si>
    <t>JVL11.11.7C01</t>
  </si>
  <si>
    <t>='PGE4-3'!$C$11</t>
  </si>
  <si>
    <t>JVL11.11.7C02</t>
  </si>
  <si>
    <t>='PGE4-3'!$H$11</t>
  </si>
  <si>
    <t>JVL11.11.7C03</t>
  </si>
  <si>
    <t>='PGE4-3'!$I$11</t>
  </si>
  <si>
    <t>JVL11.11.7C05</t>
  </si>
  <si>
    <t>='PGE4-3'!$K$11</t>
  </si>
  <si>
    <t>JVL11.12.1C01</t>
  </si>
  <si>
    <t>='PGE4-3'!$E$13</t>
  </si>
  <si>
    <t>JVL11.12.2C01</t>
  </si>
  <si>
    <t>='PGE4-3'!$D$14</t>
  </si>
  <si>
    <t>JVL11.12.2C02</t>
  </si>
  <si>
    <t>='PGE4-3'!$H$14</t>
  </si>
  <si>
    <t>JVL11.12.2C03</t>
  </si>
  <si>
    <t>='PGE4-3'!$I$14</t>
  </si>
  <si>
    <t>JVL11.12.2C04</t>
  </si>
  <si>
    <t>='PGE4-3'!$J$14</t>
  </si>
  <si>
    <t>JVL11.12.2C05</t>
  </si>
  <si>
    <t>='PGE4-3'!$K$14</t>
  </si>
  <si>
    <t>JVL11.12.3C01</t>
  </si>
  <si>
    <t>='PGE4-3'!$C$15</t>
  </si>
  <si>
    <t>JVL11.12.3C02</t>
  </si>
  <si>
    <t>='PGE4-3'!$H$15</t>
  </si>
  <si>
    <t>JVL11.12.3C03</t>
  </si>
  <si>
    <t>='PGE4-3'!$I$15</t>
  </si>
  <si>
    <t>JVL11.12.3C05</t>
  </si>
  <si>
    <t>='PGE4-3'!$K$15</t>
  </si>
  <si>
    <t>JVL11.12.4C01</t>
  </si>
  <si>
    <t>='PGE4-3'!$C$16</t>
  </si>
  <si>
    <t>JVL11.12.4C02</t>
  </si>
  <si>
    <t>='PGE4-3'!$H$16</t>
  </si>
  <si>
    <t>JVL11.12.4C03</t>
  </si>
  <si>
    <t>='PGE4-3'!$I$16</t>
  </si>
  <si>
    <t>JVL11.12.4C05</t>
  </si>
  <si>
    <t>='PGE4-3'!$K$16</t>
  </si>
  <si>
    <t>JVL11.12.5C01</t>
  </si>
  <si>
    <t>='PGE4-3'!$C$17</t>
  </si>
  <si>
    <t>JVL11.12.5C02</t>
  </si>
  <si>
    <t>='PGE4-3'!$H$17</t>
  </si>
  <si>
    <t>JVL11.12.5C03</t>
  </si>
  <si>
    <t>='PGE4-3'!$I$17</t>
  </si>
  <si>
    <t>JVL11.12.5C05</t>
  </si>
  <si>
    <t>='PGE4-3'!$K$17</t>
  </si>
  <si>
    <t>JVL11.12.6C01</t>
  </si>
  <si>
    <t>='PGE4-3'!$C$18</t>
  </si>
  <si>
    <t>JVL11.12.6C02</t>
  </si>
  <si>
    <t>='PGE4-3'!$H$18</t>
  </si>
  <si>
    <t>JVL11.12.6C03</t>
  </si>
  <si>
    <t>='PGE4-3'!$I$18</t>
  </si>
  <si>
    <t>JVL11.12.6C05</t>
  </si>
  <si>
    <t>='PGE4-3'!$K$18</t>
  </si>
  <si>
    <t>JVL11.12.7C01</t>
  </si>
  <si>
    <t>='PGE4-3'!$C$19</t>
  </si>
  <si>
    <t>JVL11.12.7C02</t>
  </si>
  <si>
    <t>='PGE4-3'!$H$19</t>
  </si>
  <si>
    <t>JVL11.12.7C03</t>
  </si>
  <si>
    <t>='PGE4-3'!$I$19</t>
  </si>
  <si>
    <t>JVL11.12.7C05</t>
  </si>
  <si>
    <t>='PGE4-3'!$K$19</t>
  </si>
  <si>
    <t>JVL11.13.1C01</t>
  </si>
  <si>
    <t>='PGE4-3'!$E$21</t>
  </si>
  <si>
    <t>JVL11.13.2C01</t>
  </si>
  <si>
    <t>='PGE4-3'!$D$22</t>
  </si>
  <si>
    <t>JVL11.13.2C02</t>
  </si>
  <si>
    <t>='PGE4-3'!$H$22</t>
  </si>
  <si>
    <t>JVL11.13.2C03</t>
  </si>
  <si>
    <t>='PGE4-3'!$I$22</t>
  </si>
  <si>
    <t>JVL11.13.2C04</t>
  </si>
  <si>
    <t>='PGE4-3'!$J$22</t>
  </si>
  <si>
    <t>JVL11.13.2C05</t>
  </si>
  <si>
    <t>='PGE4-3'!$K$22</t>
  </si>
  <si>
    <t>JVL11.13.3C01</t>
  </si>
  <si>
    <t>='PGE4-3'!$C$23</t>
  </si>
  <si>
    <t>JVL11.13.3C02</t>
  </si>
  <si>
    <t>='PGE4-3'!$H$23</t>
  </si>
  <si>
    <t>JVL11.13.3C03</t>
  </si>
  <si>
    <t>='PGE4-3'!$I$23</t>
  </si>
  <si>
    <t>JVL11.13.3C05</t>
  </si>
  <si>
    <t>='PGE4-3'!$K$23</t>
  </si>
  <si>
    <t>JVL11.13.4C01</t>
  </si>
  <si>
    <t>='PGE4-3'!$C$24</t>
  </si>
  <si>
    <t>JVL11.13.4C02</t>
  </si>
  <si>
    <t>='PGE4-3'!$H$24</t>
  </si>
  <si>
    <t>JVL11.13.4C03</t>
  </si>
  <si>
    <t>='PGE4-3'!$I$24</t>
  </si>
  <si>
    <t>JVL11.13.4C05</t>
  </si>
  <si>
    <t>='PGE4-3'!$K$24</t>
  </si>
  <si>
    <t>JVL11.13.5C01</t>
  </si>
  <si>
    <t>='PGE4-3'!$C$25</t>
  </si>
  <si>
    <t>JVL11.13.5C02</t>
  </si>
  <si>
    <t>='PGE4-3'!$H$25</t>
  </si>
  <si>
    <t>JVL11.13.5C03</t>
  </si>
  <si>
    <t>='PGE4-3'!$I$25</t>
  </si>
  <si>
    <t>JVL11.13.5C05</t>
  </si>
  <si>
    <t>='PGE4-3'!$K$25</t>
  </si>
  <si>
    <t>JVL11.13.6C01</t>
  </si>
  <si>
    <t>='PGE4-3'!$C$26</t>
  </si>
  <si>
    <t>JVL11.13.6C02</t>
  </si>
  <si>
    <t>='PGE4-3'!$H$26</t>
  </si>
  <si>
    <t>JVL11.13.6C03</t>
  </si>
  <si>
    <t>='PGE4-3'!$I$26</t>
  </si>
  <si>
    <t>JVL11.13.6C05</t>
  </si>
  <si>
    <t>='PGE4-3'!$K$26</t>
  </si>
  <si>
    <t>JVL11.13.7C01</t>
  </si>
  <si>
    <t>='PGE4-3'!$C$27</t>
  </si>
  <si>
    <t>JVL11.13.7C02</t>
  </si>
  <si>
    <t>='PGE4-3'!$H$27</t>
  </si>
  <si>
    <t>JVL11.13.7C03</t>
  </si>
  <si>
    <t>='PGE4-3'!$I$27</t>
  </si>
  <si>
    <t>JVL11.13.7C05</t>
  </si>
  <si>
    <t>='PGE4-3'!$K$27</t>
  </si>
  <si>
    <t>JVL11.14.1C01</t>
  </si>
  <si>
    <t>='PGE4-3'!$E$29</t>
  </si>
  <si>
    <t>JVL11.14.2C01</t>
  </si>
  <si>
    <t>='PGE4-3'!$D$30</t>
  </si>
  <si>
    <t>JVL11.14.2C02</t>
  </si>
  <si>
    <t>='PGE4-3'!$H$30</t>
  </si>
  <si>
    <t>JVL11.14.2C03</t>
  </si>
  <si>
    <t>='PGE4-3'!$I$30</t>
  </si>
  <si>
    <t>JVL11.14.2C04</t>
  </si>
  <si>
    <t>='PGE4-3'!$J$30</t>
  </si>
  <si>
    <t>JVL11.14.2C05</t>
  </si>
  <si>
    <t>='PGE4-3'!$K$30</t>
  </si>
  <si>
    <t>JVL11.14.3C01</t>
  </si>
  <si>
    <t>='PGE4-3'!$C$31</t>
  </si>
  <si>
    <t>JVL11.14.3C02</t>
  </si>
  <si>
    <t>='PGE4-3'!$H$31</t>
  </si>
  <si>
    <t>JVL11.14.3C03</t>
  </si>
  <si>
    <t>='PGE4-3'!$I$31</t>
  </si>
  <si>
    <t>JVL11.14.3C05</t>
  </si>
  <si>
    <t>='PGE4-3'!$K$31</t>
  </si>
  <si>
    <t>JVL11.14.4C01</t>
  </si>
  <si>
    <t>='PGE4-3'!$C$32</t>
  </si>
  <si>
    <t>JVL11.14.4C02</t>
  </si>
  <si>
    <t>='PGE4-3'!$H$32</t>
  </si>
  <si>
    <t>JVL11.14.4C03</t>
  </si>
  <si>
    <t>='PGE4-3'!$I$32</t>
  </si>
  <si>
    <t>JVL11.14.4C05</t>
  </si>
  <si>
    <t>='PGE4-3'!$K$32</t>
  </si>
  <si>
    <t>JVL11.14.5C01</t>
  </si>
  <si>
    <t>='PGE4-3'!$C$33</t>
  </si>
  <si>
    <t>JVL11.14.5C02</t>
  </si>
  <si>
    <t>='PGE4-3'!$H$33</t>
  </si>
  <si>
    <t>JVL11.14.5C03</t>
  </si>
  <si>
    <t>='PGE4-3'!$I$33</t>
  </si>
  <si>
    <t>JVL11.14.5C05</t>
  </si>
  <si>
    <t>='PGE4-3'!$K$33</t>
  </si>
  <si>
    <t>JVL11.14.6C01</t>
  </si>
  <si>
    <t>='PGE4-3'!$C$34</t>
  </si>
  <si>
    <t>JVL11.14.6C02</t>
  </si>
  <si>
    <t>='PGE4-3'!$H$34</t>
  </si>
  <si>
    <t>JVL11.14.6C03</t>
  </si>
  <si>
    <t>='PGE4-3'!$I$34</t>
  </si>
  <si>
    <t>JVL11.14.6C05</t>
  </si>
  <si>
    <t>='PGE4-3'!$K$34</t>
  </si>
  <si>
    <t>JVL11.14.7C01</t>
  </si>
  <si>
    <t>='PGE4-3'!$C$35</t>
  </si>
  <si>
    <t>JVL11.14.7C02</t>
  </si>
  <si>
    <t>='PGE4-3'!$H$35</t>
  </si>
  <si>
    <t>JVL11.14.7C03</t>
  </si>
  <si>
    <t>='PGE4-3'!$I$35</t>
  </si>
  <si>
    <t>JVL11.14.7C05</t>
  </si>
  <si>
    <t>='PGE4-3'!$K$35</t>
  </si>
  <si>
    <t>JVL11.15.1C01</t>
  </si>
  <si>
    <t>='PGE4-3'!$E$37</t>
  </si>
  <si>
    <t>JVL11.15.2C01</t>
  </si>
  <si>
    <t>='PGE4-3'!$D$38</t>
  </si>
  <si>
    <t>JVL11.15.2C02</t>
  </si>
  <si>
    <t>='PGE4-3'!$H$38</t>
  </si>
  <si>
    <t>JVL11.15.2C03</t>
  </si>
  <si>
    <t>='PGE4-3'!$I$38</t>
  </si>
  <si>
    <t>JVL11.15.2C04</t>
  </si>
  <si>
    <t>='PGE4-3'!$J$38</t>
  </si>
  <si>
    <t>JVL11.15.2C05</t>
  </si>
  <si>
    <t>='PGE4-3'!$K$38</t>
  </si>
  <si>
    <t>JVL11.15.3C01</t>
  </si>
  <si>
    <t>='PGE4-3'!$C$39</t>
  </si>
  <si>
    <t>JVL11.15.3C02</t>
  </si>
  <si>
    <t>='PGE4-3'!$H$39</t>
  </si>
  <si>
    <t>JVL11.15.3C03</t>
  </si>
  <si>
    <t>='PGE4-3'!$I$39</t>
  </si>
  <si>
    <t>JVL11.15.3C05</t>
  </si>
  <si>
    <t>='PGE4-3'!$K$39</t>
  </si>
  <si>
    <t>JVL11.15.4C01</t>
  </si>
  <si>
    <t>='PGE4-3'!$C$40</t>
  </si>
  <si>
    <t>JVL11.15.4C02</t>
  </si>
  <si>
    <t>='PGE4-3'!$H$40</t>
  </si>
  <si>
    <t>JVL11.15.4C03</t>
  </si>
  <si>
    <t>='PGE4-3'!$I$40</t>
  </si>
  <si>
    <t>JVL11.15.4C05</t>
  </si>
  <si>
    <t>='PGE4-3'!$K$40</t>
  </si>
  <si>
    <t>JVL11.15.5C01</t>
  </si>
  <si>
    <t>='PGE4-3'!$C$41</t>
  </si>
  <si>
    <t>JVL11.15.5C02</t>
  </si>
  <si>
    <t>='PGE4-3'!$H$41</t>
  </si>
  <si>
    <t>JVL11.15.5C03</t>
  </si>
  <si>
    <t>='PGE4-3'!$I$41</t>
  </si>
  <si>
    <t>JVL11.15.5C05</t>
  </si>
  <si>
    <t>='PGE4-3'!$K$41</t>
  </si>
  <si>
    <t>JVL11.15.6C01</t>
  </si>
  <si>
    <t>='PGE4-3'!$C$42</t>
  </si>
  <si>
    <t>JVL11.15.6C02</t>
  </si>
  <si>
    <t>='PGE4-3'!$H$42</t>
  </si>
  <si>
    <t>JVL11.15.6C03</t>
  </si>
  <si>
    <t>='PGE4-3'!$I$42</t>
  </si>
  <si>
    <t>JVL11.15.6C05</t>
  </si>
  <si>
    <t>='PGE4-3'!$K$42</t>
  </si>
  <si>
    <t>JVL11.15.7C01</t>
  </si>
  <si>
    <t>='PGE4-3'!$C$43</t>
  </si>
  <si>
    <t>JVL11.15.7C02</t>
  </si>
  <si>
    <t>='PGE4-3'!$H$43</t>
  </si>
  <si>
    <t>JVL11.15.7C03</t>
  </si>
  <si>
    <t>='PGE4-3'!$I$43</t>
  </si>
  <si>
    <t>JVL11.15.7C05</t>
  </si>
  <si>
    <t>='PGE4-3'!$K$43</t>
  </si>
  <si>
    <t>JVL11.16.1C01</t>
  </si>
  <si>
    <t>='PGE4-4'!$E$5</t>
  </si>
  <si>
    <t>JVL11.16.2C01</t>
  </si>
  <si>
    <t>='PGE4-4'!$D$6</t>
  </si>
  <si>
    <t>JVL11.16.2C02</t>
  </si>
  <si>
    <t>='PGE4-4'!$H$6</t>
  </si>
  <si>
    <t>JVL11.16.2C03</t>
  </si>
  <si>
    <t>='PGE4-4'!$I$6</t>
  </si>
  <si>
    <t>JVL11.16.2C04</t>
  </si>
  <si>
    <t>='PGE4-4'!$J$6</t>
  </si>
  <si>
    <t>JVL11.16.2C05</t>
  </si>
  <si>
    <t>='PGE4-4'!$K$6</t>
  </si>
  <si>
    <t>JVL11.16.3C01</t>
  </si>
  <si>
    <t>='PGE4-4'!$C$7</t>
  </si>
  <si>
    <t>JVL11.16.3C02</t>
  </si>
  <si>
    <t>='PGE4-4'!$H$7</t>
  </si>
  <si>
    <t>JVL11.16.3C03</t>
  </si>
  <si>
    <t>='PGE4-4'!$I$7</t>
  </si>
  <si>
    <t>JVL11.16.3C05</t>
  </si>
  <si>
    <t>='PGE4-4'!$K$7</t>
  </si>
  <si>
    <t>JVL11.16.4C01</t>
  </si>
  <si>
    <t>='PGE4-4'!$C$8</t>
  </si>
  <si>
    <t>JVL11.16.4C02</t>
  </si>
  <si>
    <t>='PGE4-4'!$H$8</t>
  </si>
  <si>
    <t>JVL11.16.4C03</t>
  </si>
  <si>
    <t>='PGE4-4'!$I$8</t>
  </si>
  <si>
    <t>JVL11.16.4C05</t>
  </si>
  <si>
    <t>='PGE4-4'!$K$8</t>
  </si>
  <si>
    <t>JVL11.16.5C01</t>
  </si>
  <si>
    <t>='PGE4-4'!$C$9</t>
  </si>
  <si>
    <t>JVL11.16.5C02</t>
  </si>
  <si>
    <t>='PGE4-4'!$H$9</t>
  </si>
  <si>
    <t>JVL11.16.5C03</t>
  </si>
  <si>
    <t>='PGE4-4'!$I$9</t>
  </si>
  <si>
    <t>JVL11.16.5C05</t>
  </si>
  <si>
    <t>='PGE4-4'!$K$9</t>
  </si>
  <si>
    <t>JVL11.16.6C01</t>
  </si>
  <si>
    <t>='PGE4-4'!$C$10</t>
  </si>
  <si>
    <t>JVL11.16.6C02</t>
  </si>
  <si>
    <t>='PGE4-4'!$H$10</t>
  </si>
  <si>
    <t>JVL11.16.6C03</t>
  </si>
  <si>
    <t>='PGE4-4'!$I$10</t>
  </si>
  <si>
    <t>JVL11.16.6C05</t>
  </si>
  <si>
    <t>='PGE4-4'!$K$10</t>
  </si>
  <si>
    <t>JVL11.16.7C01</t>
  </si>
  <si>
    <t>='PGE4-4'!$C$11</t>
  </si>
  <si>
    <t>JVL11.16.7C02</t>
  </si>
  <si>
    <t>='PGE4-4'!$H$11</t>
  </si>
  <si>
    <t>JVL11.16.7C03</t>
  </si>
  <si>
    <t>='PGE4-4'!$I$11</t>
  </si>
  <si>
    <t>JVL11.16.7C05</t>
  </si>
  <si>
    <t>='PGE4-4'!$K$11</t>
  </si>
  <si>
    <t>JVL11.17.1C01</t>
  </si>
  <si>
    <t>='PGE4-4'!$E$13</t>
  </si>
  <si>
    <t>JVL11.17.2C01</t>
  </si>
  <si>
    <t>='PGE4-4'!$D$14</t>
  </si>
  <si>
    <t>JVL11.17.2C02</t>
  </si>
  <si>
    <t>='PGE4-4'!$H$14</t>
  </si>
  <si>
    <t>JVL11.17.2C03</t>
  </si>
  <si>
    <t>='PGE4-4'!$I$14</t>
  </si>
  <si>
    <t>JVL11.17.2C04</t>
  </si>
  <si>
    <t>='PGE4-4'!$J$14</t>
  </si>
  <si>
    <t>JVL11.17.2C05</t>
  </si>
  <si>
    <t>='PGE4-4'!$K$14</t>
  </si>
  <si>
    <t>JVL11.17.3C01</t>
  </si>
  <si>
    <t>='PGE4-4'!$C$15</t>
  </si>
  <si>
    <t>JVL11.17.3C02</t>
  </si>
  <si>
    <t>='PGE4-4'!$H$15</t>
  </si>
  <si>
    <t>JVL11.17.3C03</t>
  </si>
  <si>
    <t>='PGE4-4'!$I$15</t>
  </si>
  <si>
    <t>JVL11.17.3C05</t>
  </si>
  <si>
    <t>='PGE4-4'!$K$15</t>
  </si>
  <si>
    <t>JVL11.17.4C01</t>
  </si>
  <si>
    <t>='PGE4-4'!$C$16</t>
  </si>
  <si>
    <t>JVL11.17.4C02</t>
  </si>
  <si>
    <t>='PGE4-4'!$H$16</t>
  </si>
  <si>
    <t>JVL11.17.4C03</t>
  </si>
  <si>
    <t>='PGE4-4'!$I$16</t>
  </si>
  <si>
    <t>JVL11.17.4C05</t>
  </si>
  <si>
    <t>='PGE4-4'!$K$16</t>
  </si>
  <si>
    <t>JVL11.17.5C01</t>
  </si>
  <si>
    <t>='PGE4-4'!$C$17</t>
  </si>
  <si>
    <t>JVL11.17.5C02</t>
  </si>
  <si>
    <t>='PGE4-4'!$H$17</t>
  </si>
  <si>
    <t>JVL11.17.5C03</t>
  </si>
  <si>
    <t>='PGE4-4'!$I$17</t>
  </si>
  <si>
    <t>JVL11.17.5C05</t>
  </si>
  <si>
    <t>='PGE4-4'!$K$17</t>
  </si>
  <si>
    <t>JVL11.17.6C01</t>
  </si>
  <si>
    <t>='PGE4-4'!$C$18</t>
  </si>
  <si>
    <t>JVL11.17.6C02</t>
  </si>
  <si>
    <t>='PGE4-4'!$H$18</t>
  </si>
  <si>
    <t>JVL11.17.6C03</t>
  </si>
  <si>
    <t>='PGE4-4'!$I$18</t>
  </si>
  <si>
    <t>JVL11.17.6C05</t>
  </si>
  <si>
    <t>='PGE4-4'!$K$18</t>
  </si>
  <si>
    <t>JVL11.17.7C01</t>
  </si>
  <si>
    <t>='PGE4-4'!$C$19</t>
  </si>
  <si>
    <t>JVL11.17.7C02</t>
  </si>
  <si>
    <t>='PGE4-4'!$H$19</t>
  </si>
  <si>
    <t>JVL11.17.7C03</t>
  </si>
  <si>
    <t>='PGE4-4'!$I$19</t>
  </si>
  <si>
    <t>JVL11.17.7C05</t>
  </si>
  <si>
    <t>='PGE4-4'!$K$19</t>
  </si>
  <si>
    <t>JVL11.18.1C01</t>
  </si>
  <si>
    <t>='PGE4-4'!$E$21</t>
  </si>
  <si>
    <t>JVL11.18.2C01</t>
  </si>
  <si>
    <t>='PGE4-4'!$D$22</t>
  </si>
  <si>
    <t>JVL11.18.2C02</t>
  </si>
  <si>
    <t>='PGE4-4'!$H$22</t>
  </si>
  <si>
    <t>JVL11.18.2C03</t>
  </si>
  <si>
    <t>='PGE4-4'!$I$22</t>
  </si>
  <si>
    <t>JVL11.18.2C04</t>
  </si>
  <si>
    <t>='PGE4-4'!$J$22</t>
  </si>
  <si>
    <t>JVL11.18.2C05</t>
  </si>
  <si>
    <t>='PGE4-4'!$K$22</t>
  </si>
  <si>
    <t>JVL11.18.3C01</t>
  </si>
  <si>
    <t>='PGE4-4'!$C$23</t>
  </si>
  <si>
    <t>JVL11.18.3C02</t>
  </si>
  <si>
    <t>='PGE4-4'!$H$23</t>
  </si>
  <si>
    <t>JVL11.18.3C03</t>
  </si>
  <si>
    <t>='PGE4-4'!$I$23</t>
  </si>
  <si>
    <t>JVL11.18.3C05</t>
  </si>
  <si>
    <t>='PGE4-4'!$K$23</t>
  </si>
  <si>
    <t>JVL11.18.4C01</t>
  </si>
  <si>
    <t>='PGE4-4'!$C$24</t>
  </si>
  <si>
    <t>JVL11.18.4C02</t>
  </si>
  <si>
    <t>='PGE4-4'!$H$24</t>
  </si>
  <si>
    <t>JVL11.18.4C03</t>
  </si>
  <si>
    <t>='PGE4-4'!$I$24</t>
  </si>
  <si>
    <t>JVL11.18.4C05</t>
  </si>
  <si>
    <t>='PGE4-4'!$K$24</t>
  </si>
  <si>
    <t>JVL11.18.5C01</t>
  </si>
  <si>
    <t>='PGE4-4'!$C$25</t>
  </si>
  <si>
    <t>JVL11.18.5C02</t>
  </si>
  <si>
    <t>='PGE4-4'!$H$25</t>
  </si>
  <si>
    <t>JVL11.18.5C03</t>
  </si>
  <si>
    <t>='PGE4-4'!$I$25</t>
  </si>
  <si>
    <t>JVL11.18.5C05</t>
  </si>
  <si>
    <t>='PGE4-4'!$K$25</t>
  </si>
  <si>
    <t>JVL11.18.6C01</t>
  </si>
  <si>
    <t>='PGE4-4'!$C$26</t>
  </si>
  <si>
    <t>JVL11.18.6C02</t>
  </si>
  <si>
    <t>='PGE4-4'!$H$26</t>
  </si>
  <si>
    <t>JVL11.18.6C03</t>
  </si>
  <si>
    <t>='PGE4-4'!$I$26</t>
  </si>
  <si>
    <t>JVL11.18.6C05</t>
  </si>
  <si>
    <t>='PGE4-4'!$K$26</t>
  </si>
  <si>
    <t>JVL11.18.7C01</t>
  </si>
  <si>
    <t>='PGE4-4'!$C$27</t>
  </si>
  <si>
    <t>JVL11.18.7C02</t>
  </si>
  <si>
    <t>='PGE4-4'!$H$27</t>
  </si>
  <si>
    <t>JVL11.18.7C03</t>
  </si>
  <si>
    <t>='PGE4-4'!$I$27</t>
  </si>
  <si>
    <t>JVL11.18.7C05</t>
  </si>
  <si>
    <t>='PGE4-4'!$K$27</t>
  </si>
  <si>
    <t>JVL11.19.1C01</t>
  </si>
  <si>
    <t>='PGE4-4'!$E$29</t>
  </si>
  <si>
    <t>JVL11.19.2C01</t>
  </si>
  <si>
    <t>='PGE4-4'!$D$30</t>
  </si>
  <si>
    <t>JVL11.19.2C02</t>
  </si>
  <si>
    <t>='PGE4-4'!$H$30</t>
  </si>
  <si>
    <t>JVL11.19.2C03</t>
  </si>
  <si>
    <t>='PGE4-4'!$I$30</t>
  </si>
  <si>
    <t>JVL11.19.2C04</t>
  </si>
  <si>
    <t>='PGE4-4'!$J$30</t>
  </si>
  <si>
    <t>JVL11.19.2C05</t>
  </si>
  <si>
    <t>='PGE4-4'!$K$30</t>
  </si>
  <si>
    <t>JVL11.19.3C01</t>
  </si>
  <si>
    <t>='PGE4-4'!$C$31</t>
  </si>
  <si>
    <t>JVL11.19.3C02</t>
  </si>
  <si>
    <t>='PGE4-4'!$H$31</t>
  </si>
  <si>
    <t>JVL11.19.3C03</t>
  </si>
  <si>
    <t>='PGE4-4'!$I$31</t>
  </si>
  <si>
    <t>JVL11.19.3C05</t>
  </si>
  <si>
    <t>='PGE4-4'!$K$31</t>
  </si>
  <si>
    <t>JVL11.19.4C01</t>
  </si>
  <si>
    <t>='PGE4-4'!$C$32</t>
  </si>
  <si>
    <t>JVL11.19.4C02</t>
  </si>
  <si>
    <t>='PGE4-4'!$H$32</t>
  </si>
  <si>
    <t>JVL11.19.4C03</t>
  </si>
  <si>
    <t>='PGE4-4'!$I$32</t>
  </si>
  <si>
    <t>JVL11.19.4C05</t>
  </si>
  <si>
    <t>='PGE4-4'!$K$32</t>
  </si>
  <si>
    <t>JVL11.19.5C01</t>
  </si>
  <si>
    <t>='PGE4-4'!$C$33</t>
  </si>
  <si>
    <t>JVL11.19.5C02</t>
  </si>
  <si>
    <t>='PGE4-4'!$H$33</t>
  </si>
  <si>
    <t>JVL11.19.5C03</t>
  </si>
  <si>
    <t>='PGE4-4'!$I$33</t>
  </si>
  <si>
    <t>JVL11.19.5C05</t>
  </si>
  <si>
    <t>='PGE4-4'!$K$33</t>
  </si>
  <si>
    <t>JVL11.19.6C01</t>
  </si>
  <si>
    <t>='PGE4-4'!$C$34</t>
  </si>
  <si>
    <t>JVL11.19.6C02</t>
  </si>
  <si>
    <t>='PGE4-4'!$H$34</t>
  </si>
  <si>
    <t>JVL11.19.6C03</t>
  </si>
  <si>
    <t>='PGE4-4'!$I$34</t>
  </si>
  <si>
    <t>JVL11.19.6C05</t>
  </si>
  <si>
    <t>='PGE4-4'!$K$34</t>
  </si>
  <si>
    <t>JVL11.19.7C01</t>
  </si>
  <si>
    <t>='PGE4-4'!$C$35</t>
  </si>
  <si>
    <t>JVL11.19.7C02</t>
  </si>
  <si>
    <t>='PGE4-4'!$H$35</t>
  </si>
  <si>
    <t>JVL11.19.7C03</t>
  </si>
  <si>
    <t>='PGE4-4'!$I$35</t>
  </si>
  <si>
    <t>JVL11.19.7C05</t>
  </si>
  <si>
    <t>='PGE4-4'!$K$35</t>
  </si>
  <si>
    <t>JVL11.2.1C01</t>
  </si>
  <si>
    <t>='PGE4-1'!$E$13</t>
  </si>
  <si>
    <t>JVL11.2.2C01</t>
  </si>
  <si>
    <t>='PGE4-1'!$D$14</t>
  </si>
  <si>
    <t>JVL11.2.2C02</t>
  </si>
  <si>
    <t>='PGE4-1'!$H$14</t>
  </si>
  <si>
    <t>JVL11.2.2C03</t>
  </si>
  <si>
    <t>='PGE4-1'!$I$14</t>
  </si>
  <si>
    <t>JVL11.2.2C04</t>
  </si>
  <si>
    <t>='PGE4-1'!$J$14</t>
  </si>
  <si>
    <t>JVL11.2.2C05</t>
  </si>
  <si>
    <t>='PGE4-1'!$K$14</t>
  </si>
  <si>
    <t>JVL11.2.3C01</t>
  </si>
  <si>
    <t>='PGE4-1'!$C$15</t>
  </si>
  <si>
    <t>JVL11.2.3C02</t>
  </si>
  <si>
    <t>='PGE4-1'!$H$15</t>
  </si>
  <si>
    <t>JVL11.2.3C03</t>
  </si>
  <si>
    <t>='PGE4-1'!$I$15</t>
  </si>
  <si>
    <t>JVL11.2.3C05</t>
  </si>
  <si>
    <t>='PGE4-1'!$K$15</t>
  </si>
  <si>
    <t>JVL11.2.4C01</t>
  </si>
  <si>
    <t>='PGE4-1'!$C$16</t>
  </si>
  <si>
    <t>JVL11.2.4C02</t>
  </si>
  <si>
    <t>='PGE4-1'!$H$16</t>
  </si>
  <si>
    <t>JVL11.2.4C03</t>
  </si>
  <si>
    <t>='PGE4-1'!$I$16</t>
  </si>
  <si>
    <t>JVL11.2.4C05</t>
  </si>
  <si>
    <t>='PGE4-1'!$K$16</t>
  </si>
  <si>
    <t>JVL11.2.5C01</t>
  </si>
  <si>
    <t>='PGE4-1'!$C$17</t>
  </si>
  <si>
    <t>JVL11.2.5C02</t>
  </si>
  <si>
    <t>='PGE4-1'!$H$17</t>
  </si>
  <si>
    <t>JVL11.2.5C03</t>
  </si>
  <si>
    <t>='PGE4-1'!$I$17</t>
  </si>
  <si>
    <t>JVL11.2.5C05</t>
  </si>
  <si>
    <t>='PGE4-1'!$K$17</t>
  </si>
  <si>
    <t>JVL11.2.6C01</t>
  </si>
  <si>
    <t>='PGE4-1'!$C$18</t>
  </si>
  <si>
    <t>JVL11.2.6C02</t>
  </si>
  <si>
    <t>='PGE4-1'!$H$18</t>
  </si>
  <si>
    <t>JVL11.2.6C03</t>
  </si>
  <si>
    <t>='PGE4-1'!$I$18</t>
  </si>
  <si>
    <t>JVL11.2.6C05</t>
  </si>
  <si>
    <t>='PGE4-1'!$K$18</t>
  </si>
  <si>
    <t>JVL11.2.7C01</t>
  </si>
  <si>
    <t>='PGE4-1'!$C$19</t>
  </si>
  <si>
    <t>JVL11.2.7C02</t>
  </si>
  <si>
    <t>='PGE4-1'!$H$19</t>
  </si>
  <si>
    <t>JVL11.2.7C03</t>
  </si>
  <si>
    <t>='PGE4-1'!$I$19</t>
  </si>
  <si>
    <t>JVL11.2.7C05</t>
  </si>
  <si>
    <t>='PGE4-1'!$K$19</t>
  </si>
  <si>
    <t>JVL11.20.1C01</t>
  </si>
  <si>
    <t>='PGE4-4'!$E$37</t>
  </si>
  <si>
    <t>JVL11.20.2C01</t>
  </si>
  <si>
    <t>='PGE4-4'!$D$38</t>
  </si>
  <si>
    <t>JVL11.20.2C02</t>
  </si>
  <si>
    <t>='PGE4-4'!$H$38</t>
  </si>
  <si>
    <t>JVL11.20.2C03</t>
  </si>
  <si>
    <t>='PGE4-4'!$I$38</t>
  </si>
  <si>
    <t>JVL11.20.2C04</t>
  </si>
  <si>
    <t>='PGE4-4'!$J$38</t>
  </si>
  <si>
    <t>JVL11.20.2C05</t>
  </si>
  <si>
    <t>='PGE4-4'!$K$38</t>
  </si>
  <si>
    <t>JVL11.20.3C01</t>
  </si>
  <si>
    <t>='PGE4-4'!$C$39</t>
  </si>
  <si>
    <t>JVL11.20.3C02</t>
  </si>
  <si>
    <t>='PGE4-4'!$H$39</t>
  </si>
  <si>
    <t>JVL11.20.3C03</t>
  </si>
  <si>
    <t>='PGE4-4'!$I$39</t>
  </si>
  <si>
    <t>JVL11.20.3C05</t>
  </si>
  <si>
    <t>='PGE4-4'!$K$39</t>
  </si>
  <si>
    <t>JVL11.20.4C01</t>
  </si>
  <si>
    <t>='PGE4-4'!$C$40</t>
  </si>
  <si>
    <t>JVL11.20.4C02</t>
  </si>
  <si>
    <t>='PGE4-4'!$H$40</t>
  </si>
  <si>
    <t>JVL11.20.4C03</t>
  </si>
  <si>
    <t>='PGE4-4'!$I$40</t>
  </si>
  <si>
    <t>JVL11.20.4C05</t>
  </si>
  <si>
    <t>='PGE4-4'!$K$40</t>
  </si>
  <si>
    <t>JVL11.20.5C01</t>
  </si>
  <si>
    <t>='PGE4-4'!$C$41</t>
  </si>
  <si>
    <t>JVL11.20.5C02</t>
  </si>
  <si>
    <t>='PGE4-4'!$H$41</t>
  </si>
  <si>
    <t>JVL11.20.5C03</t>
  </si>
  <si>
    <t>='PGE4-4'!$I$41</t>
  </si>
  <si>
    <t>JVL11.20.5C05</t>
  </si>
  <si>
    <t>='PGE4-4'!$K$41</t>
  </si>
  <si>
    <t>JVL11.20.6C01</t>
  </si>
  <si>
    <t>='PGE4-4'!$C$42</t>
  </si>
  <si>
    <t>JVL11.20.6C02</t>
  </si>
  <si>
    <t>='PGE4-4'!$H$42</t>
  </si>
  <si>
    <t>JVL11.20.6C03</t>
  </si>
  <si>
    <t>='PGE4-4'!$I$42</t>
  </si>
  <si>
    <t>JVL11.20.6C05</t>
  </si>
  <si>
    <t>='PGE4-4'!$K$42</t>
  </si>
  <si>
    <t>JVL11.20.7C01</t>
  </si>
  <si>
    <t>='PGE4-4'!$C$43</t>
  </si>
  <si>
    <t>JVL11.20.7C02</t>
  </si>
  <si>
    <t>='PGE4-4'!$H$43</t>
  </si>
  <si>
    <t>JVL11.20.7C03</t>
  </si>
  <si>
    <t>='PGE4-4'!$I$43</t>
  </si>
  <si>
    <t>JVL11.20.7C05</t>
  </si>
  <si>
    <t>='PGE4-4'!$K$43</t>
  </si>
  <si>
    <t>JVL11.21.1C01</t>
  </si>
  <si>
    <t>='PGE4-5'!$E$5</t>
  </si>
  <si>
    <t>JVL11.21.2C01</t>
  </si>
  <si>
    <t>='PGE4-5'!$D$6</t>
  </si>
  <si>
    <t>JVL11.21.2C02</t>
  </si>
  <si>
    <t>='PGE4-5'!$H$6</t>
  </si>
  <si>
    <t>JVL11.21.2C03</t>
  </si>
  <si>
    <t>='PGE4-5'!$I$6</t>
  </si>
  <si>
    <t>JVL11.21.2C04</t>
  </si>
  <si>
    <t>='PGE4-5'!$J$6</t>
  </si>
  <si>
    <t>JVL11.21.2C05</t>
  </si>
  <si>
    <t>='PGE4-5'!$K$6</t>
  </si>
  <si>
    <t>JVL11.21.3C01</t>
  </si>
  <si>
    <t>='PGE4-5'!$C$7</t>
  </si>
  <si>
    <t>JVL11.21.3C02</t>
  </si>
  <si>
    <t>='PGE4-5'!$H$7</t>
  </si>
  <si>
    <t>JVL11.21.3C03</t>
  </si>
  <si>
    <t>='PGE4-5'!$I$7</t>
  </si>
  <si>
    <t>JVL11.21.3C05</t>
  </si>
  <si>
    <t>='PGE4-5'!$K$7</t>
  </si>
  <si>
    <t>JVL11.21.4C01</t>
  </si>
  <si>
    <t>='PGE4-5'!$C$8</t>
  </si>
  <si>
    <t>JVL11.21.4C02</t>
  </si>
  <si>
    <t>='PGE4-5'!$H$8</t>
  </si>
  <si>
    <t>JVL11.21.4C03</t>
  </si>
  <si>
    <t>='PGE4-5'!$I$8</t>
  </si>
  <si>
    <t>JVL11.21.4C05</t>
  </si>
  <si>
    <t>='PGE4-5'!$K$8</t>
  </si>
  <si>
    <t>JVL11.21.5C01</t>
  </si>
  <si>
    <t>='PGE4-5'!$C$9</t>
  </si>
  <si>
    <t>JVL11.21.5C02</t>
  </si>
  <si>
    <t>='PGE4-5'!$H$9</t>
  </si>
  <si>
    <t>JVL11.21.5C03</t>
  </si>
  <si>
    <t>='PGE4-5'!$I$9</t>
  </si>
  <si>
    <t>JVL11.21.5C05</t>
  </si>
  <si>
    <t>='PGE4-5'!$K$9</t>
  </si>
  <si>
    <t>JVL11.21.6C01</t>
  </si>
  <si>
    <t>='PGE4-5'!$C$10</t>
  </si>
  <si>
    <t>JVL11.21.6C02</t>
  </si>
  <si>
    <t>='PGE4-5'!$H$10</t>
  </si>
  <si>
    <t>JVL11.21.6C03</t>
  </si>
  <si>
    <t>='PGE4-5'!$I$10</t>
  </si>
  <si>
    <t>JVL11.21.6C05</t>
  </si>
  <si>
    <t>='PGE4-5'!$K$10</t>
  </si>
  <si>
    <t>JVL11.21.7C01</t>
  </si>
  <si>
    <t>='PGE4-5'!$C$11</t>
  </si>
  <si>
    <t>JVL11.21.7C02</t>
  </si>
  <si>
    <t>='PGE4-5'!$H$11</t>
  </si>
  <si>
    <t>JVL11.21.7C03</t>
  </si>
  <si>
    <t>='PGE4-5'!$I$11</t>
  </si>
  <si>
    <t>JVL11.21.7C05</t>
  </si>
  <si>
    <t>='PGE4-5'!$K$11</t>
  </si>
  <si>
    <t>JVL11.22.1C01</t>
  </si>
  <si>
    <t>='PGE4-5'!$E$13</t>
  </si>
  <si>
    <t>JVL11.22.2C01</t>
  </si>
  <si>
    <t>='PGE4-5'!$D$14</t>
  </si>
  <si>
    <t>JVL11.22.2C02</t>
  </si>
  <si>
    <t>='PGE4-5'!$H$14</t>
  </si>
  <si>
    <t>JVL11.22.2C03</t>
  </si>
  <si>
    <t>='PGE4-5'!$I$14</t>
  </si>
  <si>
    <t>JVL11.22.2C04</t>
  </si>
  <si>
    <t>='PGE4-5'!$J$14</t>
  </si>
  <si>
    <t>JVL11.22.2C05</t>
  </si>
  <si>
    <t>='PGE4-5'!$K$14</t>
  </si>
  <si>
    <t>JVL11.22.3C01</t>
  </si>
  <si>
    <t>='PGE4-5'!$C$15</t>
  </si>
  <si>
    <t>JVL11.22.3C02</t>
  </si>
  <si>
    <t>='PGE4-5'!$H$15</t>
  </si>
  <si>
    <t>JVL11.22.3C03</t>
  </si>
  <si>
    <t>='PGE4-5'!$I$15</t>
  </si>
  <si>
    <t>JVL11.22.3C05</t>
  </si>
  <si>
    <t>='PGE4-5'!$K$15</t>
  </si>
  <si>
    <t>JVL11.22.4C01</t>
  </si>
  <si>
    <t>='PGE4-5'!$C$16</t>
  </si>
  <si>
    <t>JVL11.22.4C02</t>
  </si>
  <si>
    <t>='PGE4-5'!$H$16</t>
  </si>
  <si>
    <t>JVL11.22.4C03</t>
  </si>
  <si>
    <t>='PGE4-5'!$I$16</t>
  </si>
  <si>
    <t>JVL11.22.4C05</t>
  </si>
  <si>
    <t>='PGE4-5'!$K$16</t>
  </si>
  <si>
    <t>JVL11.22.5C01</t>
  </si>
  <si>
    <t>='PGE4-5'!$C$17</t>
  </si>
  <si>
    <t>JVL11.22.5C02</t>
  </si>
  <si>
    <t>='PGE4-5'!$H$17</t>
  </si>
  <si>
    <t>JVL11.22.5C03</t>
  </si>
  <si>
    <t>='PGE4-5'!$I$17</t>
  </si>
  <si>
    <t>JVL11.22.5C05</t>
  </si>
  <si>
    <t>='PGE4-5'!$K$17</t>
  </si>
  <si>
    <t>JVL11.22.6C01</t>
  </si>
  <si>
    <t>='PGE4-5'!$C$18</t>
  </si>
  <si>
    <t>JVL11.22.6C02</t>
  </si>
  <si>
    <t>='PGE4-5'!$H$18</t>
  </si>
  <si>
    <t>JVL11.22.6C03</t>
  </si>
  <si>
    <t>='PGE4-5'!$I$18</t>
  </si>
  <si>
    <t>JVL11.22.6C05</t>
  </si>
  <si>
    <t>='PGE4-5'!$K$18</t>
  </si>
  <si>
    <t>JVL11.22.7C01</t>
  </si>
  <si>
    <t>='PGE4-5'!$C$19</t>
  </si>
  <si>
    <t>JVL11.22.7C02</t>
  </si>
  <si>
    <t>='PGE4-5'!$H$19</t>
  </si>
  <si>
    <t>JVL11.22.7C03</t>
  </si>
  <si>
    <t>='PGE4-5'!$I$19</t>
  </si>
  <si>
    <t>JVL11.22.7C05</t>
  </si>
  <si>
    <t>='PGE4-5'!$K$19</t>
  </si>
  <si>
    <t>JVL11.23.1C01</t>
  </si>
  <si>
    <t>='PGE4-5'!$E$21</t>
  </si>
  <si>
    <t>JVL11.23.2C01</t>
  </si>
  <si>
    <t>='PGE4-5'!$D$22</t>
  </si>
  <si>
    <t>JVL11.23.2C02</t>
  </si>
  <si>
    <t>='PGE4-5'!$H$22</t>
  </si>
  <si>
    <t>JVL11.23.2C03</t>
  </si>
  <si>
    <t>='PGE4-5'!$I$22</t>
  </si>
  <si>
    <t>JVL11.23.2C04</t>
  </si>
  <si>
    <t>='PGE4-5'!$J$22</t>
  </si>
  <si>
    <t>JVL11.23.2C05</t>
  </si>
  <si>
    <t>='PGE4-5'!$K$22</t>
  </si>
  <si>
    <t>JVL11.23.3C01</t>
  </si>
  <si>
    <t>='PGE4-5'!$C$23</t>
  </si>
  <si>
    <t>JVL11.23.3C02</t>
  </si>
  <si>
    <t>='PGE4-5'!$H$23</t>
  </si>
  <si>
    <t>JVL11.23.3C03</t>
  </si>
  <si>
    <t>='PGE4-5'!$I$23</t>
  </si>
  <si>
    <t>JVL11.23.3C05</t>
  </si>
  <si>
    <t>='PGE4-5'!$K$23</t>
  </si>
  <si>
    <t>JVL11.23.4C01</t>
  </si>
  <si>
    <t>='PGE4-5'!$C$24</t>
  </si>
  <si>
    <t>JVL11.23.4C02</t>
  </si>
  <si>
    <t>='PGE4-5'!$H$24</t>
  </si>
  <si>
    <t>JVL11.23.4C03</t>
  </si>
  <si>
    <t>='PGE4-5'!$I$24</t>
  </si>
  <si>
    <t>JVL11.23.4C05</t>
  </si>
  <si>
    <t>='PGE4-5'!$K$24</t>
  </si>
  <si>
    <t>JVL11.23.5C01</t>
  </si>
  <si>
    <t>='PGE4-5'!$C$25</t>
  </si>
  <si>
    <t>JVL11.23.5C02</t>
  </si>
  <si>
    <t>='PGE4-5'!$H$25</t>
  </si>
  <si>
    <t>JVL11.23.5C03</t>
  </si>
  <si>
    <t>='PGE4-5'!$I$25</t>
  </si>
  <si>
    <t>JVL11.23.5C05</t>
  </si>
  <si>
    <t>='PGE4-5'!$K$25</t>
  </si>
  <si>
    <t>JVL11.23.6C01</t>
  </si>
  <si>
    <t>='PGE4-5'!$C$26</t>
  </si>
  <si>
    <t>JVL11.23.6C02</t>
  </si>
  <si>
    <t>='PGE4-5'!$H$26</t>
  </si>
  <si>
    <t>JVL11.23.6C03</t>
  </si>
  <si>
    <t>='PGE4-5'!$I$26</t>
  </si>
  <si>
    <t>JVL11.23.6C05</t>
  </si>
  <si>
    <t>='PGE4-5'!$K$26</t>
  </si>
  <si>
    <t>JVL11.23.7C01</t>
  </si>
  <si>
    <t>='PGE4-5'!$C$27</t>
  </si>
  <si>
    <t>JVL11.23.7C02</t>
  </si>
  <si>
    <t>='PGE4-5'!$H$27</t>
  </si>
  <si>
    <t>JVL11.23.7C03</t>
  </si>
  <si>
    <t>='PGE4-5'!$I$27</t>
  </si>
  <si>
    <t>JVL11.23.7C05</t>
  </si>
  <si>
    <t>='PGE4-5'!$K$27</t>
  </si>
  <si>
    <t>JVL11.24.1C01</t>
  </si>
  <si>
    <t>='PGE4-5'!$E$29</t>
  </si>
  <si>
    <t>JVL11.24.2C01</t>
  </si>
  <si>
    <t>='PGE4-5'!$D$30</t>
  </si>
  <si>
    <t>JVL11.24.2C02</t>
  </si>
  <si>
    <t>='PGE4-5'!$H$30</t>
  </si>
  <si>
    <t>JVL11.24.2C03</t>
  </si>
  <si>
    <t>='PGE4-5'!$I$30</t>
  </si>
  <si>
    <t>JVL11.24.2C04</t>
  </si>
  <si>
    <t>='PGE4-5'!$J$30</t>
  </si>
  <si>
    <t>JVL11.24.2C05</t>
  </si>
  <si>
    <t>='PGE4-5'!$K$30</t>
  </si>
  <si>
    <t>JVL11.24.3C01</t>
  </si>
  <si>
    <t>='PGE4-5'!$C$31</t>
  </si>
  <si>
    <t>JVL11.24.3C02</t>
  </si>
  <si>
    <t>='PGE4-5'!$H$31</t>
  </si>
  <si>
    <t>JVL11.24.3C03</t>
  </si>
  <si>
    <t>='PGE4-5'!$I$31</t>
  </si>
  <si>
    <t>JVL11.24.3C05</t>
  </si>
  <si>
    <t>='PGE4-5'!$K$31</t>
  </si>
  <si>
    <t>JVL11.24.4C01</t>
  </si>
  <si>
    <t>='PGE4-5'!$C$32</t>
  </si>
  <si>
    <t>JVL11.24.4C02</t>
  </si>
  <si>
    <t>='PGE4-5'!$H$32</t>
  </si>
  <si>
    <t>JVL11.24.4C03</t>
  </si>
  <si>
    <t>='PGE4-5'!$I$32</t>
  </si>
  <si>
    <t>JVL11.24.4C05</t>
  </si>
  <si>
    <t>='PGE4-5'!$K$32</t>
  </si>
  <si>
    <t>JVL11.24.5C01</t>
  </si>
  <si>
    <t>='PGE4-5'!$C$33</t>
  </si>
  <si>
    <t>JVL11.24.5C02</t>
  </si>
  <si>
    <t>='PGE4-5'!$H$33</t>
  </si>
  <si>
    <t>JVL11.24.5C03</t>
  </si>
  <si>
    <t>='PGE4-5'!$I$33</t>
  </si>
  <si>
    <t>JVL11.24.5C05</t>
  </si>
  <si>
    <t>='PGE4-5'!$K$33</t>
  </si>
  <si>
    <t>JVL11.24.6C01</t>
  </si>
  <si>
    <t>='PGE4-5'!$C$34</t>
  </si>
  <si>
    <t>JVL11.24.6C02</t>
  </si>
  <si>
    <t>='PGE4-5'!$H$34</t>
  </si>
  <si>
    <t>JVL11.24.6C03</t>
  </si>
  <si>
    <t>='PGE4-5'!$I$34</t>
  </si>
  <si>
    <t>JVL11.24.6C05</t>
  </si>
  <si>
    <t>='PGE4-5'!$K$34</t>
  </si>
  <si>
    <t>JVL11.24.7C01</t>
  </si>
  <si>
    <t>='PGE4-5'!$C$35</t>
  </si>
  <si>
    <t>JVL11.24.7C02</t>
  </si>
  <si>
    <t>='PGE4-5'!$H$35</t>
  </si>
  <si>
    <t>JVL11.24.7C03</t>
  </si>
  <si>
    <t>='PGE4-5'!$I$35</t>
  </si>
  <si>
    <t>JVL11.24.7C05</t>
  </si>
  <si>
    <t>='PGE4-5'!$K$35</t>
  </si>
  <si>
    <t>JVL11.25.1C01</t>
  </si>
  <si>
    <t>='PGE4-5'!$E$37</t>
  </si>
  <si>
    <t>JVL11.25.2C01</t>
  </si>
  <si>
    <t>='PGE4-5'!$D$38</t>
  </si>
  <si>
    <t>JVL11.25.2C02</t>
  </si>
  <si>
    <t>='PGE4-5'!$H$38</t>
  </si>
  <si>
    <t>JVL11.25.2C03</t>
  </si>
  <si>
    <t>='PGE4-5'!$I$38</t>
  </si>
  <si>
    <t>JVL11.25.2C04</t>
  </si>
  <si>
    <t>='PGE4-5'!$J$38</t>
  </si>
  <si>
    <t>JVL11.25.2C05</t>
  </si>
  <si>
    <t>='PGE4-5'!$K$38</t>
  </si>
  <si>
    <t>JVL11.25.3C01</t>
  </si>
  <si>
    <t>='PGE4-5'!$C$39</t>
  </si>
  <si>
    <t>JVL11.25.3C02</t>
  </si>
  <si>
    <t>='PGE4-5'!$H$39</t>
  </si>
  <si>
    <t>JVL11.25.3C03</t>
  </si>
  <si>
    <t>='PGE4-5'!$I$39</t>
  </si>
  <si>
    <t>JVL11.25.3C05</t>
  </si>
  <si>
    <t>='PGE4-5'!$K$39</t>
  </si>
  <si>
    <t>JVL11.25.4C01</t>
  </si>
  <si>
    <t>='PGE4-5'!$C$40</t>
  </si>
  <si>
    <t>JVL11.25.4C02</t>
  </si>
  <si>
    <t>='PGE4-5'!$H$40</t>
  </si>
  <si>
    <t>JVL11.25.4C03</t>
  </si>
  <si>
    <t>='PGE4-5'!$I$40</t>
  </si>
  <si>
    <t>JVL11.25.4C05</t>
  </si>
  <si>
    <t>='PGE4-5'!$K$40</t>
  </si>
  <si>
    <t>JVL11.25.5C01</t>
  </si>
  <si>
    <t>='PGE4-5'!$C$41</t>
  </si>
  <si>
    <t>JVL11.25.5C02</t>
  </si>
  <si>
    <t>='PGE4-5'!$H$41</t>
  </si>
  <si>
    <t>JVL11.25.5C03</t>
  </si>
  <si>
    <t>='PGE4-5'!$I$41</t>
  </si>
  <si>
    <t>JVL11.25.5C05</t>
  </si>
  <si>
    <t>='PGE4-5'!$K$41</t>
  </si>
  <si>
    <t>JVL11.25.6C01</t>
  </si>
  <si>
    <t>='PGE4-5'!$C$42</t>
  </si>
  <si>
    <t>JVL11.25.6C02</t>
  </si>
  <si>
    <t>='PGE4-5'!$H$42</t>
  </si>
  <si>
    <t>JVL11.25.6C03</t>
  </si>
  <si>
    <t>='PGE4-5'!$I$42</t>
  </si>
  <si>
    <t>JVL11.25.6C05</t>
  </si>
  <si>
    <t>='PGE4-5'!$K$42</t>
  </si>
  <si>
    <t>JVL11.25.7C01</t>
  </si>
  <si>
    <t>='PGE4-5'!$C$43</t>
  </si>
  <si>
    <t>JVL11.25.7C02</t>
  </si>
  <si>
    <t>='PGE4-5'!$H$43</t>
  </si>
  <si>
    <t>JVL11.25.7C03</t>
  </si>
  <si>
    <t>='PGE4-5'!$I$43</t>
  </si>
  <si>
    <t>JVL11.25.7C05</t>
  </si>
  <si>
    <t>='PGE4-5'!$K$43</t>
  </si>
  <si>
    <t>JVL11.26.1C01</t>
  </si>
  <si>
    <t>='PGE4-6'!$E$5</t>
  </si>
  <si>
    <t>JVL11.26.2C01</t>
  </si>
  <si>
    <t>='PGE4-6'!$D$6</t>
  </si>
  <si>
    <t>JVL11.26.2C02</t>
  </si>
  <si>
    <t>='PGE4-6'!$H$6</t>
  </si>
  <si>
    <t>JVL11.26.2C03</t>
  </si>
  <si>
    <t>='PGE4-6'!$I$6</t>
  </si>
  <si>
    <t>JVL11.26.2C04</t>
  </si>
  <si>
    <t>='PGE4-6'!$J$6</t>
  </si>
  <si>
    <t>JVL11.26.2C05</t>
  </si>
  <si>
    <t>='PGE4-6'!$K$6</t>
  </si>
  <si>
    <t>JVL11.26.3C01</t>
  </si>
  <si>
    <t>='PGE4-6'!$C$7</t>
  </si>
  <si>
    <t>JVL11.26.3C02</t>
  </si>
  <si>
    <t>='PGE4-6'!$H$7</t>
  </si>
  <si>
    <t>JVL11.26.3C03</t>
  </si>
  <si>
    <t>='PGE4-6'!$I$7</t>
  </si>
  <si>
    <t>JVL11.26.3C05</t>
  </si>
  <si>
    <t>='PGE4-6'!$K$7</t>
  </si>
  <si>
    <t>JVL11.26.4C01</t>
  </si>
  <si>
    <t>='PGE4-6'!$C$8</t>
  </si>
  <si>
    <t>JVL11.26.4C02</t>
  </si>
  <si>
    <t>='PGE4-6'!$H$8</t>
  </si>
  <si>
    <t>JVL11.26.4C03</t>
  </si>
  <si>
    <t>='PGE4-6'!$I$8</t>
  </si>
  <si>
    <t>JVL11.26.4C05</t>
  </si>
  <si>
    <t>='PGE4-6'!$K$8</t>
  </si>
  <si>
    <t>JVL11.26.5C01</t>
  </si>
  <si>
    <t>='PGE4-6'!$C$9</t>
  </si>
  <si>
    <t>JVL11.26.5C02</t>
  </si>
  <si>
    <t>='PGE4-6'!$H$9</t>
  </si>
  <si>
    <t>JVL11.26.5C03</t>
  </si>
  <si>
    <t>='PGE4-6'!$I$9</t>
  </si>
  <si>
    <t>JVL11.26.5C05</t>
  </si>
  <si>
    <t>='PGE4-6'!$K$9</t>
  </si>
  <si>
    <t>JVL11.26.6C01</t>
  </si>
  <si>
    <t>='PGE4-6'!$C$10</t>
  </si>
  <si>
    <t>JVL11.26.6C02</t>
  </si>
  <si>
    <t>='PGE4-6'!$H$10</t>
  </si>
  <si>
    <t>JVL11.26.6C03</t>
  </si>
  <si>
    <t>='PGE4-6'!$I$10</t>
  </si>
  <si>
    <t>JVL11.26.6C05</t>
  </si>
  <si>
    <t>='PGE4-6'!$K$10</t>
  </si>
  <si>
    <t>JVL11.26.7C01</t>
  </si>
  <si>
    <t>='PGE4-6'!$C$11</t>
  </si>
  <si>
    <t>JVL11.26.7C02</t>
  </si>
  <si>
    <t>='PGE4-6'!$H$11</t>
  </si>
  <si>
    <t>JVL11.26.7C03</t>
  </si>
  <si>
    <t>='PGE4-6'!$I$11</t>
  </si>
  <si>
    <t>JVL11.26.7C05</t>
  </si>
  <si>
    <t>='PGE4-6'!$K$11</t>
  </si>
  <si>
    <t>JVL11.27.1C01</t>
  </si>
  <si>
    <t>='PGE4-6'!$E$13</t>
  </si>
  <si>
    <t>JVL11.27.2C01</t>
  </si>
  <si>
    <t>='PGE4-6'!$D$14</t>
  </si>
  <si>
    <t>JVL11.27.2C02</t>
  </si>
  <si>
    <t>='PGE4-6'!$H$14</t>
  </si>
  <si>
    <t>JVL11.27.2C03</t>
  </si>
  <si>
    <t>='PGE4-6'!$I$14</t>
  </si>
  <si>
    <t>JVL11.27.2C04</t>
  </si>
  <si>
    <t>='PGE4-6'!$J$14</t>
  </si>
  <si>
    <t>JVL11.27.2C05</t>
  </si>
  <si>
    <t>='PGE4-6'!$K$14</t>
  </si>
  <si>
    <t>JVL11.27.3C01</t>
  </si>
  <si>
    <t>='PGE4-6'!$C$15</t>
  </si>
  <si>
    <t>JVL11.27.3C02</t>
  </si>
  <si>
    <t>='PGE4-6'!$H$15</t>
  </si>
  <si>
    <t>JVL11.27.3C03</t>
  </si>
  <si>
    <t>='PGE4-6'!$I$15</t>
  </si>
  <si>
    <t>JVL11.27.3C05</t>
  </si>
  <si>
    <t>='PGE4-6'!$K$15</t>
  </si>
  <si>
    <t>JVL11.27.4C01</t>
  </si>
  <si>
    <t>='PGE4-6'!$C$16</t>
  </si>
  <si>
    <t>JVL11.27.4C02</t>
  </si>
  <si>
    <t>='PGE4-6'!$H$16</t>
  </si>
  <si>
    <t>JVL11.27.4C03</t>
  </si>
  <si>
    <t>='PGE4-6'!$I$16</t>
  </si>
  <si>
    <t>JVL11.27.4C05</t>
  </si>
  <si>
    <t>='PGE4-6'!$K$16</t>
  </si>
  <si>
    <t>JVL11.27.5C01</t>
  </si>
  <si>
    <t>='PGE4-6'!$C$17</t>
  </si>
  <si>
    <t>JVL11.27.5C02</t>
  </si>
  <si>
    <t>='PGE4-6'!$H$17</t>
  </si>
  <si>
    <t>JVL11.27.5C03</t>
  </si>
  <si>
    <t>='PGE4-6'!$I$17</t>
  </si>
  <si>
    <t>JVL11.27.5C05</t>
  </si>
  <si>
    <t>='PGE4-6'!$K$17</t>
  </si>
  <si>
    <t>JVL11.27.6C01</t>
  </si>
  <si>
    <t>='PGE4-6'!$C$18</t>
  </si>
  <si>
    <t>JVL11.27.6C02</t>
  </si>
  <si>
    <t>='PGE4-6'!$H$18</t>
  </si>
  <si>
    <t>JVL11.27.6C03</t>
  </si>
  <si>
    <t>='PGE4-6'!$I$18</t>
  </si>
  <si>
    <t>JVL11.27.6C05</t>
  </si>
  <si>
    <t>='PGE4-6'!$K$18</t>
  </si>
  <si>
    <t>JVL11.27.7C01</t>
  </si>
  <si>
    <t>='PGE4-6'!$C$19</t>
  </si>
  <si>
    <t>JVL11.27.7C02</t>
  </si>
  <si>
    <t>='PGE4-6'!$H$19</t>
  </si>
  <si>
    <t>JVL11.27.7C03</t>
  </si>
  <si>
    <t>='PGE4-6'!$I$19</t>
  </si>
  <si>
    <t>JVL11.27.7C05</t>
  </si>
  <si>
    <t>='PGE4-6'!$K$19</t>
  </si>
  <si>
    <t>JVL11.28.1C01</t>
  </si>
  <si>
    <t>='PGE4-6'!$E$21</t>
  </si>
  <si>
    <t>JVL11.28.2C01</t>
  </si>
  <si>
    <t>='PGE4-6'!$D$22</t>
  </si>
  <si>
    <t>JVL11.28.2C02</t>
  </si>
  <si>
    <t>='PGE4-6'!$H$22</t>
  </si>
  <si>
    <t>JVL11.28.2C03</t>
  </si>
  <si>
    <t>='PGE4-6'!$I$22</t>
  </si>
  <si>
    <t>JVL11.28.2C04</t>
  </si>
  <si>
    <t>='PGE4-6'!$J$22</t>
  </si>
  <si>
    <t>JVL11.28.2C05</t>
  </si>
  <si>
    <t>='PGE4-6'!$K$22</t>
  </si>
  <si>
    <t>JVL11.28.3C01</t>
  </si>
  <si>
    <t>='PGE4-6'!$C$23</t>
  </si>
  <si>
    <t>JVL11.28.3C02</t>
  </si>
  <si>
    <t>='PGE4-6'!$H$23</t>
  </si>
  <si>
    <t>JVL11.28.3C03</t>
  </si>
  <si>
    <t>='PGE4-6'!$I$23</t>
  </si>
  <si>
    <t>JVL11.28.3C05</t>
  </si>
  <si>
    <t>='PGE4-6'!$K$23</t>
  </si>
  <si>
    <t>JVL11.28.4C01</t>
  </si>
  <si>
    <t>='PGE4-6'!$C$24</t>
  </si>
  <si>
    <t>JVL11.28.4C02</t>
  </si>
  <si>
    <t>='PGE4-6'!$H$24</t>
  </si>
  <si>
    <t>JVL11.28.4C03</t>
  </si>
  <si>
    <t>='PGE4-6'!$I$24</t>
  </si>
  <si>
    <t>JVL11.28.4C05</t>
  </si>
  <si>
    <t>='PGE4-6'!$K$24</t>
  </si>
  <si>
    <t>JVL11.28.5C01</t>
  </si>
  <si>
    <t>='PGE4-6'!$C$25</t>
  </si>
  <si>
    <t>JVL11.28.5C02</t>
  </si>
  <si>
    <t>='PGE4-6'!$H$25</t>
  </si>
  <si>
    <t>JVL11.28.5C03</t>
  </si>
  <si>
    <t>='PGE4-6'!$I$25</t>
  </si>
  <si>
    <t>JVL11.28.5C05</t>
  </si>
  <si>
    <t>='PGE4-6'!$K$25</t>
  </si>
  <si>
    <t>JVL11.28.6C01</t>
  </si>
  <si>
    <t>='PGE4-6'!$C$26</t>
  </si>
  <si>
    <t>JVL11.28.6C02</t>
  </si>
  <si>
    <t>='PGE4-6'!$H$26</t>
  </si>
  <si>
    <t>JVL11.28.6C03</t>
  </si>
  <si>
    <t>='PGE4-6'!$I$26</t>
  </si>
  <si>
    <t>JVL11.28.6C05</t>
  </si>
  <si>
    <t>='PGE4-6'!$K$26</t>
  </si>
  <si>
    <t>JVL11.28.7C01</t>
  </si>
  <si>
    <t>='PGE4-6'!$C$27</t>
  </si>
  <si>
    <t>JVL11.28.7C02</t>
  </si>
  <si>
    <t>='PGE4-6'!$H$27</t>
  </si>
  <si>
    <t>JVL11.28.7C03</t>
  </si>
  <si>
    <t>='PGE4-6'!$I$27</t>
  </si>
  <si>
    <t>JVL11.28.7C05</t>
  </si>
  <si>
    <t>='PGE4-6'!$K$27</t>
  </si>
  <si>
    <t>JVL11.29.1C01</t>
  </si>
  <si>
    <t>='PGE4-6'!$E$29</t>
  </si>
  <si>
    <t>JVL11.29.2C01</t>
  </si>
  <si>
    <t>='PGE4-6'!$D$30</t>
  </si>
  <si>
    <t>JVL11.29.2C02</t>
  </si>
  <si>
    <t>='PGE4-6'!$H$30</t>
  </si>
  <si>
    <t>JVL11.29.2C03</t>
  </si>
  <si>
    <t>='PGE4-6'!$I$30</t>
  </si>
  <si>
    <t>JVL11.29.2C04</t>
  </si>
  <si>
    <t>='PGE4-6'!$J$30</t>
  </si>
  <si>
    <t>JVL11.29.2C05</t>
  </si>
  <si>
    <t>='PGE4-6'!$K$30</t>
  </si>
  <si>
    <t>JVL11.29.3C01</t>
  </si>
  <si>
    <t>='PGE4-6'!$C$31</t>
  </si>
  <si>
    <t>JVL11.29.3C02</t>
  </si>
  <si>
    <t>='PGE4-6'!$H$31</t>
  </si>
  <si>
    <t>JVL11.29.3C03</t>
  </si>
  <si>
    <t>='PGE4-6'!$I$31</t>
  </si>
  <si>
    <t>JVL11.29.3C05</t>
  </si>
  <si>
    <t>='PGE4-6'!$K$31</t>
  </si>
  <si>
    <t>JVL11.29.4C01</t>
  </si>
  <si>
    <t>='PGE4-6'!$C$32</t>
  </si>
  <si>
    <t>JVL11.29.4C02</t>
  </si>
  <si>
    <t>='PGE4-6'!$H$32</t>
  </si>
  <si>
    <t>JVL11.29.4C03</t>
  </si>
  <si>
    <t>='PGE4-6'!$I$32</t>
  </si>
  <si>
    <t>JVL11.29.4C05</t>
  </si>
  <si>
    <t>='PGE4-6'!$K$32</t>
  </si>
  <si>
    <t>JVL11.29.5C01</t>
  </si>
  <si>
    <t>='PGE4-6'!$C$33</t>
  </si>
  <si>
    <t>JVL11.29.5C02</t>
  </si>
  <si>
    <t>='PGE4-6'!$H$33</t>
  </si>
  <si>
    <t>JVL11.29.5C03</t>
  </si>
  <si>
    <t>='PGE4-6'!$I$33</t>
  </si>
  <si>
    <t>JVL11.29.5C05</t>
  </si>
  <si>
    <t>='PGE4-6'!$K$33</t>
  </si>
  <si>
    <t>JVL11.29.6C01</t>
  </si>
  <si>
    <t>='PGE4-6'!$C$34</t>
  </si>
  <si>
    <t>JVL11.29.6C02</t>
  </si>
  <si>
    <t>='PGE4-6'!$H$34</t>
  </si>
  <si>
    <t>JVL11.29.6C03</t>
  </si>
  <si>
    <t>='PGE4-6'!$I$34</t>
  </si>
  <si>
    <t>JVL11.29.6C05</t>
  </si>
  <si>
    <t>='PGE4-6'!$K$34</t>
  </si>
  <si>
    <t>JVL11.29.7C01</t>
  </si>
  <si>
    <t>='PGE4-6'!$C$35</t>
  </si>
  <si>
    <t>JVL11.29.7C02</t>
  </si>
  <si>
    <t>='PGE4-6'!$H$35</t>
  </si>
  <si>
    <t>JVL11.29.7C03</t>
  </si>
  <si>
    <t>='PGE4-6'!$I$35</t>
  </si>
  <si>
    <t>JVL11.29.7C05</t>
  </si>
  <si>
    <t>='PGE4-6'!$K$35</t>
  </si>
  <si>
    <t>JVL11.3.1C01</t>
  </si>
  <si>
    <t>='PGE4-1'!$E$21</t>
  </si>
  <si>
    <t>JVL11.3.2C01</t>
  </si>
  <si>
    <t>='PGE4-1'!$D$22</t>
  </si>
  <si>
    <t>JVL11.3.2C02</t>
  </si>
  <si>
    <t>='PGE4-1'!$H$22</t>
  </si>
  <si>
    <t>JVL11.3.2C03</t>
  </si>
  <si>
    <t>='PGE4-1'!$I$22</t>
  </si>
  <si>
    <t>JVL11.3.2C04</t>
  </si>
  <si>
    <t>='PGE4-1'!$J$22</t>
  </si>
  <si>
    <t>JVL11.3.2C05</t>
  </si>
  <si>
    <t>='PGE4-1'!$K$22</t>
  </si>
  <si>
    <t>JVL11.3.3C01</t>
  </si>
  <si>
    <t>='PGE4-1'!$C$23</t>
  </si>
  <si>
    <t>JVL11.3.3C02</t>
  </si>
  <si>
    <t>='PGE4-1'!$H$23</t>
  </si>
  <si>
    <t>JVL11.3.3C03</t>
  </si>
  <si>
    <t>='PGE4-1'!$I$23</t>
  </si>
  <si>
    <t>JVL11.3.3C05</t>
  </si>
  <si>
    <t>='PGE4-1'!$K$23</t>
  </si>
  <si>
    <t>JVL11.3.4C01</t>
  </si>
  <si>
    <t>='PGE4-1'!$C$24</t>
  </si>
  <si>
    <t>JVL11.3.4C02</t>
  </si>
  <si>
    <t>='PGE4-1'!$H$24</t>
  </si>
  <si>
    <t>JVL11.3.4C03</t>
  </si>
  <si>
    <t>='PGE4-1'!$I$24</t>
  </si>
  <si>
    <t>JVL11.3.4C05</t>
  </si>
  <si>
    <t>='PGE4-1'!$K$24</t>
  </si>
  <si>
    <t>JVL11.3.5C01</t>
  </si>
  <si>
    <t>='PGE4-1'!$C$25</t>
  </si>
  <si>
    <t>JVL11.3.5C02</t>
  </si>
  <si>
    <t>='PGE4-1'!$H$25</t>
  </si>
  <si>
    <t>JVL11.3.5C03</t>
  </si>
  <si>
    <t>='PGE4-1'!$I$25</t>
  </si>
  <si>
    <t>JVL11.3.5C05</t>
  </si>
  <si>
    <t>='PGE4-1'!$K$25</t>
  </si>
  <si>
    <t>JVL11.3.6C01</t>
  </si>
  <si>
    <t>='PGE4-1'!$C$26</t>
  </si>
  <si>
    <t>JVL11.3.6C02</t>
  </si>
  <si>
    <t>='PGE4-1'!$H$26</t>
  </si>
  <si>
    <t>JVL11.3.6C03</t>
  </si>
  <si>
    <t>='PGE4-1'!$I$26</t>
  </si>
  <si>
    <t>JVL11.3.6C05</t>
  </si>
  <si>
    <t>='PGE4-1'!$K$26</t>
  </si>
  <si>
    <t>JVL11.3.7C01</t>
  </si>
  <si>
    <t>='PGE4-1'!$C$27</t>
  </si>
  <si>
    <t>JVL11.3.7C02</t>
  </si>
  <si>
    <t>='PGE4-1'!$H$27</t>
  </si>
  <si>
    <t>JVL11.3.7C03</t>
  </si>
  <si>
    <t>='PGE4-1'!$I$27</t>
  </si>
  <si>
    <t>JVL11.3.7C05</t>
  </si>
  <si>
    <t>='PGE4-1'!$K$27</t>
  </si>
  <si>
    <t>JVL11.30.1C01</t>
  </si>
  <si>
    <t>='PGE4-6'!$E$37</t>
  </si>
  <si>
    <t>JVL11.30.2C01</t>
  </si>
  <si>
    <t>='PGE4-6'!$D$38</t>
  </si>
  <si>
    <t>JVL11.30.2C02</t>
  </si>
  <si>
    <t>='PGE4-6'!$H$38</t>
  </si>
  <si>
    <t>JVL11.30.2C03</t>
  </si>
  <si>
    <t>='PGE4-6'!$I$38</t>
  </si>
  <si>
    <t>JVL11.30.2C04</t>
  </si>
  <si>
    <t>='PGE4-6'!$J$38</t>
  </si>
  <si>
    <t>JVL11.30.2C05</t>
  </si>
  <si>
    <t>='PGE4-6'!$K$38</t>
  </si>
  <si>
    <t>JVL11.30.3C01</t>
  </si>
  <si>
    <t>='PGE4-6'!$C$39</t>
  </si>
  <si>
    <t>JVL11.30.3C02</t>
  </si>
  <si>
    <t>='PGE4-6'!$H$39</t>
  </si>
  <si>
    <t>JVL11.30.3C03</t>
  </si>
  <si>
    <t>='PGE4-6'!$I$39</t>
  </si>
  <si>
    <t>JVL11.30.3C05</t>
  </si>
  <si>
    <t>='PGE4-6'!$K$39</t>
  </si>
  <si>
    <t>JVL11.30.4C01</t>
  </si>
  <si>
    <t>='PGE4-6'!$C$40</t>
  </si>
  <si>
    <t>JVL11.30.4C02</t>
  </si>
  <si>
    <t>='PGE4-6'!$H$40</t>
  </si>
  <si>
    <t>JVL11.30.4C03</t>
  </si>
  <si>
    <t>='PGE4-6'!$I$40</t>
  </si>
  <si>
    <t>JVL11.30.4C05</t>
  </si>
  <si>
    <t>='PGE4-6'!$K$40</t>
  </si>
  <si>
    <t>JVL11.30.5C01</t>
  </si>
  <si>
    <t>='PGE4-6'!$C$41</t>
  </si>
  <si>
    <t>JVL11.30.5C02</t>
  </si>
  <si>
    <t>='PGE4-6'!$H$41</t>
  </si>
  <si>
    <t>JVL11.30.5C03</t>
  </si>
  <si>
    <t>='PGE4-6'!$I$41</t>
  </si>
  <si>
    <t>JVL11.30.5C05</t>
  </si>
  <si>
    <t>='PGE4-6'!$K$41</t>
  </si>
  <si>
    <t>JVL11.30.6C01</t>
  </si>
  <si>
    <t>='PGE4-6'!$C$42</t>
  </si>
  <si>
    <t>JVL11.30.6C02</t>
  </si>
  <si>
    <t>='PGE4-6'!$H$42</t>
  </si>
  <si>
    <t>JVL11.30.6C03</t>
  </si>
  <si>
    <t>='PGE4-6'!$I$42</t>
  </si>
  <si>
    <t>JVL11.30.6C05</t>
  </si>
  <si>
    <t>='PGE4-6'!$K$42</t>
  </si>
  <si>
    <t>JVL11.30.7C01</t>
  </si>
  <si>
    <t>='PGE4-6'!$C$43</t>
  </si>
  <si>
    <t>JVL11.30.7C02</t>
  </si>
  <si>
    <t>='PGE4-6'!$H$43</t>
  </si>
  <si>
    <t>JVL11.30.7C03</t>
  </si>
  <si>
    <t>='PGE4-6'!$I$43</t>
  </si>
  <si>
    <t>JVL11.30.7C05</t>
  </si>
  <si>
    <t>='PGE4-6'!$K$43</t>
  </si>
  <si>
    <t>JVL11.4.1C01</t>
  </si>
  <si>
    <t>='PGE4-1'!$E$29</t>
  </si>
  <si>
    <t>JVL11.4.2C01</t>
  </si>
  <si>
    <t>='PGE4-1'!$D$30</t>
  </si>
  <si>
    <t>JVL11.4.2C02</t>
  </si>
  <si>
    <t>='PGE4-1'!$H$30</t>
  </si>
  <si>
    <t>JVL11.4.2C03</t>
  </si>
  <si>
    <t>='PGE4-1'!$I$30</t>
  </si>
  <si>
    <t>JVL11.4.2C04</t>
  </si>
  <si>
    <t>='PGE4-1'!$J$30</t>
  </si>
  <si>
    <t>JVL11.4.2C05</t>
  </si>
  <si>
    <t>='PGE4-1'!$K$30</t>
  </si>
  <si>
    <t>JVL11.4.3C01</t>
  </si>
  <si>
    <t>='PGE4-1'!$C$31</t>
  </si>
  <si>
    <t>JVL11.4.3C02</t>
  </si>
  <si>
    <t>='PGE4-1'!$H$31</t>
  </si>
  <si>
    <t>JVL11.4.3C03</t>
  </si>
  <si>
    <t>='PGE4-1'!$I$31</t>
  </si>
  <si>
    <t>JVL11.4.3C05</t>
  </si>
  <si>
    <t>='PGE4-1'!$K$31</t>
  </si>
  <si>
    <t>JVL11.4.4C01</t>
  </si>
  <si>
    <t>='PGE4-1'!$C$32</t>
  </si>
  <si>
    <t>JVL11.4.4C02</t>
  </si>
  <si>
    <t>='PGE4-1'!$H$32</t>
  </si>
  <si>
    <t>JVL11.4.4C03</t>
  </si>
  <si>
    <t>='PGE4-1'!$I$32</t>
  </si>
  <si>
    <t>JVL11.4.4C05</t>
  </si>
  <si>
    <t>='PGE4-1'!$K$32</t>
  </si>
  <si>
    <t>JVL11.4.5C01</t>
  </si>
  <si>
    <t>='PGE4-1'!$C$33</t>
  </si>
  <si>
    <t>JVL11.4.5C02</t>
  </si>
  <si>
    <t>='PGE4-1'!$H$33</t>
  </si>
  <si>
    <t>JVL11.4.5C03</t>
  </si>
  <si>
    <t>='PGE4-1'!$I$33</t>
  </si>
  <si>
    <t>JVL11.4.5C05</t>
  </si>
  <si>
    <t>='PGE4-1'!$K$33</t>
  </si>
  <si>
    <t>JVL11.4.6C01</t>
  </si>
  <si>
    <t>='PGE4-1'!$C$34</t>
  </si>
  <si>
    <t>JVL11.4.6C02</t>
  </si>
  <si>
    <t>='PGE4-1'!$H$34</t>
  </si>
  <si>
    <t>JVL11.4.6C03</t>
  </si>
  <si>
    <t>='PGE4-1'!$I$34</t>
  </si>
  <si>
    <t>JVL11.4.6C05</t>
  </si>
  <si>
    <t>='PGE4-1'!$K$34</t>
  </si>
  <si>
    <t>JVL11.4.7C01</t>
  </si>
  <si>
    <t>='PGE4-1'!$C$35</t>
  </si>
  <si>
    <t>JVL11.4.7C02</t>
  </si>
  <si>
    <t>='PGE4-1'!$H$35</t>
  </si>
  <si>
    <t>JVL11.4.7C03</t>
  </si>
  <si>
    <t>='PGE4-1'!$I$35</t>
  </si>
  <si>
    <t>JVL11.4.7C05</t>
  </si>
  <si>
    <t>='PGE4-1'!$K$35</t>
  </si>
  <si>
    <t>JVL11.5.1C01</t>
  </si>
  <si>
    <t>='PGE4-1'!$E$37</t>
  </si>
  <si>
    <t>JVL11.5.2C01</t>
  </si>
  <si>
    <t>='PGE4-1'!$D$38</t>
  </si>
  <si>
    <t>JVL11.5.2C02</t>
  </si>
  <si>
    <t>='PGE4-1'!$H$38</t>
  </si>
  <si>
    <t>JVL11.5.2C03</t>
  </si>
  <si>
    <t>='PGE4-1'!$I$38</t>
  </si>
  <si>
    <t>JVL11.5.2C04</t>
  </si>
  <si>
    <t>='PGE4-1'!$J$38</t>
  </si>
  <si>
    <t>JVL11.5.2C05</t>
  </si>
  <si>
    <t>='PGE4-1'!$K$38</t>
  </si>
  <si>
    <t>JVL11.5.3C01</t>
  </si>
  <si>
    <t>='PGE4-1'!$C$39</t>
  </si>
  <si>
    <t>JVL11.5.3C02</t>
  </si>
  <si>
    <t>='PGE4-1'!$H$39</t>
  </si>
  <si>
    <t>JVL11.5.3C03</t>
  </si>
  <si>
    <t>='PGE4-1'!$I$39</t>
  </si>
  <si>
    <t>JVL11.5.3C05</t>
  </si>
  <si>
    <t>='PGE4-1'!$K$39</t>
  </si>
  <si>
    <t>JVL11.5.4C01</t>
  </si>
  <si>
    <t>='PGE4-1'!$C$40</t>
  </si>
  <si>
    <t>JVL11.5.4C02</t>
  </si>
  <si>
    <t>='PGE4-1'!$H$40</t>
  </si>
  <si>
    <t>JVL11.5.4C03</t>
  </si>
  <si>
    <t>='PGE4-1'!$I$40</t>
  </si>
  <si>
    <t>JVL11.5.4C05</t>
  </si>
  <si>
    <t>='PGE4-1'!$K$40</t>
  </si>
  <si>
    <t>JVL11.5.5C01</t>
  </si>
  <si>
    <t>='PGE4-1'!$C$41</t>
  </si>
  <si>
    <t>JVL11.5.5C02</t>
  </si>
  <si>
    <t>='PGE4-1'!$H$41</t>
  </si>
  <si>
    <t>JVL11.5.5C03</t>
  </si>
  <si>
    <t>='PGE4-1'!$I$41</t>
  </si>
  <si>
    <t>JVL11.5.5C05</t>
  </si>
  <si>
    <t>='PGE4-1'!$K$41</t>
  </si>
  <si>
    <t>JVL11.5.6C01</t>
  </si>
  <si>
    <t>='PGE4-1'!$C$42</t>
  </si>
  <si>
    <t>JVL11.5.6C02</t>
  </si>
  <si>
    <t>='PGE4-1'!$H$42</t>
  </si>
  <si>
    <t>JVL11.5.6C03</t>
  </si>
  <si>
    <t>='PGE4-1'!$I$42</t>
  </si>
  <si>
    <t>JVL11.5.6C05</t>
  </si>
  <si>
    <t>='PGE4-1'!$K$42</t>
  </si>
  <si>
    <t>JVL11.5.7C01</t>
  </si>
  <si>
    <t>='PGE4-1'!$C$43</t>
  </si>
  <si>
    <t>JVL11.5.7C02</t>
  </si>
  <si>
    <t>='PGE4-1'!$H$43</t>
  </si>
  <si>
    <t>JVL11.5.7C03</t>
  </si>
  <si>
    <t>='PGE4-1'!$I$43</t>
  </si>
  <si>
    <t>JVL11.5.7C05</t>
  </si>
  <si>
    <t>='PGE4-1'!$K$43</t>
  </si>
  <si>
    <t>JVL11.6.1C01</t>
  </si>
  <si>
    <t>='PGE4-2'!$E$5</t>
  </si>
  <si>
    <t>JVL11.6.2C01</t>
  </si>
  <si>
    <t>='PGE4-2'!$D$6</t>
  </si>
  <si>
    <t>JVL11.6.2C02</t>
  </si>
  <si>
    <t>='PGE4-2'!$H$6</t>
  </si>
  <si>
    <t>JVL11.6.2C03</t>
  </si>
  <si>
    <t>='PGE4-2'!$I$6</t>
  </si>
  <si>
    <t>JVL11.6.2C04</t>
  </si>
  <si>
    <t>='PGE4-2'!$J$6</t>
  </si>
  <si>
    <t>JVL11.6.2C05</t>
  </si>
  <si>
    <t>='PGE4-2'!$K$6</t>
  </si>
  <si>
    <t>JVL11.6.3C01</t>
  </si>
  <si>
    <t>='PGE4-2'!$C$7</t>
  </si>
  <si>
    <t>JVL11.6.3C02</t>
  </si>
  <si>
    <t>='PGE4-2'!$H$7</t>
  </si>
  <si>
    <t>JVL11.6.3C03</t>
  </si>
  <si>
    <t>='PGE4-2'!$I$7</t>
  </si>
  <si>
    <t>JVL11.6.3C05</t>
  </si>
  <si>
    <t>='PGE4-2'!$K$7</t>
  </si>
  <si>
    <t>JVL11.6.4C01</t>
  </si>
  <si>
    <t>='PGE4-2'!$C$8</t>
  </si>
  <si>
    <t>JVL11.6.4C02</t>
  </si>
  <si>
    <t>='PGE4-2'!$H$8</t>
  </si>
  <si>
    <t>JVL11.6.4C03</t>
  </si>
  <si>
    <t>='PGE4-2'!$I$8</t>
  </si>
  <si>
    <t>JVL11.6.4C05</t>
  </si>
  <si>
    <t>='PGE4-2'!$K$8</t>
  </si>
  <si>
    <t>JVL11.6.5C01</t>
  </si>
  <si>
    <t>='PGE4-2'!$C$9</t>
  </si>
  <si>
    <t>JVL11.6.5C02</t>
  </si>
  <si>
    <t>='PGE4-2'!$H$9</t>
  </si>
  <si>
    <t>JVL11.6.5C03</t>
  </si>
  <si>
    <t>='PGE4-2'!$I$9</t>
  </si>
  <si>
    <t>JVL11.6.5C05</t>
  </si>
  <si>
    <t>='PGE4-2'!$K$9</t>
  </si>
  <si>
    <t>JVL11.6.6C01</t>
  </si>
  <si>
    <t>='PGE4-2'!$C$10</t>
  </si>
  <si>
    <t>JVL11.6.6C02</t>
  </si>
  <si>
    <t>='PGE4-2'!$H$10</t>
  </si>
  <si>
    <t>JVL11.6.6C03</t>
  </si>
  <si>
    <t>='PGE4-2'!$I$10</t>
  </si>
  <si>
    <t>JVL11.6.6C05</t>
  </si>
  <si>
    <t>='PGE4-2'!$K$10</t>
  </si>
  <si>
    <t>JVL11.6.7C01</t>
  </si>
  <si>
    <t>='PGE4-2'!$C$11</t>
  </si>
  <si>
    <t>JVL11.6.7C02</t>
  </si>
  <si>
    <t>='PGE4-2'!$H$11</t>
  </si>
  <si>
    <t>JVL11.6.7C03</t>
  </si>
  <si>
    <t>='PGE4-2'!$I$11</t>
  </si>
  <si>
    <t>JVL11.6.7C05</t>
  </si>
  <si>
    <t>='PGE4-2'!$K$11</t>
  </si>
  <si>
    <t>JVL11.7.1C01</t>
  </si>
  <si>
    <t>='PGE4-2'!$E$13</t>
  </si>
  <si>
    <t>JVL11.7.2C01</t>
  </si>
  <si>
    <t>='PGE4-2'!$D$14</t>
  </si>
  <si>
    <t>JVL11.7.2C02</t>
  </si>
  <si>
    <t>='PGE4-2'!$H$14</t>
  </si>
  <si>
    <t>JVL11.7.2C03</t>
  </si>
  <si>
    <t>='PGE4-2'!$I$14</t>
  </si>
  <si>
    <t>JVL11.7.2C04</t>
  </si>
  <si>
    <t>='PGE4-2'!$J$14</t>
  </si>
  <si>
    <t>JVL11.7.2C05</t>
  </si>
  <si>
    <t>='PGE4-2'!$K$14</t>
  </si>
  <si>
    <t>JVL11.7.3C01</t>
  </si>
  <si>
    <t>='PGE4-2'!$C$15</t>
  </si>
  <si>
    <t>JVL11.7.3C02</t>
  </si>
  <si>
    <t>='PGE4-2'!$H$15</t>
  </si>
  <si>
    <t>JVL11.7.3C03</t>
  </si>
  <si>
    <t>='PGE4-2'!$I$15</t>
  </si>
  <si>
    <t>JVL11.7.3C05</t>
  </si>
  <si>
    <t>='PGE4-2'!$K$15</t>
  </si>
  <si>
    <t>JVL11.7.4C01</t>
  </si>
  <si>
    <t>='PGE4-2'!$C$16</t>
  </si>
  <si>
    <t>JVL11.7.4C02</t>
  </si>
  <si>
    <t>='PGE4-2'!$H$16</t>
  </si>
  <si>
    <t>JVL11.7.4C03</t>
  </si>
  <si>
    <t>='PGE4-2'!$I$16</t>
  </si>
  <si>
    <t>JVL11.7.4C05</t>
  </si>
  <si>
    <t>='PGE4-2'!$K$16</t>
  </si>
  <si>
    <t>JVL11.7.5C01</t>
  </si>
  <si>
    <t>='PGE4-2'!$C$17</t>
  </si>
  <si>
    <t>JVL11.7.5C02</t>
  </si>
  <si>
    <t>='PGE4-2'!$H$17</t>
  </si>
  <si>
    <t>JVL11.7.5C03</t>
  </si>
  <si>
    <t>='PGE4-2'!$I$17</t>
  </si>
  <si>
    <t>JVL11.7.5C05</t>
  </si>
  <si>
    <t>='PGE4-2'!$K$17</t>
  </si>
  <si>
    <t>JVL11.7.6C01</t>
  </si>
  <si>
    <t>='PGE4-2'!$C$18</t>
  </si>
  <si>
    <t>JVL11.7.6C02</t>
  </si>
  <si>
    <t>='PGE4-2'!$H$18</t>
  </si>
  <si>
    <t>JVL11.7.6C03</t>
  </si>
  <si>
    <t>='PGE4-2'!$I$18</t>
  </si>
  <si>
    <t>JVL11.7.6C05</t>
  </si>
  <si>
    <t>='PGE4-2'!$K$18</t>
  </si>
  <si>
    <t>JVL11.7.7C01</t>
  </si>
  <si>
    <t>='PGE4-2'!$C$19</t>
  </si>
  <si>
    <t>JVL11.7.7C02</t>
  </si>
  <si>
    <t>='PGE4-2'!$H$19</t>
  </si>
  <si>
    <t>JVL11.7.7C03</t>
  </si>
  <si>
    <t>='PGE4-2'!$I$19</t>
  </si>
  <si>
    <t>JVL11.7.7C05</t>
  </si>
  <si>
    <t>='PGE4-2'!$K$19</t>
  </si>
  <si>
    <t>JVL11.8.1C01</t>
  </si>
  <si>
    <t>='PGE4-2'!$E$21</t>
  </si>
  <si>
    <t>JVL11.8.2C01</t>
  </si>
  <si>
    <t>='PGE4-2'!$D$22</t>
  </si>
  <si>
    <t>JVL11.8.2C02</t>
  </si>
  <si>
    <t>='PGE4-2'!$H$22</t>
  </si>
  <si>
    <t>JVL11.8.2C03</t>
  </si>
  <si>
    <t>='PGE4-2'!$I$22</t>
  </si>
  <si>
    <t>JVL11.8.2C04</t>
  </si>
  <si>
    <t>='PGE4-2'!$J$22</t>
  </si>
  <si>
    <t>JVL11.8.2C05</t>
  </si>
  <si>
    <t>='PGE4-2'!$K$22</t>
  </si>
  <si>
    <t>JVL11.8.3C01</t>
  </si>
  <si>
    <t>='PGE4-2'!$C$23</t>
  </si>
  <si>
    <t>JVL11.8.3C02</t>
  </si>
  <si>
    <t>='PGE4-2'!$H$23</t>
  </si>
  <si>
    <t>JVL11.8.3C03</t>
  </si>
  <si>
    <t>='PGE4-2'!$I$23</t>
  </si>
  <si>
    <t>JVL11.8.3C05</t>
  </si>
  <si>
    <t>='PGE4-2'!$K$23</t>
  </si>
  <si>
    <t>JVL11.8.4C01</t>
  </si>
  <si>
    <t>='PGE4-2'!$C$24</t>
  </si>
  <si>
    <t>JVL11.8.4C02</t>
  </si>
  <si>
    <t>='PGE4-2'!$H$24</t>
  </si>
  <si>
    <t>JVL11.8.4C03</t>
  </si>
  <si>
    <t>='PGE4-2'!$I$24</t>
  </si>
  <si>
    <t>JVL11.8.4C05</t>
  </si>
  <si>
    <t>='PGE4-2'!$K$24</t>
  </si>
  <si>
    <t>JVL11.8.5C01</t>
  </si>
  <si>
    <t>='PGE4-2'!$C$25</t>
  </si>
  <si>
    <t>JVL11.8.5C02</t>
  </si>
  <si>
    <t>='PGE4-2'!$H$25</t>
  </si>
  <si>
    <t>JVL11.8.5C03</t>
  </si>
  <si>
    <t>='PGE4-2'!$I$25</t>
  </si>
  <si>
    <t>JVL11.8.5C05</t>
  </si>
  <si>
    <t>='PGE4-2'!$K$25</t>
  </si>
  <si>
    <t>JVL11.8.6C01</t>
  </si>
  <si>
    <t>='PGE4-2'!$C$26</t>
  </si>
  <si>
    <t>JVL11.8.6C02</t>
  </si>
  <si>
    <t>='PGE4-2'!$H$26</t>
  </si>
  <si>
    <t>JVL11.8.6C03</t>
  </si>
  <si>
    <t>='PGE4-2'!$I$26</t>
  </si>
  <si>
    <t>JVL11.8.6C05</t>
  </si>
  <si>
    <t>='PGE4-2'!$K$26</t>
  </si>
  <si>
    <t>JVL11.8.7C01</t>
  </si>
  <si>
    <t>='PGE4-2'!$C$27</t>
  </si>
  <si>
    <t>JVL11.8.7C02</t>
  </si>
  <si>
    <t>='PGE4-2'!$H$27</t>
  </si>
  <si>
    <t>JVL11.8.7C03</t>
  </si>
  <si>
    <t>='PGE4-2'!$I$27</t>
  </si>
  <si>
    <t>JVL11.8.7C05</t>
  </si>
  <si>
    <t>='PGE4-2'!$K$27</t>
  </si>
  <si>
    <t>JVL11.9.1C01</t>
  </si>
  <si>
    <t>='PGE4-2'!$E$29</t>
  </si>
  <si>
    <t>JVL11.9.2C01</t>
  </si>
  <si>
    <t>='PGE4-2'!$D$30</t>
  </si>
  <si>
    <t>JVL11.9.2C02</t>
  </si>
  <si>
    <t>='PGE4-2'!$H$30</t>
  </si>
  <si>
    <t>JVL11.9.2C03</t>
  </si>
  <si>
    <t>='PGE4-2'!$I$30</t>
  </si>
  <si>
    <t>JVL11.9.2C04</t>
  </si>
  <si>
    <t>='PGE4-2'!$J$30</t>
  </si>
  <si>
    <t>JVL11.9.2C05</t>
  </si>
  <si>
    <t>='PGE4-2'!$K$30</t>
  </si>
  <si>
    <t>JVL11.9.3C01</t>
  </si>
  <si>
    <t>='PGE4-2'!$C$31</t>
  </si>
  <si>
    <t>JVL11.9.3C02</t>
  </si>
  <si>
    <t>='PGE4-2'!$H$31</t>
  </si>
  <si>
    <t>JVL11.9.3C03</t>
  </si>
  <si>
    <t>='PGE4-2'!$I$31</t>
  </si>
  <si>
    <t>JVL11.9.3C05</t>
  </si>
  <si>
    <t>='PGE4-2'!$K$31</t>
  </si>
  <si>
    <t>JVL11.9.4C01</t>
  </si>
  <si>
    <t>='PGE4-2'!$C$32</t>
  </si>
  <si>
    <t>JVL11.9.4C02</t>
  </si>
  <si>
    <t>='PGE4-2'!$H$32</t>
  </si>
  <si>
    <t>JVL11.9.4C03</t>
  </si>
  <si>
    <t>='PGE4-2'!$I$32</t>
  </si>
  <si>
    <t>JVL11.9.4C05</t>
  </si>
  <si>
    <t>='PGE4-2'!$K$32</t>
  </si>
  <si>
    <t>JVL11.9.5C01</t>
  </si>
  <si>
    <t>='PGE4-2'!$C$33</t>
  </si>
  <si>
    <t>JVL11.9.5C02</t>
  </si>
  <si>
    <t>='PGE4-2'!$H$33</t>
  </si>
  <si>
    <t>JVL11.9.5C03</t>
  </si>
  <si>
    <t>='PGE4-2'!$I$33</t>
  </si>
  <si>
    <t>JVL11.9.5C05</t>
  </si>
  <si>
    <t>='PGE4-2'!$K$33</t>
  </si>
  <si>
    <t>JVL11.9.6C01</t>
  </si>
  <si>
    <t>='PGE4-2'!$C$34</t>
  </si>
  <si>
    <t>JVL11.9.6C02</t>
  </si>
  <si>
    <t>='PGE4-2'!$H$34</t>
  </si>
  <si>
    <t>JVL11.9.6C03</t>
  </si>
  <si>
    <t>='PGE4-2'!$I$34</t>
  </si>
  <si>
    <t>JVL11.9.6C05</t>
  </si>
  <si>
    <t>='PGE4-2'!$K$34</t>
  </si>
  <si>
    <t>JVL11.9.7C01</t>
  </si>
  <si>
    <t>='PGE4-2'!$C$35</t>
  </si>
  <si>
    <t>JVL11.9.7C02</t>
  </si>
  <si>
    <t>='PGE4-2'!$H$35</t>
  </si>
  <si>
    <t>JVL11.9.7C03</t>
  </si>
  <si>
    <t>='PGE4-2'!$I$35</t>
  </si>
  <si>
    <t>JVL11.9.7C05</t>
  </si>
  <si>
    <t>='PGE4-2'!$K$35</t>
  </si>
  <si>
    <t>L10.0D01</t>
  </si>
  <si>
    <t>L10.0D02</t>
  </si>
  <si>
    <t>L10.0E01</t>
  </si>
  <si>
    <t>L10.0E02</t>
  </si>
  <si>
    <t>L10.0M01</t>
  </si>
  <si>
    <t>L11.1</t>
  </si>
  <si>
    <t>L11.1.1</t>
  </si>
  <si>
    <t>L11.1.1C01</t>
  </si>
  <si>
    <t>='PGE2'!$I$7</t>
  </si>
  <si>
    <t>L11.1.1C02</t>
  </si>
  <si>
    <t>='PGE2'!$N$7</t>
  </si>
  <si>
    <t>L11.1.1C03</t>
  </si>
  <si>
    <t>='PGE2'!$S$7</t>
  </si>
  <si>
    <t>L11.1.1C04</t>
  </si>
  <si>
    <t>='PGE2'!$X$7</t>
  </si>
  <si>
    <t>L11.1.1C05</t>
  </si>
  <si>
    <t>='PGE2'!$AC$7</t>
  </si>
  <si>
    <t>L11.1.1C06</t>
  </si>
  <si>
    <t>='PGE2'!$AH$7</t>
  </si>
  <si>
    <t>L11.1.1C07</t>
  </si>
  <si>
    <t>='PGE2'!$AM$7</t>
  </si>
  <si>
    <t>L11.1.1C08</t>
  </si>
  <si>
    <t>='PGE2'!$AR$7</t>
  </si>
  <si>
    <t>L11.1.1C09</t>
  </si>
  <si>
    <t>='PGE2'!$AW$7</t>
  </si>
  <si>
    <t>L11.1.1C10</t>
  </si>
  <si>
    <t>='PGE2'!$BB$7</t>
  </si>
  <si>
    <t>L11.1.1C11</t>
  </si>
  <si>
    <t>='PGE2'!$BG$7</t>
  </si>
  <si>
    <t>L11.1.1C12</t>
  </si>
  <si>
    <t>='PGE2'!$BL$7</t>
  </si>
  <si>
    <t>L11.1.1C13</t>
  </si>
  <si>
    <t>='PGE2'!$BQ$7</t>
  </si>
  <si>
    <t>L11.1.1C14</t>
  </si>
  <si>
    <t>='PGE2'!$BV$7</t>
  </si>
  <si>
    <t>L11.1.1C15</t>
  </si>
  <si>
    <t>='PGE2'!$CA$7</t>
  </si>
  <si>
    <t>L11.1.1C16</t>
  </si>
  <si>
    <t>='PGE2'!$CF$7</t>
  </si>
  <si>
    <t>L11.1.1C17</t>
  </si>
  <si>
    <t>='PGE2'!$CK$7</t>
  </si>
  <si>
    <t>L11.1.1C18</t>
  </si>
  <si>
    <t>='PGE2'!$CP$7</t>
  </si>
  <si>
    <t>L11.1.1C19</t>
  </si>
  <si>
    <t>='PGE2'!$CU$7</t>
  </si>
  <si>
    <t>L11.1.1C20</t>
  </si>
  <si>
    <t>='PGE2'!$CZ$7</t>
  </si>
  <si>
    <t>L11.1.1C21</t>
  </si>
  <si>
    <t>='PGE2'!$DE$7</t>
  </si>
  <si>
    <t>L11.1.1C22</t>
  </si>
  <si>
    <t>='PGE2'!$DJ$7</t>
  </si>
  <si>
    <t>L11.1.1C23</t>
  </si>
  <si>
    <t>='PGE2'!$DO$7</t>
  </si>
  <si>
    <t>L11.1.1C24</t>
  </si>
  <si>
    <t>='PGE2'!$DT$7</t>
  </si>
  <si>
    <t>L11.1.1C25</t>
  </si>
  <si>
    <t>='PGE2'!$DY$7</t>
  </si>
  <si>
    <t>L11.1.1C26</t>
  </si>
  <si>
    <t>='PGE2'!$ED$7</t>
  </si>
  <si>
    <t>L11.1.1C27</t>
  </si>
  <si>
    <t>='PGE2'!$EI$7</t>
  </si>
  <si>
    <t>L11.1.1C28</t>
  </si>
  <si>
    <t>='PGE2'!$EN$7</t>
  </si>
  <si>
    <t>L11.1.1C29</t>
  </si>
  <si>
    <t>='PGE2'!$ES$7</t>
  </si>
  <si>
    <t>L11.1.1C30</t>
  </si>
  <si>
    <t>='PGE2'!$EX$7</t>
  </si>
  <si>
    <t>L11.1.1C31</t>
  </si>
  <si>
    <t>='PGE2'!$FC$7</t>
  </si>
  <si>
    <t>L11.1.1C32</t>
  </si>
  <si>
    <t>='PGE2'!$FH$7</t>
  </si>
  <si>
    <t>L11.1.1C33</t>
  </si>
  <si>
    <t>='PGE2'!$FM$7</t>
  </si>
  <si>
    <t>L11.1.1C34</t>
  </si>
  <si>
    <t>='PGE2'!$FR$7</t>
  </si>
  <si>
    <t>L11.1.1C35</t>
  </si>
  <si>
    <t>='PGE2'!$FW$7</t>
  </si>
  <si>
    <t>L11.1.1C36</t>
  </si>
  <si>
    <t>='PGE2'!$GB$7</t>
  </si>
  <si>
    <t>L11.1.1C37</t>
  </si>
  <si>
    <t>='PGE2'!$GG$7</t>
  </si>
  <si>
    <t>L11.1.1C38</t>
  </si>
  <si>
    <t>='PGE2'!$GL$7</t>
  </si>
  <si>
    <t>L11.1.1C39</t>
  </si>
  <si>
    <t>='PGE2'!$GQ$7</t>
  </si>
  <si>
    <t>L11.1.1C40</t>
  </si>
  <si>
    <t>='PGE2'!$GV$7</t>
  </si>
  <si>
    <t>L11.1.1C41</t>
  </si>
  <si>
    <t>='PGE2'!$HA$7</t>
  </si>
  <si>
    <t>L11.1.1C42</t>
  </si>
  <si>
    <t>='PGE2'!$HF$7</t>
  </si>
  <si>
    <t>L11.1.1C43</t>
  </si>
  <si>
    <t>='PGE2'!$HK$7</t>
  </si>
  <si>
    <t>L11.1.1C44</t>
  </si>
  <si>
    <t>='PGE2'!$HP$7</t>
  </si>
  <si>
    <t>L11.1.1C45</t>
  </si>
  <si>
    <t>='PGE2'!$HU$7</t>
  </si>
  <si>
    <t>L11.1.1C46</t>
  </si>
  <si>
    <t>='PGE2'!$HZ$7</t>
  </si>
  <si>
    <t>L11.1.1C47</t>
  </si>
  <si>
    <t>='PGE2'!$IE$7</t>
  </si>
  <si>
    <t>L11.1.1C48</t>
  </si>
  <si>
    <t>='PGE2'!$IJ$7</t>
  </si>
  <si>
    <t>L11.1.1C49</t>
  </si>
  <si>
    <t>='PGE2'!$IO$7</t>
  </si>
  <si>
    <t>L11.1.1C50</t>
  </si>
  <si>
    <t>='PGE2'!$IT$7</t>
  </si>
  <si>
    <t>L11.1.1C51</t>
  </si>
  <si>
    <t>='PGE2'!$IY$7</t>
  </si>
  <si>
    <t>L11.1C01</t>
  </si>
  <si>
    <t>='PGE2'!$I$5</t>
  </si>
  <si>
    <t>L11.1C02</t>
  </si>
  <si>
    <t>='PGE2'!$N$5</t>
  </si>
  <si>
    <t>L11.1C03</t>
  </si>
  <si>
    <t>='PGE2'!$S$5</t>
  </si>
  <si>
    <t>L11.1C04</t>
  </si>
  <si>
    <t>='PGE2'!$X$5</t>
  </si>
  <si>
    <t>L11.1C05</t>
  </si>
  <si>
    <t>='PGE2'!$AC$5</t>
  </si>
  <si>
    <t>L11.1C06</t>
  </si>
  <si>
    <t>='PGE2'!$AH$5</t>
  </si>
  <si>
    <t>L11.1C07</t>
  </si>
  <si>
    <t>='PGE2'!$AM$5</t>
  </si>
  <si>
    <t>L11.1C08</t>
  </si>
  <si>
    <t>='PGE2'!$AR$5</t>
  </si>
  <si>
    <t>L11.1C09</t>
  </si>
  <si>
    <t>='PGE2'!$AW$5</t>
  </si>
  <si>
    <t>L11.1C10</t>
  </si>
  <si>
    <t>='PGE2'!$BB$5</t>
  </si>
  <si>
    <t>L11.1C11</t>
  </si>
  <si>
    <t>='PGE2'!$BG$5</t>
  </si>
  <si>
    <t>L11.1C12</t>
  </si>
  <si>
    <t>='PGE2'!$BL$5</t>
  </si>
  <si>
    <t>L11.1C13</t>
  </si>
  <si>
    <t>='PGE2'!$BQ$5</t>
  </si>
  <si>
    <t>L11.1C14</t>
  </si>
  <si>
    <t>='PGE2'!$BV$5</t>
  </si>
  <si>
    <t>L11.1C15</t>
  </si>
  <si>
    <t>='PGE2'!$CA$5</t>
  </si>
  <si>
    <t>L11.1C16</t>
  </si>
  <si>
    <t>='PGE2'!$CF$5</t>
  </si>
  <si>
    <t>L11.1C17</t>
  </si>
  <si>
    <t>='PGE2'!$CK$5</t>
  </si>
  <si>
    <t>L11.1C18</t>
  </si>
  <si>
    <t>='PGE2'!$CP$5</t>
  </si>
  <si>
    <t>L11.1C19</t>
  </si>
  <si>
    <t>='PGE2'!$CU$5</t>
  </si>
  <si>
    <t>L11.1C20</t>
  </si>
  <si>
    <t>='PGE2'!$CZ$5</t>
  </si>
  <si>
    <t>L11.1C21</t>
  </si>
  <si>
    <t>='PGE2'!$DE$5</t>
  </si>
  <si>
    <t>L11.1C22</t>
  </si>
  <si>
    <t>='PGE2'!$DJ$5</t>
  </si>
  <si>
    <t>L11.1C23</t>
  </si>
  <si>
    <t>='PGE2'!$DO$5</t>
  </si>
  <si>
    <t>L11.1C24</t>
  </si>
  <si>
    <t>='PGE2'!$DT$5</t>
  </si>
  <si>
    <t>L11.1C25</t>
  </si>
  <si>
    <t>='PGE2'!$DY$5</t>
  </si>
  <si>
    <t>L11.1C26</t>
  </si>
  <si>
    <t>='PGE2'!$ED$5</t>
  </si>
  <si>
    <t>L11.1C27</t>
  </si>
  <si>
    <t>='PGE2'!$EI$5</t>
  </si>
  <si>
    <t>L11.1C28</t>
  </si>
  <si>
    <t>='PGE2'!$EN$5</t>
  </si>
  <si>
    <t>L11.1C29</t>
  </si>
  <si>
    <t>='PGE2'!$ES$5</t>
  </si>
  <si>
    <t>L11.1C30</t>
  </si>
  <si>
    <t>='PGE2'!$EX$5</t>
  </si>
  <si>
    <t>L11.1C31</t>
  </si>
  <si>
    <t>='PGE2'!$FC$5</t>
  </si>
  <si>
    <t>L11.1C32</t>
  </si>
  <si>
    <t>='PGE2'!$FH$5</t>
  </si>
  <si>
    <t>L11.1C33</t>
  </si>
  <si>
    <t>='PGE2'!$FM$5</t>
  </si>
  <si>
    <t>L11.1C34</t>
  </si>
  <si>
    <t>='PGE2'!$FR$5</t>
  </si>
  <si>
    <t>L11.1C35</t>
  </si>
  <si>
    <t>='PGE2'!$FW$5</t>
  </si>
  <si>
    <t>L11.1C36</t>
  </si>
  <si>
    <t>='PGE2'!$GB$5</t>
  </si>
  <si>
    <t>L11.1C37</t>
  </si>
  <si>
    <t>='PGE2'!$GG$5</t>
  </si>
  <si>
    <t>L11.1C38</t>
  </si>
  <si>
    <t>='PGE2'!$GL$5</t>
  </si>
  <si>
    <t>L11.1C39</t>
  </si>
  <si>
    <t>='PGE2'!$GQ$5</t>
  </si>
  <si>
    <t>L11.1C40</t>
  </si>
  <si>
    <t>='PGE2'!$GV$5</t>
  </si>
  <si>
    <t>L11.1C41</t>
  </si>
  <si>
    <t>='PGE2'!$HA$5</t>
  </si>
  <si>
    <t>L11.1C42</t>
  </si>
  <si>
    <t>='PGE2'!$HF$5</t>
  </si>
  <si>
    <t>L11.1C43</t>
  </si>
  <si>
    <t>='PGE2'!$HK$5</t>
  </si>
  <si>
    <t>L11.1C44</t>
  </si>
  <si>
    <t>='PGE2'!$HP$5</t>
  </si>
  <si>
    <t>L11.1C45</t>
  </si>
  <si>
    <t>='PGE2'!$HU$5</t>
  </si>
  <si>
    <t>L11.1C46</t>
  </si>
  <si>
    <t>='PGE2'!$HZ$5</t>
  </si>
  <si>
    <t>L11.1C47</t>
  </si>
  <si>
    <t>='PGE2'!$IE$5</t>
  </si>
  <si>
    <t>L11.1C48</t>
  </si>
  <si>
    <t>='PGE2'!$IJ$5</t>
  </si>
  <si>
    <t>L11.1C49</t>
  </si>
  <si>
    <t>='PGE2'!$IO$5</t>
  </si>
  <si>
    <t>L11.1C50</t>
  </si>
  <si>
    <t>='PGE2'!$IT$5</t>
  </si>
  <si>
    <t>L11.1C51</t>
  </si>
  <si>
    <t>='PGE2'!$IY$5</t>
  </si>
  <si>
    <t>L11.2</t>
  </si>
  <si>
    <t>L11.2C01</t>
  </si>
  <si>
    <t>='PGE2'!$I$9</t>
  </si>
  <si>
    <t>L11.2C02</t>
  </si>
  <si>
    <t>='PGE2'!$N$9</t>
  </si>
  <si>
    <t>L11.2C03</t>
  </si>
  <si>
    <t>='PGE2'!$S$9</t>
  </si>
  <si>
    <t>L11.2C04</t>
  </si>
  <si>
    <t>='PGE2'!$X$9</t>
  </si>
  <si>
    <t>L11.2C05</t>
  </si>
  <si>
    <t>='PGE2'!$AC$9</t>
  </si>
  <si>
    <t>L11.2C06</t>
  </si>
  <si>
    <t>='PGE2'!$AH$9</t>
  </si>
  <si>
    <t>L11.2C07</t>
  </si>
  <si>
    <t>='PGE2'!$AM$9</t>
  </si>
  <si>
    <t>L11.2C08</t>
  </si>
  <si>
    <t>='PGE2'!$AR$9</t>
  </si>
  <si>
    <t>L11.2C09</t>
  </si>
  <si>
    <t>='PGE2'!$AW$9</t>
  </si>
  <si>
    <t>L11.2C10</t>
  </si>
  <si>
    <t>='PGE2'!$BB$9</t>
  </si>
  <si>
    <t>L11.2C11</t>
  </si>
  <si>
    <t>='PGE2'!$BG$9</t>
  </si>
  <si>
    <t>L11.2C12</t>
  </si>
  <si>
    <t>='PGE2'!$BL$9</t>
  </si>
  <si>
    <t>L11.2C13</t>
  </si>
  <si>
    <t>='PGE2'!$BQ$9</t>
  </si>
  <si>
    <t>L11.2C14</t>
  </si>
  <si>
    <t>='PGE2'!$BV$9</t>
  </si>
  <si>
    <t>L11.2C15</t>
  </si>
  <si>
    <t>='PGE2'!$CA$9</t>
  </si>
  <si>
    <t>L11.2C16</t>
  </si>
  <si>
    <t>='PGE2'!$CF$9</t>
  </si>
  <si>
    <t>L11.2C17</t>
  </si>
  <si>
    <t>='PGE2'!$CK$9</t>
  </si>
  <si>
    <t>L11.2C18</t>
  </si>
  <si>
    <t>='PGE2'!$CP$9</t>
  </si>
  <si>
    <t>L11.2C19</t>
  </si>
  <si>
    <t>='PGE2'!$CU$9</t>
  </si>
  <si>
    <t>L11.2C20</t>
  </si>
  <si>
    <t>='PGE2'!$CZ$9</t>
  </si>
  <si>
    <t>L11.2C21</t>
  </si>
  <si>
    <t>='PGE2'!$DE$9</t>
  </si>
  <si>
    <t>L11.2C22</t>
  </si>
  <si>
    <t>='PGE2'!$DJ$9</t>
  </si>
  <si>
    <t>L11.2C23</t>
  </si>
  <si>
    <t>='PGE2'!$DO$9</t>
  </si>
  <si>
    <t>L11.2C24</t>
  </si>
  <si>
    <t>='PGE2'!$DT$9</t>
  </si>
  <si>
    <t>L11.2C25</t>
  </si>
  <si>
    <t>='PGE2'!$DY$9</t>
  </si>
  <si>
    <t>L11.2C26</t>
  </si>
  <si>
    <t>='PGE2'!$ED$9</t>
  </si>
  <si>
    <t>L11.2C27</t>
  </si>
  <si>
    <t>='PGE2'!$EI$9</t>
  </si>
  <si>
    <t>L11.2C28</t>
  </si>
  <si>
    <t>='PGE2'!$EN$9</t>
  </si>
  <si>
    <t>L11.2C29</t>
  </si>
  <si>
    <t>='PGE2'!$ES$9</t>
  </si>
  <si>
    <t>L11.2C30</t>
  </si>
  <si>
    <t>='PGE2'!$EX$9</t>
  </si>
  <si>
    <t>L11.2C31</t>
  </si>
  <si>
    <t>='PGE2'!$FC$9</t>
  </si>
  <si>
    <t>L11.2C32</t>
  </si>
  <si>
    <t>='PGE2'!$FH$9</t>
  </si>
  <si>
    <t>L11.2C33</t>
  </si>
  <si>
    <t>='PGE2'!$FM$9</t>
  </si>
  <si>
    <t>L11.2C34</t>
  </si>
  <si>
    <t>='PGE2'!$FR$9</t>
  </si>
  <si>
    <t>L11.2C35</t>
  </si>
  <si>
    <t>='PGE2'!$FW$9</t>
  </si>
  <si>
    <t>L11.2C36</t>
  </si>
  <si>
    <t>='PGE2'!$GB$9</t>
  </si>
  <si>
    <t>L11.2C37</t>
  </si>
  <si>
    <t>='PGE2'!$GG$9</t>
  </si>
  <si>
    <t>L11.2C38</t>
  </si>
  <si>
    <t>='PGE2'!$GL$9</t>
  </si>
  <si>
    <t>L11.2C39</t>
  </si>
  <si>
    <t>='PGE2'!$GQ$9</t>
  </si>
  <si>
    <t>L11.2C40</t>
  </si>
  <si>
    <t>='PGE2'!$GV$9</t>
  </si>
  <si>
    <t>L11.2C41</t>
  </si>
  <si>
    <t>='PGE2'!$HA$9</t>
  </si>
  <si>
    <t>L11.2C42</t>
  </si>
  <si>
    <t>='PGE2'!$HF$9</t>
  </si>
  <si>
    <t>L11.2C43</t>
  </si>
  <si>
    <t>='PGE2'!$HK$9</t>
  </si>
  <si>
    <t>L11.2C44</t>
  </si>
  <si>
    <t>='PGE2'!$HP$9</t>
  </si>
  <si>
    <t>L11.2C45</t>
  </si>
  <si>
    <t>='PGE2'!$HU$9</t>
  </si>
  <si>
    <t>L11.2C46</t>
  </si>
  <si>
    <t>='PGE2'!$HZ$9</t>
  </si>
  <si>
    <t>L11.2C47</t>
  </si>
  <si>
    <t>='PGE2'!$IE$9</t>
  </si>
  <si>
    <t>L11.2C48</t>
  </si>
  <si>
    <t>='PGE2'!$IJ$9</t>
  </si>
  <si>
    <t>L11.2C49</t>
  </si>
  <si>
    <t>='PGE2'!$IO$9</t>
  </si>
  <si>
    <t>L11.2C50</t>
  </si>
  <si>
    <t>='PGE2'!$IT$9</t>
  </si>
  <si>
    <t>L11.2C51</t>
  </si>
  <si>
    <t>='PGE2'!$IY$9</t>
  </si>
  <si>
    <t>L11.3</t>
  </si>
  <si>
    <t>L11.3.2</t>
  </si>
  <si>
    <t>L11.3.2C01</t>
  </si>
  <si>
    <t>='PGE2'!$I$11</t>
  </si>
  <si>
    <t>L11.3.2C02</t>
  </si>
  <si>
    <t>='PGE2'!$N$11</t>
  </si>
  <si>
    <t>L11.3.2C03</t>
  </si>
  <si>
    <t>='PGE2'!$S$11</t>
  </si>
  <si>
    <t>L11.3.2C04</t>
  </si>
  <si>
    <t>='PGE2'!$X$11</t>
  </si>
  <si>
    <t>L11.3.2C05</t>
  </si>
  <si>
    <t>='PGE2'!$AC$11</t>
  </si>
  <si>
    <t>L11.3.2C06</t>
  </si>
  <si>
    <t>='PGE2'!$AH$11</t>
  </si>
  <si>
    <t>L11.3.2C07</t>
  </si>
  <si>
    <t>='PGE2'!$AM$11</t>
  </si>
  <si>
    <t>L11.3.2C08</t>
  </si>
  <si>
    <t>='PGE2'!$AR$11</t>
  </si>
  <si>
    <t>L11.3.2C09</t>
  </si>
  <si>
    <t>='PGE2'!$AW$11</t>
  </si>
  <si>
    <t>L11.3.2C10</t>
  </si>
  <si>
    <t>='PGE2'!$BB$11</t>
  </si>
  <si>
    <t>L11.3.2C11</t>
  </si>
  <si>
    <t>='PGE2'!$BG$11</t>
  </si>
  <si>
    <t>L11.3.2C12</t>
  </si>
  <si>
    <t>='PGE2'!$BL$11</t>
  </si>
  <si>
    <t>L11.3.2C13</t>
  </si>
  <si>
    <t>='PGE2'!$BQ$11</t>
  </si>
  <si>
    <t>L11.3.2C14</t>
  </si>
  <si>
    <t>='PGE2'!$BV$11</t>
  </si>
  <si>
    <t>L11.3.2C15</t>
  </si>
  <si>
    <t>='PGE2'!$CA$11</t>
  </si>
  <si>
    <t>L11.3.2C16</t>
  </si>
  <si>
    <t>='PGE2'!$CF$11</t>
  </si>
  <si>
    <t>L11.3.2C17</t>
  </si>
  <si>
    <t>='PGE2'!$CK$11</t>
  </si>
  <si>
    <t>L11.3.2C18</t>
  </si>
  <si>
    <t>='PGE2'!$CP$11</t>
  </si>
  <si>
    <t>L11.3.2C19</t>
  </si>
  <si>
    <t>='PGE2'!$CU$11</t>
  </si>
  <si>
    <t>L11.3.2C20</t>
  </si>
  <si>
    <t>='PGE2'!$CZ$11</t>
  </si>
  <si>
    <t>L11.3.2C21</t>
  </si>
  <si>
    <t>='PGE2'!$DE$11</t>
  </si>
  <si>
    <t>L11.3.2C22</t>
  </si>
  <si>
    <t>='PGE2'!$DJ$11</t>
  </si>
  <si>
    <t>L11.3.2C23</t>
  </si>
  <si>
    <t>='PGE2'!$DO$11</t>
  </si>
  <si>
    <t>L11.3.2C24</t>
  </si>
  <si>
    <t>='PGE2'!$DT$11</t>
  </si>
  <si>
    <t>L11.3.2C25</t>
  </si>
  <si>
    <t>='PGE2'!$DY$11</t>
  </si>
  <si>
    <t>L11.3.2C26</t>
  </si>
  <si>
    <t>='PGE2'!$ED$11</t>
  </si>
  <si>
    <t>L11.3.2C27</t>
  </si>
  <si>
    <t>='PGE2'!$EI$11</t>
  </si>
  <si>
    <t>L11.3.2C28</t>
  </si>
  <si>
    <t>='PGE2'!$EN$11</t>
  </si>
  <si>
    <t>L11.3.2C29</t>
  </si>
  <si>
    <t>='PGE2'!$ES$11</t>
  </si>
  <si>
    <t>L11.3.2C30</t>
  </si>
  <si>
    <t>='PGE2'!$EX$11</t>
  </si>
  <si>
    <t>L11.3.2C31</t>
  </si>
  <si>
    <t>='PGE2'!$FC$11</t>
  </si>
  <si>
    <t>L11.3.2C32</t>
  </si>
  <si>
    <t>='PGE2'!$FH$11</t>
  </si>
  <si>
    <t>L11.3.2C33</t>
  </si>
  <si>
    <t>='PGE2'!$FM$11</t>
  </si>
  <si>
    <t>L11.3.2C34</t>
  </si>
  <si>
    <t>='PGE2'!$FR$11</t>
  </si>
  <si>
    <t>L11.3.2C35</t>
  </si>
  <si>
    <t>='PGE2'!$FW$11</t>
  </si>
  <si>
    <t>L11.3.2C36</t>
  </si>
  <si>
    <t>='PGE2'!$GB$11</t>
  </si>
  <si>
    <t>L11.3.2C37</t>
  </si>
  <si>
    <t>='PGE2'!$GG$11</t>
  </si>
  <si>
    <t>L11.3.2C38</t>
  </si>
  <si>
    <t>='PGE2'!$GL$11</t>
  </si>
  <si>
    <t>L11.3.2C39</t>
  </si>
  <si>
    <t>='PGE2'!$GQ$11</t>
  </si>
  <si>
    <t>L11.3.2C40</t>
  </si>
  <si>
    <t>='PGE2'!$GV$11</t>
  </si>
  <si>
    <t>L11.3.2C41</t>
  </si>
  <si>
    <t>='PGE2'!$HA$11</t>
  </si>
  <si>
    <t>L11.3.2C42</t>
  </si>
  <si>
    <t>='PGE2'!$HF$11</t>
  </si>
  <si>
    <t>L11.3.2C43</t>
  </si>
  <si>
    <t>='PGE2'!$HK$11</t>
  </si>
  <si>
    <t>L11.3.2C44</t>
  </si>
  <si>
    <t>='PGE2'!$HP$11</t>
  </si>
  <si>
    <t>L11.3.2C45</t>
  </si>
  <si>
    <t>='PGE2'!$HU$11</t>
  </si>
  <si>
    <t>L11.3.2C46</t>
  </si>
  <si>
    <t>='PGE2'!$HZ$11</t>
  </si>
  <si>
    <t>L11.3.2C47</t>
  </si>
  <si>
    <t>='PGE2'!$IE$11</t>
  </si>
  <si>
    <t>L11.3.2C48</t>
  </si>
  <si>
    <t>='PGE2'!$IJ$11</t>
  </si>
  <si>
    <t>L11.3.2C49</t>
  </si>
  <si>
    <t>='PGE2'!$IO$11</t>
  </si>
  <si>
    <t>L11.3.2C50</t>
  </si>
  <si>
    <t>='PGE2'!$IT$11</t>
  </si>
  <si>
    <t>L11.3.2C51</t>
  </si>
  <si>
    <t>='PGE2'!$IY$11</t>
  </si>
  <si>
    <t>L11.3C01</t>
  </si>
  <si>
    <t>='PGE2'!$I$10</t>
  </si>
  <si>
    <t>L11.3C02</t>
  </si>
  <si>
    <t>='PGE2'!$N$10</t>
  </si>
  <si>
    <t>L11.3C03</t>
  </si>
  <si>
    <t>='PGE2'!$S$10</t>
  </si>
  <si>
    <t>L11.3C04</t>
  </si>
  <si>
    <t>='PGE2'!$X$10</t>
  </si>
  <si>
    <t>L11.3C05</t>
  </si>
  <si>
    <t>='PGE2'!$AC$10</t>
  </si>
  <si>
    <t>L11.3C06</t>
  </si>
  <si>
    <t>='PGE2'!$AH$10</t>
  </si>
  <si>
    <t>L11.3C07</t>
  </si>
  <si>
    <t>='PGE2'!$AM$10</t>
  </si>
  <si>
    <t>L11.3C08</t>
  </si>
  <si>
    <t>='PGE2'!$AR$10</t>
  </si>
  <si>
    <t>L11.3C09</t>
  </si>
  <si>
    <t>='PGE2'!$AW$10</t>
  </si>
  <si>
    <t>L11.3C10</t>
  </si>
  <si>
    <t>='PGE2'!$BB$10</t>
  </si>
  <si>
    <t>L11.3C11</t>
  </si>
  <si>
    <t>='PGE2'!$BG$10</t>
  </si>
  <si>
    <t>L11.3C12</t>
  </si>
  <si>
    <t>='PGE2'!$BL$10</t>
  </si>
  <si>
    <t>L11.3C13</t>
  </si>
  <si>
    <t>='PGE2'!$BQ$10</t>
  </si>
  <si>
    <t>L11.3C14</t>
  </si>
  <si>
    <t>='PGE2'!$BV$10</t>
  </si>
  <si>
    <t>L11.3C15</t>
  </si>
  <si>
    <t>='PGE2'!$CA$10</t>
  </si>
  <si>
    <t>L11.3C16</t>
  </si>
  <si>
    <t>='PGE2'!$CF$10</t>
  </si>
  <si>
    <t>L11.3C17</t>
  </si>
  <si>
    <t>='PGE2'!$CK$10</t>
  </si>
  <si>
    <t>L11.3C18</t>
  </si>
  <si>
    <t>='PGE2'!$CP$10</t>
  </si>
  <si>
    <t>L11.3C19</t>
  </si>
  <si>
    <t>='PGE2'!$CU$10</t>
  </si>
  <si>
    <t>L11.3C20</t>
  </si>
  <si>
    <t>='PGE2'!$CZ$10</t>
  </si>
  <si>
    <t>L11.3C21</t>
  </si>
  <si>
    <t>='PGE2'!$DE$10</t>
  </si>
  <si>
    <t>L11.3C22</t>
  </si>
  <si>
    <t>='PGE2'!$DJ$10</t>
  </si>
  <si>
    <t>L11.3C23</t>
  </si>
  <si>
    <t>='PGE2'!$DO$10</t>
  </si>
  <si>
    <t>L11.3C24</t>
  </si>
  <si>
    <t>='PGE2'!$DT$10</t>
  </si>
  <si>
    <t>L11.3C25</t>
  </si>
  <si>
    <t>='PGE2'!$DY$10</t>
  </si>
  <si>
    <t>L11.3C26</t>
  </si>
  <si>
    <t>='PGE2'!$ED$10</t>
  </si>
  <si>
    <t>L11.3C27</t>
  </si>
  <si>
    <t>='PGE2'!$EI$10</t>
  </si>
  <si>
    <t>L11.3C28</t>
  </si>
  <si>
    <t>='PGE2'!$EN$10</t>
  </si>
  <si>
    <t>L11.3C29</t>
  </si>
  <si>
    <t>='PGE2'!$ES$10</t>
  </si>
  <si>
    <t>L11.3C30</t>
  </si>
  <si>
    <t>='PGE2'!$EX$10</t>
  </si>
  <si>
    <t>L11.3C31</t>
  </si>
  <si>
    <t>='PGE2'!$FC$10</t>
  </si>
  <si>
    <t>L11.3C32</t>
  </si>
  <si>
    <t>='PGE2'!$FH$10</t>
  </si>
  <si>
    <t>L11.3C33</t>
  </si>
  <si>
    <t>='PGE2'!$FM$10</t>
  </si>
  <si>
    <t>L11.3C34</t>
  </si>
  <si>
    <t>='PGE2'!$FR$10</t>
  </si>
  <si>
    <t>L11.3C35</t>
  </si>
  <si>
    <t>='PGE2'!$FW$10</t>
  </si>
  <si>
    <t>L11.3C36</t>
  </si>
  <si>
    <t>='PGE2'!$GB$10</t>
  </si>
  <si>
    <t>L11.3C37</t>
  </si>
  <si>
    <t>='PGE2'!$GG$10</t>
  </si>
  <si>
    <t>L11.3C38</t>
  </si>
  <si>
    <t>='PGE2'!$GL$10</t>
  </si>
  <si>
    <t>L11.3C39</t>
  </si>
  <si>
    <t>='PGE2'!$GQ$10</t>
  </si>
  <si>
    <t>L11.3C40</t>
  </si>
  <si>
    <t>='PGE2'!$GV$10</t>
  </si>
  <si>
    <t>L11.3C41</t>
  </si>
  <si>
    <t>='PGE2'!$HA$10</t>
  </si>
  <si>
    <t>L11.3C42</t>
  </si>
  <si>
    <t>='PGE2'!$HF$10</t>
  </si>
  <si>
    <t>L11.3C43</t>
  </si>
  <si>
    <t>='PGE2'!$HK$10</t>
  </si>
  <si>
    <t>L11.3C44</t>
  </si>
  <si>
    <t>='PGE2'!$HP$10</t>
  </si>
  <si>
    <t>L11.3C45</t>
  </si>
  <si>
    <t>='PGE2'!$HU$10</t>
  </si>
  <si>
    <t>L11.3C46</t>
  </si>
  <si>
    <t>='PGE2'!$HZ$10</t>
  </si>
  <si>
    <t>L11.3C47</t>
  </si>
  <si>
    <t>='PGE2'!$IE$10</t>
  </si>
  <si>
    <t>L11.3C48</t>
  </si>
  <si>
    <t>='PGE2'!$IJ$10</t>
  </si>
  <si>
    <t>L11.3C49</t>
  </si>
  <si>
    <t>='PGE2'!$IO$10</t>
  </si>
  <si>
    <t>L11.3C50</t>
  </si>
  <si>
    <t>='PGE2'!$IT$10</t>
  </si>
  <si>
    <t>L11.3C51</t>
  </si>
  <si>
    <t>='PGE2'!$IY$10</t>
  </si>
  <si>
    <t>L11.4C01</t>
  </si>
  <si>
    <t>L11.4C02</t>
  </si>
  <si>
    <t>L11.4C03</t>
  </si>
  <si>
    <t>L11.4C04</t>
  </si>
  <si>
    <t>L11.4C05</t>
  </si>
  <si>
    <t>L11.4C06</t>
  </si>
  <si>
    <t>L11.4C07</t>
  </si>
  <si>
    <t>L11.4C08</t>
  </si>
  <si>
    <t>L11.4C09</t>
  </si>
  <si>
    <t>L11.4C10</t>
  </si>
  <si>
    <t>L11.4C11</t>
  </si>
  <si>
    <t>L11.4C12</t>
  </si>
  <si>
    <t>L11.4C13</t>
  </si>
  <si>
    <t>L11.4C14</t>
  </si>
  <si>
    <t>L11.4C15</t>
  </si>
  <si>
    <t>L11.4C16</t>
  </si>
  <si>
    <t>L11.4C17</t>
  </si>
  <si>
    <t>L11.4C18</t>
  </si>
  <si>
    <t>L11.4C19</t>
  </si>
  <si>
    <t>L11.4C20</t>
  </si>
  <si>
    <t>L11.4C21</t>
  </si>
  <si>
    <t>L11.4C22</t>
  </si>
  <si>
    <t>L11.4C23</t>
  </si>
  <si>
    <t>L11.4C24</t>
  </si>
  <si>
    <t>L11.4C25</t>
  </si>
  <si>
    <t>L11.4C26</t>
  </si>
  <si>
    <t>L11.4C27</t>
  </si>
  <si>
    <t>L11.4C28</t>
  </si>
  <si>
    <t>L11.4C29</t>
  </si>
  <si>
    <t>L11.4C30</t>
  </si>
  <si>
    <t>L11.4C31</t>
  </si>
  <si>
    <t>L11.4C32</t>
  </si>
  <si>
    <t>L11.4C33</t>
  </si>
  <si>
    <t>L11.4C34</t>
  </si>
  <si>
    <t>L11.4C35</t>
  </si>
  <si>
    <t>L11.4C36</t>
  </si>
  <si>
    <t>L11.4C37</t>
  </si>
  <si>
    <t>L11.4C38</t>
  </si>
  <si>
    <t>L11.4C39</t>
  </si>
  <si>
    <t>L11.4C40</t>
  </si>
  <si>
    <t>L11.4C41</t>
  </si>
  <si>
    <t>L11.4C42</t>
  </si>
  <si>
    <t>L11.4C43</t>
  </si>
  <si>
    <t>L11.4C44</t>
  </si>
  <si>
    <t>L11.4C45</t>
  </si>
  <si>
    <t>L11.4C46</t>
  </si>
  <si>
    <t>L11.4C47</t>
  </si>
  <si>
    <t>L11.4C48</t>
  </si>
  <si>
    <t>L11.4C49</t>
  </si>
  <si>
    <t>L11.4C50</t>
  </si>
  <si>
    <t>L11.4C51</t>
  </si>
  <si>
    <t>L11.5.1C01</t>
  </si>
  <si>
    <t>='PGE2'!$J$22</t>
  </si>
  <si>
    <t>L11.5.1C02</t>
  </si>
  <si>
    <t>='PGE2'!$O$22</t>
  </si>
  <si>
    <t>L11.5.1C03</t>
  </si>
  <si>
    <t>='PGE2'!$T$22</t>
  </si>
  <si>
    <t>L11.5.1C04</t>
  </si>
  <si>
    <t>='PGE2'!$Y$22</t>
  </si>
  <si>
    <t>L11.5.1C05</t>
  </si>
  <si>
    <t>='PGE2'!$AD$22</t>
  </si>
  <si>
    <t>L11.5.1C06</t>
  </si>
  <si>
    <t>='PGE2'!$AI$22</t>
  </si>
  <si>
    <t>L11.5.1C07</t>
  </si>
  <si>
    <t>='PGE2'!$AN$22</t>
  </si>
  <si>
    <t>L11.5.1C08</t>
  </si>
  <si>
    <t>='PGE2'!$AS$22</t>
  </si>
  <si>
    <t>L11.5.1C09</t>
  </si>
  <si>
    <t>='PGE2'!$AX$22</t>
  </si>
  <si>
    <t>L11.5.1C10</t>
  </si>
  <si>
    <t>='PGE2'!$BC$22</t>
  </si>
  <si>
    <t>L11.5.1C11</t>
  </si>
  <si>
    <t>='PGE2'!$BH$22</t>
  </si>
  <si>
    <t>L11.5.1C12</t>
  </si>
  <si>
    <t>='PGE2'!$BM$22</t>
  </si>
  <si>
    <t>L11.5.1C13</t>
  </si>
  <si>
    <t>='PGE2'!$BR$22</t>
  </si>
  <si>
    <t>L11.5.1C14</t>
  </si>
  <si>
    <t>='PGE2'!$BW$22</t>
  </si>
  <si>
    <t>L11.5.1C15</t>
  </si>
  <si>
    <t>='PGE2'!$CB$22</t>
  </si>
  <si>
    <t>L11.5.1C16</t>
  </si>
  <si>
    <t>='PGE2'!$CG$22</t>
  </si>
  <si>
    <t>L11.5.1C17</t>
  </si>
  <si>
    <t>='PGE2'!$CL$22</t>
  </si>
  <si>
    <t>L11.5.1C18</t>
  </si>
  <si>
    <t>='PGE2'!$CQ$22</t>
  </si>
  <si>
    <t>L11.5.1C19</t>
  </si>
  <si>
    <t>='PGE2'!$CV$22</t>
  </si>
  <si>
    <t>L11.5.1C20</t>
  </si>
  <si>
    <t>='PGE2'!$DA$22</t>
  </si>
  <si>
    <t>L11.5.1C21</t>
  </si>
  <si>
    <t>='PGE2'!$DF$22</t>
  </si>
  <si>
    <t>L11.5.1C22</t>
  </si>
  <si>
    <t>='PGE2'!$DK$22</t>
  </si>
  <si>
    <t>L11.5.1C23</t>
  </si>
  <si>
    <t>='PGE2'!$DP$22</t>
  </si>
  <si>
    <t>L11.5.1C24</t>
  </si>
  <si>
    <t>='PGE2'!$DU$22</t>
  </si>
  <si>
    <t>L11.5.1C25</t>
  </si>
  <si>
    <t>='PGE2'!$DZ$22</t>
  </si>
  <si>
    <t>L11.5.1C26</t>
  </si>
  <si>
    <t>='PGE2'!$EE$22</t>
  </si>
  <si>
    <t>L11.5.1C27</t>
  </si>
  <si>
    <t>='PGE2'!$EJ$22</t>
  </si>
  <si>
    <t>L11.5.1C28</t>
  </si>
  <si>
    <t>='PGE2'!$EO$22</t>
  </si>
  <si>
    <t>L11.5.1C29</t>
  </si>
  <si>
    <t>='PGE2'!$ET$22</t>
  </si>
  <si>
    <t>L11.5.1C30</t>
  </si>
  <si>
    <t>='PGE2'!$EY$22</t>
  </si>
  <si>
    <t>L11.5.1C31</t>
  </si>
  <si>
    <t>='PGE2'!$FD$22</t>
  </si>
  <si>
    <t>L11.5.1C32</t>
  </si>
  <si>
    <t>='PGE2'!$FI$22</t>
  </si>
  <si>
    <t>L11.5.1C33</t>
  </si>
  <si>
    <t>='PGE2'!$FN$22</t>
  </si>
  <si>
    <t>L11.5.1C34</t>
  </si>
  <si>
    <t>='PGE2'!$FS$22</t>
  </si>
  <si>
    <t>L11.5.1C35</t>
  </si>
  <si>
    <t>='PGE2'!$FX$22</t>
  </si>
  <si>
    <t>L11.5.1C36</t>
  </si>
  <si>
    <t>='PGE2'!$GC$22</t>
  </si>
  <si>
    <t>L11.5.1C37</t>
  </si>
  <si>
    <t>='PGE2'!$GH$22</t>
  </si>
  <si>
    <t>L11.5.1C38</t>
  </si>
  <si>
    <t>='PGE2'!$GM$22</t>
  </si>
  <si>
    <t>L11.5.1C39</t>
  </si>
  <si>
    <t>='PGE2'!$GR$22</t>
  </si>
  <si>
    <t>L11.5.1C40</t>
  </si>
  <si>
    <t>='PGE2'!$GW$22</t>
  </si>
  <si>
    <t>L11.5.1C41</t>
  </si>
  <si>
    <t>='PGE2'!$HB$22</t>
  </si>
  <si>
    <t>L11.5.1C42</t>
  </si>
  <si>
    <t>='PGE2'!$HG$22</t>
  </si>
  <si>
    <t>L11.5.1C43</t>
  </si>
  <si>
    <t>='PGE2'!$HL$22</t>
  </si>
  <si>
    <t>L11.5.1C44</t>
  </si>
  <si>
    <t>='PGE2'!$HQ$22</t>
  </si>
  <si>
    <t>L11.5.1C45</t>
  </si>
  <si>
    <t>='PGE2'!$HV$22</t>
  </si>
  <si>
    <t>L11.5.1C46</t>
  </si>
  <si>
    <t>='PGE2'!$IA$22</t>
  </si>
  <si>
    <t>L11.5.1C47</t>
  </si>
  <si>
    <t>='PGE2'!$IF$22</t>
  </si>
  <si>
    <t>L11.5.1C48</t>
  </si>
  <si>
    <t>='PGE2'!$IK$22</t>
  </si>
  <si>
    <t>L11.5.1C49</t>
  </si>
  <si>
    <t>='PGE2'!$IP$22</t>
  </si>
  <si>
    <t>L11.5.1C50</t>
  </si>
  <si>
    <t>='PGE2'!$IU$22</t>
  </si>
  <si>
    <t>L11.5.1C51</t>
  </si>
  <si>
    <t>='PGE2'!$IZ$22</t>
  </si>
  <si>
    <t>L11.5C01CB01</t>
  </si>
  <si>
    <t>L11.5C01CB02</t>
  </si>
  <si>
    <t>L11.5C01CB03</t>
  </si>
  <si>
    <t>L11.5C01CB04</t>
  </si>
  <si>
    <t>L11.5C02CB01</t>
  </si>
  <si>
    <t>L11.5C02CB02</t>
  </si>
  <si>
    <t>L11.5C02CB03</t>
  </si>
  <si>
    <t>L11.5C02CB04</t>
  </si>
  <si>
    <t>L11.5C03CB01</t>
  </si>
  <si>
    <t>L11.5C03CB02</t>
  </si>
  <si>
    <t>L11.5C03CB03</t>
  </si>
  <si>
    <t>L11.5C03CB04</t>
  </si>
  <si>
    <t>L11.5C04CB01</t>
  </si>
  <si>
    <t>L11.5C04CB02</t>
  </si>
  <si>
    <t>L11.5C04CB03</t>
  </si>
  <si>
    <t>L11.5C04CB04</t>
  </si>
  <si>
    <t>L11.5C05CB01</t>
  </si>
  <si>
    <t>L11.5C05CB02</t>
  </si>
  <si>
    <t>L11.5C05CB03</t>
  </si>
  <si>
    <t>L11.5C05CB04</t>
  </si>
  <si>
    <t>L11.5C06CB01</t>
  </si>
  <si>
    <t>L11.5C06CB02</t>
  </si>
  <si>
    <t>L11.5C06CB03</t>
  </si>
  <si>
    <t>L11.5C06CB04</t>
  </si>
  <si>
    <t>L11.5C07CB01</t>
  </si>
  <si>
    <t>L11.5C07CB02</t>
  </si>
  <si>
    <t>L11.5C07CB03</t>
  </si>
  <si>
    <t>L11.5C07CB04</t>
  </si>
  <si>
    <t>L11.5C08CB01</t>
  </si>
  <si>
    <t>L11.5C08CB02</t>
  </si>
  <si>
    <t>L11.5C08CB03</t>
  </si>
  <si>
    <t>L11.5C08CB04</t>
  </si>
  <si>
    <t>L11.5C09CB01</t>
  </si>
  <si>
    <t>L11.5C09CB02</t>
  </si>
  <si>
    <t>L11.5C09CB03</t>
  </si>
  <si>
    <t>L11.5C09CB04</t>
  </si>
  <si>
    <t>L11.5C10CB01</t>
  </si>
  <si>
    <t>L11.5C10CB02</t>
  </si>
  <si>
    <t>L11.5C10CB03</t>
  </si>
  <si>
    <t>L11.5C10CB04</t>
  </si>
  <si>
    <t>L11.5C11CB01</t>
  </si>
  <si>
    <t>L11.5C11CB02</t>
  </si>
  <si>
    <t>L11.5C11CB03</t>
  </si>
  <si>
    <t>L11.5C11CB04</t>
  </si>
  <si>
    <t>L11.5C12CB01</t>
  </si>
  <si>
    <t>L11.5C12CB02</t>
  </si>
  <si>
    <t>L11.5C12CB03</t>
  </si>
  <si>
    <t>L11.5C12CB04</t>
  </si>
  <si>
    <t>L11.5C13CB01</t>
  </si>
  <si>
    <t>L11.5C13CB02</t>
  </si>
  <si>
    <t>L11.5C13CB03</t>
  </si>
  <si>
    <t>L11.5C13CB04</t>
  </si>
  <si>
    <t>L11.5C14CB01</t>
  </si>
  <si>
    <t>L11.5C14CB02</t>
  </si>
  <si>
    <t>L11.5C14CB03</t>
  </si>
  <si>
    <t>L11.5C14CB04</t>
  </si>
  <si>
    <t>L11.5C15CB01</t>
  </si>
  <si>
    <t>L11.5C15CB02</t>
  </si>
  <si>
    <t>L11.5C15CB03</t>
  </si>
  <si>
    <t>L11.5C15CB04</t>
  </si>
  <si>
    <t>L11.5C16CB01</t>
  </si>
  <si>
    <t>L11.5C16CB02</t>
  </si>
  <si>
    <t>L11.5C16CB03</t>
  </si>
  <si>
    <t>L11.5C16CB04</t>
  </si>
  <si>
    <t>L11.5C17CB01</t>
  </si>
  <si>
    <t>L11.5C17CB02</t>
  </si>
  <si>
    <t>L11.5C17CB03</t>
  </si>
  <si>
    <t>L11.5C17CB04</t>
  </si>
  <si>
    <t>L11.5C18CB01</t>
  </si>
  <si>
    <t>L11.5C18CB02</t>
  </si>
  <si>
    <t>L11.5C18CB03</t>
  </si>
  <si>
    <t>L11.5C18CB04</t>
  </si>
  <si>
    <t>L11.5C19CB01</t>
  </si>
  <si>
    <t>L11.5C19CB02</t>
  </si>
  <si>
    <t>L11.5C19CB03</t>
  </si>
  <si>
    <t>L11.5C19CB04</t>
  </si>
  <si>
    <t>L11.5C20CB01</t>
  </si>
  <si>
    <t>L11.5C20CB02</t>
  </si>
  <si>
    <t>L11.5C20CB03</t>
  </si>
  <si>
    <t>L11.5C20CB04</t>
  </si>
  <si>
    <t>L11.5C21CB01</t>
  </si>
  <si>
    <t>L11.5C21CB02</t>
  </si>
  <si>
    <t>L11.5C21CB03</t>
  </si>
  <si>
    <t>L11.5C21CB04</t>
  </si>
  <si>
    <t>L11.5C22CB01</t>
  </si>
  <si>
    <t>L11.5C22CB02</t>
  </si>
  <si>
    <t>L11.5C22CB03</t>
  </si>
  <si>
    <t>L11.5C22CB04</t>
  </si>
  <si>
    <t>L11.5C23CB01</t>
  </si>
  <si>
    <t>L11.5C23CB02</t>
  </si>
  <si>
    <t>L11.5C23CB03</t>
  </si>
  <si>
    <t>L11.5C23CB04</t>
  </si>
  <si>
    <t>L11.5C24CB01</t>
  </si>
  <si>
    <t>L11.5C24CB02</t>
  </si>
  <si>
    <t>L11.5C24CB03</t>
  </si>
  <si>
    <t>L11.5C24CB04</t>
  </si>
  <si>
    <t>L11.5C25CB01</t>
  </si>
  <si>
    <t>L11.5C25CB02</t>
  </si>
  <si>
    <t>L11.5C25CB03</t>
  </si>
  <si>
    <t>L11.5C25CB04</t>
  </si>
  <si>
    <t>L11.5C26CB01</t>
  </si>
  <si>
    <t>L11.5C26CB02</t>
  </si>
  <si>
    <t>L11.5C26CB03</t>
  </si>
  <si>
    <t>L11.5C26CB04</t>
  </si>
  <si>
    <t>L11.5C27CB01</t>
  </si>
  <si>
    <t>L11.5C27CB02</t>
  </si>
  <si>
    <t>L11.5C27CB03</t>
  </si>
  <si>
    <t>L11.5C27CB04</t>
  </si>
  <si>
    <t>L11.5C28CB01</t>
  </si>
  <si>
    <t>L11.5C28CB02</t>
  </si>
  <si>
    <t>L11.5C28CB03</t>
  </si>
  <si>
    <t>L11.5C28CB04</t>
  </si>
  <si>
    <t>L11.5C29CB01</t>
  </si>
  <si>
    <t>L11.5C29CB02</t>
  </si>
  <si>
    <t>L11.5C29CB03</t>
  </si>
  <si>
    <t>L11.5C29CB04</t>
  </si>
  <si>
    <t>L11.5C30CB01</t>
  </si>
  <si>
    <t>L11.5C30CB02</t>
  </si>
  <si>
    <t>L11.5C30CB03</t>
  </si>
  <si>
    <t>L11.5C30CB04</t>
  </si>
  <si>
    <t>L11.5C31CB01</t>
  </si>
  <si>
    <t>L11.5C31CB02</t>
  </si>
  <si>
    <t>L11.5C31CB03</t>
  </si>
  <si>
    <t>L11.5C31CB04</t>
  </si>
  <si>
    <t>L11.5C32CB01</t>
  </si>
  <si>
    <t>L11.5C32CB02</t>
  </si>
  <si>
    <t>L11.5C32CB03</t>
  </si>
  <si>
    <t>L11.5C32CB04</t>
  </si>
  <si>
    <t>L11.5C33CB01</t>
  </si>
  <si>
    <t>L11.5C33CB02</t>
  </si>
  <si>
    <t>L11.5C33CB03</t>
  </si>
  <si>
    <t>L11.5C33CB04</t>
  </si>
  <si>
    <t>L11.5C34CB01</t>
  </si>
  <si>
    <t>L11.5C34CB02</t>
  </si>
  <si>
    <t>L11.5C34CB03</t>
  </si>
  <si>
    <t>L11.5C34CB04</t>
  </si>
  <si>
    <t>L11.5C35CB01</t>
  </si>
  <si>
    <t>L11.5C35CB02</t>
  </si>
  <si>
    <t>L11.5C35CB03</t>
  </si>
  <si>
    <t>L11.5C35CB04</t>
  </si>
  <si>
    <t>L11.5C36CB01</t>
  </si>
  <si>
    <t>L11.5C36CB02</t>
  </si>
  <si>
    <t>L11.5C36CB03</t>
  </si>
  <si>
    <t>L11.5C36CB04</t>
  </si>
  <si>
    <t>L11.5C37CB01</t>
  </si>
  <si>
    <t>L11.5C37CB02</t>
  </si>
  <si>
    <t>L11.5C37CB03</t>
  </si>
  <si>
    <t>L11.5C37CB04</t>
  </si>
  <si>
    <t>L11.5C38CB01</t>
  </si>
  <si>
    <t>L11.5C38CB02</t>
  </si>
  <si>
    <t>L11.5C38CB03</t>
  </si>
  <si>
    <t>L11.5C38CB04</t>
  </si>
  <si>
    <t>L11.5C39CB01</t>
  </si>
  <si>
    <t>L11.5C39CB02</t>
  </si>
  <si>
    <t>L11.5C39CB03</t>
  </si>
  <si>
    <t>L11.5C39CB04</t>
  </si>
  <si>
    <t>L11.5C40CB01</t>
  </si>
  <si>
    <t>L11.5C40CB02</t>
  </si>
  <si>
    <t>L11.5C40CB03</t>
  </si>
  <si>
    <t>L11.5C40CB04</t>
  </si>
  <si>
    <t>L11.5C41CB01</t>
  </si>
  <si>
    <t>L11.5C41CB02</t>
  </si>
  <si>
    <t>L11.5C41CB03</t>
  </si>
  <si>
    <t>L11.5C41CB04</t>
  </si>
  <si>
    <t>L11.5C42CB01</t>
  </si>
  <si>
    <t>L11.5C42CB02</t>
  </si>
  <si>
    <t>L11.5C42CB03</t>
  </si>
  <si>
    <t>L11.5C42CB04</t>
  </si>
  <si>
    <t>L11.5C43CB01</t>
  </si>
  <si>
    <t>L11.5C43CB02</t>
  </si>
  <si>
    <t>L11.5C43CB03</t>
  </si>
  <si>
    <t>L11.5C43CB04</t>
  </si>
  <si>
    <t>L11.5C44CB01</t>
  </si>
  <si>
    <t>L11.5C44CB02</t>
  </si>
  <si>
    <t>L11.5C44CB03</t>
  </si>
  <si>
    <t>L11.5C44CB04</t>
  </si>
  <si>
    <t>L11.5C45CB01</t>
  </si>
  <si>
    <t>L11.5C45CB02</t>
  </si>
  <si>
    <t>L11.5C45CB03</t>
  </si>
  <si>
    <t>L11.5C45CB04</t>
  </si>
  <si>
    <t>L11.5C46CB01</t>
  </si>
  <si>
    <t>L11.5C46CB02</t>
  </si>
  <si>
    <t>L11.5C46CB03</t>
  </si>
  <si>
    <t>L11.5C46CB04</t>
  </si>
  <si>
    <t>L11.5C47CB01</t>
  </si>
  <si>
    <t>L11.5C47CB02</t>
  </si>
  <si>
    <t>L11.5C47CB03</t>
  </si>
  <si>
    <t>L11.5C47CB04</t>
  </si>
  <si>
    <t>L11.5C48CB01</t>
  </si>
  <si>
    <t>L11.5C48CB02</t>
  </si>
  <si>
    <t>L11.5C48CB03</t>
  </si>
  <si>
    <t>L11.5C48CB04</t>
  </si>
  <si>
    <t>L11.5C49CB01</t>
  </si>
  <si>
    <t>L11.5C49CB02</t>
  </si>
  <si>
    <t>L11.5C49CB03</t>
  </si>
  <si>
    <t>L11.5C49CB04</t>
  </si>
  <si>
    <t>L11.5C50CB01</t>
  </si>
  <si>
    <t>L11.5C50CB02</t>
  </si>
  <si>
    <t>L11.5C50CB03</t>
  </si>
  <si>
    <t>L11.5C50CB04</t>
  </si>
  <si>
    <t>L11.5C51CB01</t>
  </si>
  <si>
    <t>L11.5C51CB02</t>
  </si>
  <si>
    <t>L11.5C51CB03</t>
  </si>
  <si>
    <t>L11.5C51CB04</t>
  </si>
  <si>
    <t>L11.6C01CB01</t>
  </si>
  <si>
    <t>L11.6C01CB02</t>
  </si>
  <si>
    <t>L11.6C01CB03</t>
  </si>
  <si>
    <t>L11.6C01CB04</t>
  </si>
  <si>
    <t>L11.6C01CB05</t>
  </si>
  <si>
    <t>L11.6C02CB01</t>
  </si>
  <si>
    <t>L11.6C02CB02</t>
  </si>
  <si>
    <t>L11.6C02CB03</t>
  </si>
  <si>
    <t>L11.6C02CB04</t>
  </si>
  <si>
    <t>L11.6C02CB05</t>
  </si>
  <si>
    <t>L11.6C03CB01</t>
  </si>
  <si>
    <t>L11.6C03CB02</t>
  </si>
  <si>
    <t>L11.6C03CB03</t>
  </si>
  <si>
    <t>L11.6C03CB04</t>
  </si>
  <si>
    <t>L11.6C03CB05</t>
  </si>
  <si>
    <t>L11.6C04CB01</t>
  </si>
  <si>
    <t>L11.6C04CB02</t>
  </si>
  <si>
    <t>L11.6C04CB03</t>
  </si>
  <si>
    <t>L11.6C04CB04</t>
  </si>
  <si>
    <t>L11.6C04CB05</t>
  </si>
  <si>
    <t>L11.6C05CB01</t>
  </si>
  <si>
    <t>L11.6C05CB02</t>
  </si>
  <si>
    <t>L11.6C05CB03</t>
  </si>
  <si>
    <t>L11.6C05CB04</t>
  </si>
  <si>
    <t>L11.6C05CB05</t>
  </si>
  <si>
    <t>L11.6C06CB01</t>
  </si>
  <si>
    <t>L11.6C06CB02</t>
  </si>
  <si>
    <t>L11.6C06CB03</t>
  </si>
  <si>
    <t>L11.6C06CB04</t>
  </si>
  <si>
    <t>L11.6C06CB05</t>
  </si>
  <si>
    <t>L11.6C07CB01</t>
  </si>
  <si>
    <t>L11.6C07CB02</t>
  </si>
  <si>
    <t>L11.6C07CB03</t>
  </si>
  <si>
    <t>L11.6C07CB04</t>
  </si>
  <si>
    <t>L11.6C07CB05</t>
  </si>
  <si>
    <t>L11.6C08CB01</t>
  </si>
  <si>
    <t>L11.6C08CB02</t>
  </si>
  <si>
    <t>L11.6C08CB03</t>
  </si>
  <si>
    <t>L11.6C08CB04</t>
  </si>
  <si>
    <t>L11.6C08CB05</t>
  </si>
  <si>
    <t>L11.6C09CB01</t>
  </si>
  <si>
    <t>L11.6C09CB02</t>
  </si>
  <si>
    <t>L11.6C09CB03</t>
  </si>
  <si>
    <t>L11.6C09CB04</t>
  </si>
  <si>
    <t>L11.6C09CB05</t>
  </si>
  <si>
    <t>L11.6C10CB01</t>
  </si>
  <si>
    <t>L11.6C10CB02</t>
  </si>
  <si>
    <t>L11.6C10CB03</t>
  </si>
  <si>
    <t>L11.6C10CB04</t>
  </si>
  <si>
    <t>L11.6C10CB05</t>
  </si>
  <si>
    <t>L11.6C11CB01</t>
  </si>
  <si>
    <t>L11.6C11CB02</t>
  </si>
  <si>
    <t>L11.6C11CB03</t>
  </si>
  <si>
    <t>L11.6C11CB04</t>
  </si>
  <si>
    <t>L11.6C11CB05</t>
  </si>
  <si>
    <t>L11.6C12CB01</t>
  </si>
  <si>
    <t>L11.6C12CB02</t>
  </si>
  <si>
    <t>L11.6C12CB03</t>
  </si>
  <si>
    <t>L11.6C12CB04</t>
  </si>
  <si>
    <t>L11.6C12CB05</t>
  </si>
  <si>
    <t>L11.6C13CB01</t>
  </si>
  <si>
    <t>L11.6C13CB02</t>
  </si>
  <si>
    <t>L11.6C13CB03</t>
  </si>
  <si>
    <t>L11.6C13CB04</t>
  </si>
  <si>
    <t>L11.6C13CB05</t>
  </si>
  <si>
    <t>L11.6C14CB01</t>
  </si>
  <si>
    <t>L11.6C14CB02</t>
  </si>
  <si>
    <t>L11.6C14CB03</t>
  </si>
  <si>
    <t>L11.6C14CB04</t>
  </si>
  <si>
    <t>L11.6C14CB05</t>
  </si>
  <si>
    <t>L11.6C15CB01</t>
  </si>
  <si>
    <t>L11.6C15CB02</t>
  </si>
  <si>
    <t>L11.6C15CB03</t>
  </si>
  <si>
    <t>L11.6C15CB04</t>
  </si>
  <si>
    <t>L11.6C15CB05</t>
  </si>
  <si>
    <t>L11.6C16CB01</t>
  </si>
  <si>
    <t>L11.6C16CB02</t>
  </si>
  <si>
    <t>L11.6C16CB03</t>
  </si>
  <si>
    <t>L11.6C16CB04</t>
  </si>
  <si>
    <t>L11.6C16CB05</t>
  </si>
  <si>
    <t>L11.6C17CB01</t>
  </si>
  <si>
    <t>L11.6C17CB02</t>
  </si>
  <si>
    <t>L11.6C17CB03</t>
  </si>
  <si>
    <t>L11.6C17CB04</t>
  </si>
  <si>
    <t>L11.6C17CB05</t>
  </si>
  <si>
    <t>L11.6C18CB01</t>
  </si>
  <si>
    <t>L11.6C18CB02</t>
  </si>
  <si>
    <t>L11.6C18CB03</t>
  </si>
  <si>
    <t>L11.6C18CB04</t>
  </si>
  <si>
    <t>L11.6C18CB05</t>
  </si>
  <si>
    <t>L11.6C19CB01</t>
  </si>
  <si>
    <t>L11.6C19CB02</t>
  </si>
  <si>
    <t>L11.6C19CB03</t>
  </si>
  <si>
    <t>L11.6C19CB04</t>
  </si>
  <si>
    <t>L11.6C19CB05</t>
  </si>
  <si>
    <t>L11.6C20CB01</t>
  </si>
  <si>
    <t>L11.6C20CB02</t>
  </si>
  <si>
    <t>L11.6C20CB03</t>
  </si>
  <si>
    <t>L11.6C20CB04</t>
  </si>
  <si>
    <t>L11.6C20CB05</t>
  </si>
  <si>
    <t>L11.6C21CB01</t>
  </si>
  <si>
    <t>L11.6C21CB02</t>
  </si>
  <si>
    <t>L11.6C21CB03</t>
  </si>
  <si>
    <t>L11.6C21CB04</t>
  </si>
  <si>
    <t>L11.6C21CB05</t>
  </si>
  <si>
    <t>L11.6C22CB01</t>
  </si>
  <si>
    <t>L11.6C22CB02</t>
  </si>
  <si>
    <t>L11.6C22CB03</t>
  </si>
  <si>
    <t>L11.6C22CB04</t>
  </si>
  <si>
    <t>L11.6C22CB05</t>
  </si>
  <si>
    <t>L11.6C23CB01</t>
  </si>
  <si>
    <t>L11.6C23CB02</t>
  </si>
  <si>
    <t>L11.6C23CB03</t>
  </si>
  <si>
    <t>L11.6C23CB04</t>
  </si>
  <si>
    <t>L11.6C23CB05</t>
  </si>
  <si>
    <t>L11.6C24CB01</t>
  </si>
  <si>
    <t>L11.6C24CB02</t>
  </si>
  <si>
    <t>L11.6C24CB03</t>
  </si>
  <si>
    <t>L11.6C24CB04</t>
  </si>
  <si>
    <t>L11.6C24CB05</t>
  </si>
  <si>
    <t>L11.6C25CB01</t>
  </si>
  <si>
    <t>L11.6C25CB02</t>
  </si>
  <si>
    <t>L11.6C25CB03</t>
  </si>
  <si>
    <t>L11.6C25CB04</t>
  </si>
  <si>
    <t>L11.6C25CB05</t>
  </si>
  <si>
    <t>L11.6C26CB01</t>
  </si>
  <si>
    <t>L11.6C26CB02</t>
  </si>
  <si>
    <t>L11.6C26CB03</t>
  </si>
  <si>
    <t>L11.6C26CB04</t>
  </si>
  <si>
    <t>L11.6C26CB05</t>
  </si>
  <si>
    <t>L11.6C27CB01</t>
  </si>
  <si>
    <t>L11.6C27CB02</t>
  </si>
  <si>
    <t>L11.6C27CB03</t>
  </si>
  <si>
    <t>L11.6C27CB04</t>
  </si>
  <si>
    <t>L11.6C27CB05</t>
  </si>
  <si>
    <t>L11.6C28CB01</t>
  </si>
  <si>
    <t>L11.6C28CB02</t>
  </si>
  <si>
    <t>L11.6C28CB03</t>
  </si>
  <si>
    <t>L11.6C28CB04</t>
  </si>
  <si>
    <t>L11.6C28CB05</t>
  </si>
  <si>
    <t>L11.6C29CB01</t>
  </si>
  <si>
    <t>L11.6C29CB02</t>
  </si>
  <si>
    <t>L11.6C29CB03</t>
  </si>
  <si>
    <t>L11.6C29CB04</t>
  </si>
  <si>
    <t>L11.6C29CB05</t>
  </si>
  <si>
    <t>L11.6C30CB01</t>
  </si>
  <si>
    <t>L11.6C30CB02</t>
  </si>
  <si>
    <t>L11.6C30CB03</t>
  </si>
  <si>
    <t>L11.6C30CB04</t>
  </si>
  <si>
    <t>L11.6C30CB05</t>
  </si>
  <si>
    <t>L11.6C31CB01</t>
  </si>
  <si>
    <t>L11.6C31CB02</t>
  </si>
  <si>
    <t>L11.6C31CB03</t>
  </si>
  <si>
    <t>L11.6C31CB04</t>
  </si>
  <si>
    <t>L11.6C31CB05</t>
  </si>
  <si>
    <t>L11.6C32CB01</t>
  </si>
  <si>
    <t>L11.6C32CB02</t>
  </si>
  <si>
    <t>L11.6C32CB03</t>
  </si>
  <si>
    <t>L11.6C32CB04</t>
  </si>
  <si>
    <t>L11.6C32CB05</t>
  </si>
  <si>
    <t>L11.6C33CB01</t>
  </si>
  <si>
    <t>L11.6C33CB02</t>
  </si>
  <si>
    <t>L11.6C33CB03</t>
  </si>
  <si>
    <t>L11.6C33CB04</t>
  </si>
  <si>
    <t>L11.6C33CB05</t>
  </si>
  <si>
    <t>L11.6C34CB01</t>
  </si>
  <si>
    <t>L11.6C34CB02</t>
  </si>
  <si>
    <t>L11.6C34CB03</t>
  </si>
  <si>
    <t>L11.6C34CB04</t>
  </si>
  <si>
    <t>L11.6C34CB05</t>
  </si>
  <si>
    <t>L11.6C35CB01</t>
  </si>
  <si>
    <t>L11.6C35CB02</t>
  </si>
  <si>
    <t>L11.6C35CB03</t>
  </si>
  <si>
    <t>L11.6C35CB04</t>
  </si>
  <si>
    <t>L11.6C35CB05</t>
  </si>
  <si>
    <t>L11.6C36CB01</t>
  </si>
  <si>
    <t>L11.6C36CB02</t>
  </si>
  <si>
    <t>L11.6C36CB03</t>
  </si>
  <si>
    <t>L11.6C36CB04</t>
  </si>
  <si>
    <t>L11.6C36CB05</t>
  </si>
  <si>
    <t>L11.6C37CB01</t>
  </si>
  <si>
    <t>L11.6C37CB02</t>
  </si>
  <si>
    <t>L11.6C37CB03</t>
  </si>
  <si>
    <t>L11.6C37CB04</t>
  </si>
  <si>
    <t>L11.6C37CB05</t>
  </si>
  <si>
    <t>L11.6C38CB01</t>
  </si>
  <si>
    <t>L11.6C38CB02</t>
  </si>
  <si>
    <t>L11.6C38CB03</t>
  </si>
  <si>
    <t>L11.6C38CB04</t>
  </si>
  <si>
    <t>L11.6C38CB05</t>
  </si>
  <si>
    <t>L11.6C39CB01</t>
  </si>
  <si>
    <t>L11.6C39CB02</t>
  </si>
  <si>
    <t>L11.6C39CB03</t>
  </si>
  <si>
    <t>L11.6C39CB04</t>
  </si>
  <si>
    <t>L11.6C39CB05</t>
  </si>
  <si>
    <t>L11.6C40CB01</t>
  </si>
  <si>
    <t>L11.6C40CB02</t>
  </si>
  <si>
    <t>L11.6C40CB03</t>
  </si>
  <si>
    <t>L11.6C40CB04</t>
  </si>
  <si>
    <t>L11.6C40CB05</t>
  </si>
  <si>
    <t>L11.6C41CB01</t>
  </si>
  <si>
    <t>L11.6C41CB02</t>
  </si>
  <si>
    <t>L11.6C41CB03</t>
  </si>
  <si>
    <t>L11.6C41CB04</t>
  </si>
  <si>
    <t>L11.6C41CB05</t>
  </si>
  <si>
    <t>L11.6C42CB01</t>
  </si>
  <si>
    <t>L11.6C42CB02</t>
  </si>
  <si>
    <t>L11.6C42CB03</t>
  </si>
  <si>
    <t>L11.6C42CB04</t>
  </si>
  <si>
    <t>L11.6C42CB05</t>
  </si>
  <si>
    <t>L11.6C43CB01</t>
  </si>
  <si>
    <t>L11.6C43CB02</t>
  </si>
  <si>
    <t>L11.6C43CB03</t>
  </si>
  <si>
    <t>L11.6C43CB04</t>
  </si>
  <si>
    <t>L11.6C43CB05</t>
  </si>
  <si>
    <t>L11.6C44CB01</t>
  </si>
  <si>
    <t>L11.6C44CB02</t>
  </si>
  <si>
    <t>L11.6C44CB03</t>
  </si>
  <si>
    <t>L11.6C44CB04</t>
  </si>
  <si>
    <t>L11.6C44CB05</t>
  </si>
  <si>
    <t>L11.6C45CB01</t>
  </si>
  <si>
    <t>L11.6C45CB02</t>
  </si>
  <si>
    <t>L11.6C45CB03</t>
  </si>
  <si>
    <t>L11.6C45CB04</t>
  </si>
  <si>
    <t>L11.6C45CB05</t>
  </si>
  <si>
    <t>L11.6C46CB01</t>
  </si>
  <si>
    <t>L11.6C46CB02</t>
  </si>
  <si>
    <t>L11.6C46CB03</t>
  </si>
  <si>
    <t>L11.6C46CB04</t>
  </si>
  <si>
    <t>L11.6C46CB05</t>
  </si>
  <si>
    <t>L11.6C47CB01</t>
  </si>
  <si>
    <t>L11.6C47CB02</t>
  </si>
  <si>
    <t>L11.6C47CB03</t>
  </si>
  <si>
    <t>L11.6C47CB04</t>
  </si>
  <si>
    <t>L11.6C47CB05</t>
  </si>
  <si>
    <t>L11.6C48CB01</t>
  </si>
  <si>
    <t>L11.6C48CB02</t>
  </si>
  <si>
    <t>L11.6C48CB03</t>
  </si>
  <si>
    <t>L11.6C48CB04</t>
  </si>
  <si>
    <t>L11.6C48CB05</t>
  </si>
  <si>
    <t>L11.6C49CB01</t>
  </si>
  <si>
    <t>L11.6C49CB02</t>
  </si>
  <si>
    <t>L11.6C49CB03</t>
  </si>
  <si>
    <t>L11.6C49CB04</t>
  </si>
  <si>
    <t>L11.6C49CB05</t>
  </si>
  <si>
    <t>L11.6C50CB01</t>
  </si>
  <si>
    <t>L11.6C50CB02</t>
  </si>
  <si>
    <t>L11.6C50CB03</t>
  </si>
  <si>
    <t>L11.6C50CB04</t>
  </si>
  <si>
    <t>L11.6C50CB05</t>
  </si>
  <si>
    <t>L11.6C51CB01</t>
  </si>
  <si>
    <t>L11.6C51CB02</t>
  </si>
  <si>
    <t>L11.6C51CB03</t>
  </si>
  <si>
    <t>L11.6C51CB04</t>
  </si>
  <si>
    <t>L11.6C51CB05</t>
  </si>
  <si>
    <t>L11.7.1C01</t>
  </si>
  <si>
    <t>='PGE2'!$L$26</t>
  </si>
  <si>
    <t>L11.7.1C02</t>
  </si>
  <si>
    <t>='PGE2'!$Q$26</t>
  </si>
  <si>
    <t>L11.7.1C03</t>
  </si>
  <si>
    <t>='PGE2'!$V$26</t>
  </si>
  <si>
    <t>L11.7.1C04</t>
  </si>
  <si>
    <t>='PGE2'!$AA$26</t>
  </si>
  <si>
    <t>L11.7.1C05</t>
  </si>
  <si>
    <t>='PGE2'!$AF$26</t>
  </si>
  <si>
    <t>L11.7.1C06</t>
  </si>
  <si>
    <t>='PGE2'!$AK$26</t>
  </si>
  <si>
    <t>L11.7.1C07</t>
  </si>
  <si>
    <t>='PGE2'!$AP$26</t>
  </si>
  <si>
    <t>L11.7.1C08</t>
  </si>
  <si>
    <t>='PGE2'!$AU$26</t>
  </si>
  <si>
    <t>L11.7.1C09</t>
  </si>
  <si>
    <t>='PGE2'!$AZ$26</t>
  </si>
  <si>
    <t>L11.7.1C10</t>
  </si>
  <si>
    <t>='PGE2'!$BE$26</t>
  </si>
  <si>
    <t>L11.7.1C11</t>
  </si>
  <si>
    <t>='PGE2'!$BJ$26</t>
  </si>
  <si>
    <t>L11.7.1C12</t>
  </si>
  <si>
    <t>='PGE2'!$BO$26</t>
  </si>
  <si>
    <t>L11.7.1C13</t>
  </si>
  <si>
    <t>='PGE2'!$BT$26</t>
  </si>
  <si>
    <t>L11.7.1C14</t>
  </si>
  <si>
    <t>='PGE2'!$BY$26</t>
  </si>
  <si>
    <t>L11.7.1C15</t>
  </si>
  <si>
    <t>='PGE2'!$CD$26</t>
  </si>
  <si>
    <t>L11.7.1C16</t>
  </si>
  <si>
    <t>='PGE2'!$CI$26</t>
  </si>
  <si>
    <t>L11.7.1C17</t>
  </si>
  <si>
    <t>='PGE2'!$CN$26</t>
  </si>
  <si>
    <t>L11.7.1C18</t>
  </si>
  <si>
    <t>='PGE2'!$CS$26</t>
  </si>
  <si>
    <t>L11.7.1C19</t>
  </si>
  <si>
    <t>='PGE2'!$CX$26</t>
  </si>
  <si>
    <t>L11.7.1C20</t>
  </si>
  <si>
    <t>='PGE2'!$DC$26</t>
  </si>
  <si>
    <t>L11.7.1C21</t>
  </si>
  <si>
    <t>='PGE2'!$DH$26</t>
  </si>
  <si>
    <t>L11.7.1C22</t>
  </si>
  <si>
    <t>='PGE2'!$DM$26</t>
  </si>
  <si>
    <t>L11.7.1C23</t>
  </si>
  <si>
    <t>='PGE2'!$DR$26</t>
  </si>
  <si>
    <t>L11.7.1C24</t>
  </si>
  <si>
    <t>='PGE2'!$DW$26</t>
  </si>
  <si>
    <t>L11.7.1C25</t>
  </si>
  <si>
    <t>='PGE2'!$EB$26</t>
  </si>
  <si>
    <t>L11.7.1C26</t>
  </si>
  <si>
    <t>='PGE2'!$EG$26</t>
  </si>
  <si>
    <t>L11.7.1C27</t>
  </si>
  <si>
    <t>='PGE2'!$EL$26</t>
  </si>
  <si>
    <t>L11.7.1C28</t>
  </si>
  <si>
    <t>='PGE2'!$EQ$26</t>
  </si>
  <si>
    <t>L11.7.1C29</t>
  </si>
  <si>
    <t>='PGE2'!$EV$26</t>
  </si>
  <si>
    <t>L11.7.1C30</t>
  </si>
  <si>
    <t>='PGE2'!$FA$26</t>
  </si>
  <si>
    <t>L11.7.1C31</t>
  </si>
  <si>
    <t>='PGE2'!$FF$26</t>
  </si>
  <si>
    <t>L11.7.1C32</t>
  </si>
  <si>
    <t>='PGE2'!$FK$26</t>
  </si>
  <si>
    <t>L11.7.1C33</t>
  </si>
  <si>
    <t>='PGE2'!$FP$26</t>
  </si>
  <si>
    <t>L11.7.1C34</t>
  </si>
  <si>
    <t>='PGE2'!$FU$26</t>
  </si>
  <si>
    <t>L11.7.1C35</t>
  </si>
  <si>
    <t>='PGE2'!$FZ$26</t>
  </si>
  <si>
    <t>L11.7.1C36</t>
  </si>
  <si>
    <t>='PGE2'!$GE$26</t>
  </si>
  <si>
    <t>L11.7.1C37</t>
  </si>
  <si>
    <t>='PGE2'!$GJ$26</t>
  </si>
  <si>
    <t>L11.7.1C38</t>
  </si>
  <si>
    <t>='PGE2'!$GO$26</t>
  </si>
  <si>
    <t>L11.7.1C39</t>
  </si>
  <si>
    <t>='PGE2'!$GT$26</t>
  </si>
  <si>
    <t>L11.7.1C40</t>
  </si>
  <si>
    <t>='PGE2'!$GY$26</t>
  </si>
  <si>
    <t>L11.7.1C41</t>
  </si>
  <si>
    <t>='PGE2'!$HD$26</t>
  </si>
  <si>
    <t>L11.7.1C42</t>
  </si>
  <si>
    <t>='PGE2'!$HI$26</t>
  </si>
  <si>
    <t>L11.7.1C43</t>
  </si>
  <si>
    <t>='PGE2'!$HN$26</t>
  </si>
  <si>
    <t>L11.7.1C44</t>
  </si>
  <si>
    <t>='PGE2'!$HS$26</t>
  </si>
  <si>
    <t>L11.7.1C45</t>
  </si>
  <si>
    <t>='PGE2'!$HX$26</t>
  </si>
  <si>
    <t>L11.7.1C46</t>
  </si>
  <si>
    <t>='PGE2'!$IC$26</t>
  </si>
  <si>
    <t>L11.7.1C47</t>
  </si>
  <si>
    <t>='PGE2'!$IH$26</t>
  </si>
  <si>
    <t>L11.7.1C48</t>
  </si>
  <si>
    <t>='PGE2'!$IM$26</t>
  </si>
  <si>
    <t>L11.7.1C49</t>
  </si>
  <si>
    <t>='PGE2'!$IR$26</t>
  </si>
  <si>
    <t>L11.7.1C50</t>
  </si>
  <si>
    <t>='PGE2'!$IW$26</t>
  </si>
  <si>
    <t>L11.7.1C51</t>
  </si>
  <si>
    <t>='PGE2'!$JB$26</t>
  </si>
  <si>
    <t>L11.7.2C01</t>
  </si>
  <si>
    <t>='PGE2'!$J$29</t>
  </si>
  <si>
    <t>L11.7.2C02</t>
  </si>
  <si>
    <t>='PGE2'!$O$29</t>
  </si>
  <si>
    <t>L11.7.2C03</t>
  </si>
  <si>
    <t>='PGE2'!$T$29</t>
  </si>
  <si>
    <t>L11.7.2C04</t>
  </si>
  <si>
    <t>='PGE2'!$Y$29</t>
  </si>
  <si>
    <t>L11.7.2C05</t>
  </si>
  <si>
    <t>='PGE2'!$AD$29</t>
  </si>
  <si>
    <t>L11.7.2C06</t>
  </si>
  <si>
    <t>='PGE2'!$AI$29</t>
  </si>
  <si>
    <t>L11.7.2C07</t>
  </si>
  <si>
    <t>='PGE2'!$AN$29</t>
  </si>
  <si>
    <t>L11.7.2C08</t>
  </si>
  <si>
    <t>='PGE2'!$AS$29</t>
  </si>
  <si>
    <t>L11.7.2C09</t>
  </si>
  <si>
    <t>='PGE2'!$AX$29</t>
  </si>
  <si>
    <t>L11.7.2C10</t>
  </si>
  <si>
    <t>='PGE2'!$BC$29</t>
  </si>
  <si>
    <t>L11.7.2C11</t>
  </si>
  <si>
    <t>='PGE2'!$BH$29</t>
  </si>
  <si>
    <t>L11.7.2C12</t>
  </si>
  <si>
    <t>='PGE2'!$BM$29</t>
  </si>
  <si>
    <t>L11.7.2C13</t>
  </si>
  <si>
    <t>='PGE2'!$BR$29</t>
  </si>
  <si>
    <t>L11.7.2C14</t>
  </si>
  <si>
    <t>='PGE2'!$BW$29</t>
  </si>
  <si>
    <t>L11.7.2C15</t>
  </si>
  <si>
    <t>='PGE2'!$CB$29</t>
  </si>
  <si>
    <t>L11.7.2C16</t>
  </si>
  <si>
    <t>='PGE2'!$CG$29</t>
  </si>
  <si>
    <t>L11.7.2C17</t>
  </si>
  <si>
    <t>='PGE2'!$CL$29</t>
  </si>
  <si>
    <t>L11.7.2C18</t>
  </si>
  <si>
    <t>='PGE2'!$CQ$29</t>
  </si>
  <si>
    <t>L11.7.2C19</t>
  </si>
  <si>
    <t>='PGE2'!$CV$29</t>
  </si>
  <si>
    <t>L11.7.2C20</t>
  </si>
  <si>
    <t>='PGE2'!$DA$29</t>
  </si>
  <si>
    <t>L11.7.2C21</t>
  </si>
  <si>
    <t>='PGE2'!$DF$29</t>
  </si>
  <si>
    <t>L11.7.2C22</t>
  </si>
  <si>
    <t>='PGE2'!$DK$29</t>
  </si>
  <si>
    <t>L11.7.2C23</t>
  </si>
  <si>
    <t>='PGE2'!$DP$29</t>
  </si>
  <si>
    <t>L11.7.2C24</t>
  </si>
  <si>
    <t>='PGE2'!$DU$29</t>
  </si>
  <si>
    <t>L11.7.2C25</t>
  </si>
  <si>
    <t>='PGE2'!$DZ$29</t>
  </si>
  <si>
    <t>L11.7.2C26</t>
  </si>
  <si>
    <t>='PGE2'!$EE$29</t>
  </si>
  <si>
    <t>L11.7.2C27</t>
  </si>
  <si>
    <t>='PGE2'!$EJ$29</t>
  </si>
  <si>
    <t>L11.7.2C28</t>
  </si>
  <si>
    <t>='PGE2'!$EO$29</t>
  </si>
  <si>
    <t>L11.7.2C29</t>
  </si>
  <si>
    <t>='PGE2'!$ET$29</t>
  </si>
  <si>
    <t>L11.7.2C30</t>
  </si>
  <si>
    <t>='PGE2'!$EY$29</t>
  </si>
  <si>
    <t>L11.7.2C31</t>
  </si>
  <si>
    <t>='PGE2'!$FD$29</t>
  </si>
  <si>
    <t>L11.7.2C32</t>
  </si>
  <si>
    <t>='PGE2'!$FI$29</t>
  </si>
  <si>
    <t>L11.7.2C33</t>
  </si>
  <si>
    <t>='PGE2'!$FN$29</t>
  </si>
  <si>
    <t>L11.7.2C34</t>
  </si>
  <si>
    <t>='PGE2'!$FS$29</t>
  </si>
  <si>
    <t>L11.7.2C35</t>
  </si>
  <si>
    <t>='PGE2'!$FX$29</t>
  </si>
  <si>
    <t>L11.7.2C36</t>
  </si>
  <si>
    <t>='PGE2'!$GC$29</t>
  </si>
  <si>
    <t>L11.7.2C37</t>
  </si>
  <si>
    <t>='PGE2'!$GH$29</t>
  </si>
  <si>
    <t>L11.7.2C38</t>
  </si>
  <si>
    <t>='PGE2'!$GM$29</t>
  </si>
  <si>
    <t>L11.7.2C39</t>
  </si>
  <si>
    <t>='PGE2'!$GR$29</t>
  </si>
  <si>
    <t>L11.7.2C40</t>
  </si>
  <si>
    <t>='PGE2'!$GW$29</t>
  </si>
  <si>
    <t>L11.7.2C41</t>
  </si>
  <si>
    <t>='PGE2'!$HB$29</t>
  </si>
  <si>
    <t>L11.7.2C42</t>
  </si>
  <si>
    <t>='PGE2'!$HG$29</t>
  </si>
  <si>
    <t>L11.7.2C43</t>
  </si>
  <si>
    <t>='PGE2'!$HL$29</t>
  </si>
  <si>
    <t>L11.7.2C44</t>
  </si>
  <si>
    <t>='PGE2'!$HQ$29</t>
  </si>
  <si>
    <t>L11.7.2C45</t>
  </si>
  <si>
    <t>='PGE2'!$HV$29</t>
  </si>
  <si>
    <t>L11.7.2C46</t>
  </si>
  <si>
    <t>='PGE2'!$IA$29</t>
  </si>
  <si>
    <t>L11.7.2C47</t>
  </si>
  <si>
    <t>='PGE2'!$IF$29</t>
  </si>
  <si>
    <t>L11.7.2C48</t>
  </si>
  <si>
    <t>='PGE2'!$IK$29</t>
  </si>
  <si>
    <t>L11.7.2C49</t>
  </si>
  <si>
    <t>='PGE2'!$IP$29</t>
  </si>
  <si>
    <t>L11.7.2C50</t>
  </si>
  <si>
    <t>='PGE2'!$IU$29</t>
  </si>
  <si>
    <t>L11.7.2C51</t>
  </si>
  <si>
    <t>='PGE2'!$IZ$29</t>
  </si>
  <si>
    <t>L11.7C01</t>
  </si>
  <si>
    <t>='PGE2'!$I$208</t>
  </si>
  <si>
    <t>L11.7C02</t>
  </si>
  <si>
    <t>='PGE2'!$N$208</t>
  </si>
  <si>
    <t>L11.7C03</t>
  </si>
  <si>
    <t>='PGE2'!$S$208</t>
  </si>
  <si>
    <t>L11.7C04</t>
  </si>
  <si>
    <t>='PGE2'!$X$208</t>
  </si>
  <si>
    <t>L11.7C05</t>
  </si>
  <si>
    <t>='PGE2'!$AC$208</t>
  </si>
  <si>
    <t>L11.7C06</t>
  </si>
  <si>
    <t>='PGE2'!$AH$208</t>
  </si>
  <si>
    <t>L11.7C07</t>
  </si>
  <si>
    <t>='PGE2'!$AM$208</t>
  </si>
  <si>
    <t>L11.7C08</t>
  </si>
  <si>
    <t>='PGE2'!$AR$208</t>
  </si>
  <si>
    <t>L11.7C09</t>
  </si>
  <si>
    <t>='PGE2'!$AW$208</t>
  </si>
  <si>
    <t>L11.7C10</t>
  </si>
  <si>
    <t>='PGE2'!$BB$208</t>
  </si>
  <si>
    <t>L11.7C11</t>
  </si>
  <si>
    <t>='PGE2'!$BG$208</t>
  </si>
  <si>
    <t>L11.7C12</t>
  </si>
  <si>
    <t>='PGE2'!$BL$208</t>
  </si>
  <si>
    <t>L11.7C13</t>
  </si>
  <si>
    <t>='PGE2'!$BQ$208</t>
  </si>
  <si>
    <t>L11.7C14</t>
  </si>
  <si>
    <t>='PGE2'!$BV$208</t>
  </si>
  <si>
    <t>L11.7C15</t>
  </si>
  <si>
    <t>='PGE2'!$CA$208</t>
  </si>
  <si>
    <t>L11.7C16</t>
  </si>
  <si>
    <t>='PGE2'!$CF$208</t>
  </si>
  <si>
    <t>L11.7C17</t>
  </si>
  <si>
    <t>='PGE2'!$CK$208</t>
  </si>
  <si>
    <t>L11.7C18</t>
  </si>
  <si>
    <t>='PGE2'!$CP$208</t>
  </si>
  <si>
    <t>L11.7C19</t>
  </si>
  <si>
    <t>='PGE2'!$CU$208</t>
  </si>
  <si>
    <t>L11.7C20</t>
  </si>
  <si>
    <t>='PGE2'!$CZ$208</t>
  </si>
  <si>
    <t>L11.7C21</t>
  </si>
  <si>
    <t>='PGE2'!$DE$208</t>
  </si>
  <si>
    <t>L11.7C22</t>
  </si>
  <si>
    <t>='PGE2'!$DJ$208</t>
  </si>
  <si>
    <t>L11.7C23</t>
  </si>
  <si>
    <t>='PGE2'!$DO$208</t>
  </si>
  <si>
    <t>L11.7C24</t>
  </si>
  <si>
    <t>='PGE2'!$DT$208</t>
  </si>
  <si>
    <t>L11.7C25</t>
  </si>
  <si>
    <t>='PGE2'!$DY$208</t>
  </si>
  <si>
    <t>L11.7C26</t>
  </si>
  <si>
    <t>='PGE2'!$ED$208</t>
  </si>
  <si>
    <t>L11.7C27</t>
  </si>
  <si>
    <t>='PGE2'!$EI$208</t>
  </si>
  <si>
    <t>L11.7C28</t>
  </si>
  <si>
    <t>='PGE2'!$EN$208</t>
  </si>
  <si>
    <t>L11.7C29</t>
  </si>
  <si>
    <t>='PGE2'!$ES$208</t>
  </si>
  <si>
    <t>L11.7C30</t>
  </si>
  <si>
    <t>='PGE2'!$EX$208</t>
  </si>
  <si>
    <t>L11.7C31</t>
  </si>
  <si>
    <t>='PGE2'!$FC$208</t>
  </si>
  <si>
    <t>L11.7C32</t>
  </si>
  <si>
    <t>='PGE2'!$FH$208</t>
  </si>
  <si>
    <t>L11.7C33</t>
  </si>
  <si>
    <t>='PGE2'!$FM$208</t>
  </si>
  <si>
    <t>L11.7C34</t>
  </si>
  <si>
    <t>='PGE2'!$FR$208</t>
  </si>
  <si>
    <t>L11.7C35</t>
  </si>
  <si>
    <t>='PGE2'!$FW$208</t>
  </si>
  <si>
    <t>L11.7C36</t>
  </si>
  <si>
    <t>='PGE2'!$GB$208</t>
  </si>
  <si>
    <t>L11.7C37</t>
  </si>
  <si>
    <t>='PGE2'!$GG$208</t>
  </si>
  <si>
    <t>L11.7C38</t>
  </si>
  <si>
    <t>='PGE2'!$GL$208</t>
  </si>
  <si>
    <t>L11.7C39</t>
  </si>
  <si>
    <t>='PGE2'!$GQ$208</t>
  </si>
  <si>
    <t>L11.7C40</t>
  </si>
  <si>
    <t>='PGE2'!$GV$208</t>
  </si>
  <si>
    <t>L11.7C41</t>
  </si>
  <si>
    <t>='PGE2'!$HA$208</t>
  </si>
  <si>
    <t>L11.7C42</t>
  </si>
  <si>
    <t>='PGE2'!$HF$208</t>
  </si>
  <si>
    <t>L11.7C43</t>
  </si>
  <si>
    <t>='PGE2'!$HK$208</t>
  </si>
  <si>
    <t>L11.7C44</t>
  </si>
  <si>
    <t>='PGE2'!$HP$208</t>
  </si>
  <si>
    <t>L11.7C45</t>
  </si>
  <si>
    <t>='PGE2'!$HU$208</t>
  </si>
  <si>
    <t>L11.7C46</t>
  </si>
  <si>
    <t>='PGE2'!$HZ$208</t>
  </si>
  <si>
    <t>L11.7C47</t>
  </si>
  <si>
    <t>='PGE2'!$IE$208</t>
  </si>
  <si>
    <t>L11.7C48</t>
  </si>
  <si>
    <t>='PGE2'!$IJ$208</t>
  </si>
  <si>
    <t>L11.7C49</t>
  </si>
  <si>
    <t>='PGE2'!$IO$208</t>
  </si>
  <si>
    <t>L11.7C50</t>
  </si>
  <si>
    <t>='PGE2'!$IT$208</t>
  </si>
  <si>
    <t>L11.7C51</t>
  </si>
  <si>
    <t>='PGE2'!$IY$208</t>
  </si>
  <si>
    <t>L12.0C01</t>
  </si>
  <si>
    <t>L12.0C02</t>
  </si>
  <si>
    <t>L12.0C03</t>
  </si>
  <si>
    <t>L12.0C04</t>
  </si>
  <si>
    <t>L12.0C05</t>
  </si>
  <si>
    <t>L12.0C06</t>
  </si>
  <si>
    <t>L12.0C07</t>
  </si>
  <si>
    <t>L12.0C08</t>
  </si>
  <si>
    <t>L12.0C09</t>
  </si>
  <si>
    <t>L12.0C10</t>
  </si>
  <si>
    <t>L12.0C11</t>
  </si>
  <si>
    <t>L12.0C12</t>
  </si>
  <si>
    <t>L12.0C13</t>
  </si>
  <si>
    <t>L12.0C14</t>
  </si>
  <si>
    <t>L12.0C15</t>
  </si>
  <si>
    <t>L12.0C16</t>
  </si>
  <si>
    <t>L12.0C17</t>
  </si>
  <si>
    <t>L12.0C18</t>
  </si>
  <si>
    <t>L12.0C19</t>
  </si>
  <si>
    <t>L12.0C20</t>
  </si>
  <si>
    <t>L12.0C21</t>
  </si>
  <si>
    <t>L12.0C22</t>
  </si>
  <si>
    <t>L12.0C23</t>
  </si>
  <si>
    <t>L12.0C24</t>
  </si>
  <si>
    <t>L12.0C25</t>
  </si>
  <si>
    <t>L12.0C26</t>
  </si>
  <si>
    <t>L12.0C27</t>
  </si>
  <si>
    <t>L12.0C28</t>
  </si>
  <si>
    <t>L12.0C29</t>
  </si>
  <si>
    <t>L12.0C30</t>
  </si>
  <si>
    <t>L12.0C31</t>
  </si>
  <si>
    <t>L12.0C32</t>
  </si>
  <si>
    <t>L12.0C33</t>
  </si>
  <si>
    <t>L12.0C34</t>
  </si>
  <si>
    <t>L12.0C35</t>
  </si>
  <si>
    <t>L12.0C36</t>
  </si>
  <si>
    <t>L12.0C37</t>
  </si>
  <si>
    <t>L12.0C38</t>
  </si>
  <si>
    <t>L12.0C39</t>
  </si>
  <si>
    <t>L12.0C40</t>
  </si>
  <si>
    <t>L12.0C41</t>
  </si>
  <si>
    <t>L12.0C42</t>
  </si>
  <si>
    <t>L12.0C43</t>
  </si>
  <si>
    <t>L12.0C44</t>
  </si>
  <si>
    <t>L12.0C45</t>
  </si>
  <si>
    <t>L12.0C46</t>
  </si>
  <si>
    <t>L12.0C47</t>
  </si>
  <si>
    <t>L12.0C48</t>
  </si>
  <si>
    <t>L12.0C49</t>
  </si>
  <si>
    <t>L12.0C50</t>
  </si>
  <si>
    <t>L12.0C51</t>
  </si>
  <si>
    <t>L13.0C01</t>
  </si>
  <si>
    <t>L13.0C02</t>
  </si>
  <si>
    <t>L13.0C03</t>
  </si>
  <si>
    <t>L13.0C04</t>
  </si>
  <si>
    <t>L13.0C05</t>
  </si>
  <si>
    <t>L13.0C06</t>
  </si>
  <si>
    <t>L13.0C07</t>
  </si>
  <si>
    <t>L13.0C08</t>
  </si>
  <si>
    <t>L13.0C09</t>
  </si>
  <si>
    <t>L13.0C10</t>
  </si>
  <si>
    <t>L13.0C11</t>
  </si>
  <si>
    <t>L13.0C12</t>
  </si>
  <si>
    <t>L13.0C13</t>
  </si>
  <si>
    <t>L13.0C14</t>
  </si>
  <si>
    <t>L13.0C15</t>
  </si>
  <si>
    <t>L13.0C16</t>
  </si>
  <si>
    <t>L13.0C17</t>
  </si>
  <si>
    <t>L13.0C18</t>
  </si>
  <si>
    <t>L13.0C19</t>
  </si>
  <si>
    <t>L13.0C20</t>
  </si>
  <si>
    <t>L13.0C21</t>
  </si>
  <si>
    <t>L13.0C22</t>
  </si>
  <si>
    <t>L13.0C23</t>
  </si>
  <si>
    <t>L13.0C24</t>
  </si>
  <si>
    <t>L13.0C25</t>
  </si>
  <si>
    <t>L13.0C26</t>
  </si>
  <si>
    <t>L13.0C27</t>
  </si>
  <si>
    <t>L13.0C28</t>
  </si>
  <si>
    <t>L13.0C29</t>
  </si>
  <si>
    <t>L13.0C30</t>
  </si>
  <si>
    <t>L13.0C31</t>
  </si>
  <si>
    <t>L13.0C32</t>
  </si>
  <si>
    <t>L13.0C33</t>
  </si>
  <si>
    <t>L13.0C34</t>
  </si>
  <si>
    <t>L13.0C35</t>
  </si>
  <si>
    <t>L13.0C36</t>
  </si>
  <si>
    <t>L13.0C37</t>
  </si>
  <si>
    <t>L13.0C38</t>
  </si>
  <si>
    <t>L13.0C39</t>
  </si>
  <si>
    <t>L13.0C40</t>
  </si>
  <si>
    <t>L13.0C41</t>
  </si>
  <si>
    <t>L13.0C42</t>
  </si>
  <si>
    <t>L13.0C43</t>
  </si>
  <si>
    <t>L13.0C44</t>
  </si>
  <si>
    <t>L13.0C45</t>
  </si>
  <si>
    <t>L13.0C46</t>
  </si>
  <si>
    <t>L13.0C47</t>
  </si>
  <si>
    <t>L13.0C48</t>
  </si>
  <si>
    <t>L13.0C49</t>
  </si>
  <si>
    <t>L13.0C50</t>
  </si>
  <si>
    <t>L13.0C51</t>
  </si>
  <si>
    <t>L14.14</t>
  </si>
  <si>
    <t>L14.14C01</t>
  </si>
  <si>
    <t>L14.14C02</t>
  </si>
  <si>
    <t>L14.14C03</t>
  </si>
  <si>
    <t>L14.14C04</t>
  </si>
  <si>
    <t>L14.14C05</t>
  </si>
  <si>
    <t>L14.14C06</t>
  </si>
  <si>
    <t>L14.14C07</t>
  </si>
  <si>
    <t>L14.14C08</t>
  </si>
  <si>
    <t>L14.14C09</t>
  </si>
  <si>
    <t>L14.14C10</t>
  </si>
  <si>
    <t>L14.14C11</t>
  </si>
  <si>
    <t>L14.14C12</t>
  </si>
  <si>
    <t>L14.14C13</t>
  </si>
  <si>
    <t>L14.14C14</t>
  </si>
  <si>
    <t>L14.14C15</t>
  </si>
  <si>
    <t>L14.14C16</t>
  </si>
  <si>
    <t>L14.14C17</t>
  </si>
  <si>
    <t>L14.14C18</t>
  </si>
  <si>
    <t>L14.14C19</t>
  </si>
  <si>
    <t>L14.14C20</t>
  </si>
  <si>
    <t>L14.14C21</t>
  </si>
  <si>
    <t>L14.14C22</t>
  </si>
  <si>
    <t>L14.14C23</t>
  </si>
  <si>
    <t>L14.14C24</t>
  </si>
  <si>
    <t>L14.14C25</t>
  </si>
  <si>
    <t>L14.14C26</t>
  </si>
  <si>
    <t>L14.14C27</t>
  </si>
  <si>
    <t>L14.14C28</t>
  </si>
  <si>
    <t>L14.14C29</t>
  </si>
  <si>
    <t>L14.14C30</t>
  </si>
  <si>
    <t>L14.14C31</t>
  </si>
  <si>
    <t>L14.14C32</t>
  </si>
  <si>
    <t>L14.14C33</t>
  </si>
  <si>
    <t>L14.14C34</t>
  </si>
  <si>
    <t>L14.14C35</t>
  </si>
  <si>
    <t>L14.14C36</t>
  </si>
  <si>
    <t>L14.14C37</t>
  </si>
  <si>
    <t>L14.14C38</t>
  </si>
  <si>
    <t>L14.14C39</t>
  </si>
  <si>
    <t>L14.14C40</t>
  </si>
  <si>
    <t>L14.14C41</t>
  </si>
  <si>
    <t>L14.14C42</t>
  </si>
  <si>
    <t>L14.14C43</t>
  </si>
  <si>
    <t>L14.14C44</t>
  </si>
  <si>
    <t>L14.14C45</t>
  </si>
  <si>
    <t>L14.14C46</t>
  </si>
  <si>
    <t>L14.14C47</t>
  </si>
  <si>
    <t>L14.14C48</t>
  </si>
  <si>
    <t>L14.14C49</t>
  </si>
  <si>
    <t>L14.14C50</t>
  </si>
  <si>
    <t>L14.14C51</t>
  </si>
  <si>
    <t>L14.14T</t>
  </si>
  <si>
    <t>='PGE3'!$I$38</t>
  </si>
  <si>
    <t>L14.17</t>
  </si>
  <si>
    <t>L14.17C01</t>
  </si>
  <si>
    <t>='PGE2'!$I$46</t>
  </si>
  <si>
    <t>L14.17C02</t>
  </si>
  <si>
    <t>='PGE2'!$N$46</t>
  </si>
  <si>
    <t>L14.17C03</t>
  </si>
  <si>
    <t>='PGE2'!$S$46</t>
  </si>
  <si>
    <t>L14.17C04</t>
  </si>
  <si>
    <t>='PGE2'!$X$46</t>
  </si>
  <si>
    <t>L14.17C05</t>
  </si>
  <si>
    <t>='PGE2'!$AC$46</t>
  </si>
  <si>
    <t>L14.17C06</t>
  </si>
  <si>
    <t>='PGE2'!$AH$46</t>
  </si>
  <si>
    <t>L14.17C07</t>
  </si>
  <si>
    <t>='PGE2'!$AM$46</t>
  </si>
  <si>
    <t>L14.17C08</t>
  </si>
  <si>
    <t>='PGE2'!$AR$46</t>
  </si>
  <si>
    <t>L14.17C09</t>
  </si>
  <si>
    <t>='PGE2'!$AW$46</t>
  </si>
  <si>
    <t>L14.17C10</t>
  </si>
  <si>
    <t>='PGE2'!$BB$46</t>
  </si>
  <si>
    <t>L14.17C11</t>
  </si>
  <si>
    <t>='PGE2'!$BG$46</t>
  </si>
  <si>
    <t>L14.17C12</t>
  </si>
  <si>
    <t>='PGE2'!$BL$46</t>
  </si>
  <si>
    <t>L14.17C13</t>
  </si>
  <si>
    <t>='PGE2'!$BQ$46</t>
  </si>
  <si>
    <t>L14.17C14</t>
  </si>
  <si>
    <t>='PGE2'!$BV$46</t>
  </si>
  <si>
    <t>L14.17C15</t>
  </si>
  <si>
    <t>='PGE2'!$CA$46</t>
  </si>
  <si>
    <t>L14.17C16</t>
  </si>
  <si>
    <t>='PGE2'!$CF$46</t>
  </si>
  <si>
    <t>L14.17C17</t>
  </si>
  <si>
    <t>='PGE2'!$CK$46</t>
  </si>
  <si>
    <t>L14.17C18</t>
  </si>
  <si>
    <t>='PGE2'!$CP$46</t>
  </si>
  <si>
    <t>L14.17C19</t>
  </si>
  <si>
    <t>='PGE2'!$CU$46</t>
  </si>
  <si>
    <t>L14.17C20</t>
  </si>
  <si>
    <t>='PGE2'!$CZ$46</t>
  </si>
  <si>
    <t>L14.17C21</t>
  </si>
  <si>
    <t>='PGE2'!$DE$46</t>
  </si>
  <si>
    <t>L14.17C22</t>
  </si>
  <si>
    <t>='PGE2'!$DJ$46</t>
  </si>
  <si>
    <t>L14.17C23</t>
  </si>
  <si>
    <t>='PGE2'!$DO$46</t>
  </si>
  <si>
    <t>L14.17C24</t>
  </si>
  <si>
    <t>='PGE2'!$DT$46</t>
  </si>
  <si>
    <t>L14.17C25</t>
  </si>
  <si>
    <t>='PGE2'!$DY$46</t>
  </si>
  <si>
    <t>L14.17C26</t>
  </si>
  <si>
    <t>='PGE2'!$ED$46</t>
  </si>
  <si>
    <t>L14.17C27</t>
  </si>
  <si>
    <t>='PGE2'!$EI$46</t>
  </si>
  <si>
    <t>L14.17C28</t>
  </si>
  <si>
    <t>='PGE2'!$EN$46</t>
  </si>
  <si>
    <t>L14.17C29</t>
  </si>
  <si>
    <t>='PGE2'!$ES$46</t>
  </si>
  <si>
    <t>L14.17C30</t>
  </si>
  <si>
    <t>='PGE2'!$EX$46</t>
  </si>
  <si>
    <t>L14.17C31</t>
  </si>
  <si>
    <t>='PGE2'!$FC$46</t>
  </si>
  <si>
    <t>L14.17C32</t>
  </si>
  <si>
    <t>='PGE2'!$FH$46</t>
  </si>
  <si>
    <t>L14.17C33</t>
  </si>
  <si>
    <t>='PGE2'!$FM$46</t>
  </si>
  <si>
    <t>L14.17C34</t>
  </si>
  <si>
    <t>='PGE2'!$FR$46</t>
  </si>
  <si>
    <t>L14.17C35</t>
  </si>
  <si>
    <t>='PGE2'!$FW$46</t>
  </si>
  <si>
    <t>L14.17C36</t>
  </si>
  <si>
    <t>='PGE2'!$GB$46</t>
  </si>
  <si>
    <t>L14.17C37</t>
  </si>
  <si>
    <t>='PGE2'!$GG$46</t>
  </si>
  <si>
    <t>L14.17C38</t>
  </si>
  <si>
    <t>='PGE2'!$GL$46</t>
  </si>
  <si>
    <t>L14.17C39</t>
  </si>
  <si>
    <t>='PGE2'!$GQ$46</t>
  </si>
  <si>
    <t>L14.17C40</t>
  </si>
  <si>
    <t>='PGE2'!$GV$46</t>
  </si>
  <si>
    <t>L14.17C41</t>
  </si>
  <si>
    <t>='PGE2'!$HA$46</t>
  </si>
  <si>
    <t>L14.17C42</t>
  </si>
  <si>
    <t>='PGE2'!$HF$46</t>
  </si>
  <si>
    <t>L14.17C43</t>
  </si>
  <si>
    <t>='PGE2'!$HK$46</t>
  </si>
  <si>
    <t>L14.17C44</t>
  </si>
  <si>
    <t>='PGE2'!$HP$46</t>
  </si>
  <si>
    <t>L14.17C45</t>
  </si>
  <si>
    <t>='PGE2'!$HU$46</t>
  </si>
  <si>
    <t>L14.17C46</t>
  </si>
  <si>
    <t>='PGE2'!$HZ$46</t>
  </si>
  <si>
    <t>L14.17C47</t>
  </si>
  <si>
    <t>='PGE2'!$IE$46</t>
  </si>
  <si>
    <t>L14.17C48</t>
  </si>
  <si>
    <t>='PGE2'!$IJ$46</t>
  </si>
  <si>
    <t>L14.17C49</t>
  </si>
  <si>
    <t>='PGE2'!$IO$46</t>
  </si>
  <si>
    <t>L14.17C50</t>
  </si>
  <si>
    <t>='PGE2'!$IT$46</t>
  </si>
  <si>
    <t>L14.17C51</t>
  </si>
  <si>
    <t>='PGE2'!$IY$46</t>
  </si>
  <si>
    <t>L14.17T</t>
  </si>
  <si>
    <t>='PGE3'!$I$43</t>
  </si>
  <si>
    <t>L14.18</t>
  </si>
  <si>
    <t>L14.18C01</t>
  </si>
  <si>
    <t>='PGE2'!$I$31</t>
  </si>
  <si>
    <t>L14.18C02</t>
  </si>
  <si>
    <t>='PGE2'!$N$31</t>
  </si>
  <si>
    <t>L14.18C03</t>
  </si>
  <si>
    <t>='PGE2'!$S$31</t>
  </si>
  <si>
    <t>L14.18C04</t>
  </si>
  <si>
    <t>='PGE2'!$X$31</t>
  </si>
  <si>
    <t>L14.18C05</t>
  </si>
  <si>
    <t>='PGE2'!$AC$31</t>
  </si>
  <si>
    <t>L14.18C06</t>
  </si>
  <si>
    <t>='PGE2'!$AH$31</t>
  </si>
  <si>
    <t>L14.18C07</t>
  </si>
  <si>
    <t>='PGE2'!$AM$31</t>
  </si>
  <si>
    <t>L14.18C08</t>
  </si>
  <si>
    <t>='PGE2'!$AR$31</t>
  </si>
  <si>
    <t>L14.18C09</t>
  </si>
  <si>
    <t>='PGE2'!$AW$31</t>
  </si>
  <si>
    <t>L14.18C10</t>
  </si>
  <si>
    <t>='PGE2'!$BB$31</t>
  </si>
  <si>
    <t>L14.18C11</t>
  </si>
  <si>
    <t>='PGE2'!$BG$31</t>
  </si>
  <si>
    <t>L14.18C12</t>
  </si>
  <si>
    <t>='PGE2'!$BL$31</t>
  </si>
  <si>
    <t>L14.18C13</t>
  </si>
  <si>
    <t>='PGE2'!$BQ$31</t>
  </si>
  <si>
    <t>L14.18C14</t>
  </si>
  <si>
    <t>='PGE2'!$BV$31</t>
  </si>
  <si>
    <t>L14.18C15</t>
  </si>
  <si>
    <t>='PGE2'!$CA$31</t>
  </si>
  <si>
    <t>L14.18C16</t>
  </si>
  <si>
    <t>='PGE2'!$CF$31</t>
  </si>
  <si>
    <t>L14.18C17</t>
  </si>
  <si>
    <t>='PGE2'!$CK$31</t>
  </si>
  <si>
    <t>L14.18C18</t>
  </si>
  <si>
    <t>='PGE2'!$CP$31</t>
  </si>
  <si>
    <t>L14.18C19</t>
  </si>
  <si>
    <t>='PGE2'!$CU$31</t>
  </si>
  <si>
    <t>L14.18C20</t>
  </si>
  <si>
    <t>='PGE2'!$CZ$31</t>
  </si>
  <si>
    <t>L14.18C21</t>
  </si>
  <si>
    <t>='PGE2'!$DE$31</t>
  </si>
  <si>
    <t>L14.18C22</t>
  </si>
  <si>
    <t>='PGE2'!$DJ$31</t>
  </si>
  <si>
    <t>L14.18C23</t>
  </si>
  <si>
    <t>='PGE2'!$DO$31</t>
  </si>
  <si>
    <t>L14.18C24</t>
  </si>
  <si>
    <t>='PGE2'!$DT$31</t>
  </si>
  <si>
    <t>L14.18C25</t>
  </si>
  <si>
    <t>='PGE2'!$DY$31</t>
  </si>
  <si>
    <t>L14.18C26</t>
  </si>
  <si>
    <t>='PGE2'!$ED$31</t>
  </si>
  <si>
    <t>L14.18C27</t>
  </si>
  <si>
    <t>='PGE2'!$EI$31</t>
  </si>
  <si>
    <t>L14.18C28</t>
  </si>
  <si>
    <t>='PGE2'!$EN$31</t>
  </si>
  <si>
    <t>L14.18C29</t>
  </si>
  <si>
    <t>='PGE2'!$ES$31</t>
  </si>
  <si>
    <t>L14.18C30</t>
  </si>
  <si>
    <t>='PGE2'!$EX$31</t>
  </si>
  <si>
    <t>L14.18C31</t>
  </si>
  <si>
    <t>='PGE2'!$FC$31</t>
  </si>
  <si>
    <t>L14.18C32</t>
  </si>
  <si>
    <t>='PGE2'!$FH$31</t>
  </si>
  <si>
    <t>L14.18C33</t>
  </si>
  <si>
    <t>='PGE2'!$FM$31</t>
  </si>
  <si>
    <t>L14.18C34</t>
  </si>
  <si>
    <t>='PGE2'!$FR$31</t>
  </si>
  <si>
    <t>L14.18C35</t>
  </si>
  <si>
    <t>='PGE2'!$FW$31</t>
  </si>
  <si>
    <t>L14.18C36</t>
  </si>
  <si>
    <t>='PGE2'!$GB$31</t>
  </si>
  <si>
    <t>L14.18C37</t>
  </si>
  <si>
    <t>='PGE2'!$GG$31</t>
  </si>
  <si>
    <t>L14.18C38</t>
  </si>
  <si>
    <t>='PGE2'!$GL$31</t>
  </si>
  <si>
    <t>L14.18C39</t>
  </si>
  <si>
    <t>='PGE2'!$GQ$31</t>
  </si>
  <si>
    <t>L14.18C40</t>
  </si>
  <si>
    <t>='PGE2'!$GV$31</t>
  </si>
  <si>
    <t>L14.18C41</t>
  </si>
  <si>
    <t>='PGE2'!$HA$31</t>
  </si>
  <si>
    <t>L14.18C42</t>
  </si>
  <si>
    <t>='PGE2'!$HF$31</t>
  </si>
  <si>
    <t>L14.18C43</t>
  </si>
  <si>
    <t>='PGE2'!$HK$31</t>
  </si>
  <si>
    <t>L14.18C44</t>
  </si>
  <si>
    <t>='PGE2'!$HP$31</t>
  </si>
  <si>
    <t>L14.18C45</t>
  </si>
  <si>
    <t>='PGE2'!$HU$31</t>
  </si>
  <si>
    <t>L14.18C46</t>
  </si>
  <si>
    <t>='PGE2'!$HZ$31</t>
  </si>
  <si>
    <t>L14.18C47</t>
  </si>
  <si>
    <t>='PGE2'!$IE$31</t>
  </si>
  <si>
    <t>L14.18C48</t>
  </si>
  <si>
    <t>='PGE2'!$IJ$31</t>
  </si>
  <si>
    <t>L14.18C49</t>
  </si>
  <si>
    <t>='PGE2'!$IO$31</t>
  </si>
  <si>
    <t>L14.18C50</t>
  </si>
  <si>
    <t>='PGE2'!$IT$31</t>
  </si>
  <si>
    <t>L14.18C51</t>
  </si>
  <si>
    <t>='PGE2'!$IY$31</t>
  </si>
  <si>
    <t>L14.18T</t>
  </si>
  <si>
    <t>='PGE3'!$I$28</t>
  </si>
  <si>
    <t>L14.19</t>
  </si>
  <si>
    <t>L14.19C01</t>
  </si>
  <si>
    <t>='PGE2'!$I$48</t>
  </si>
  <si>
    <t>L14.19C02</t>
  </si>
  <si>
    <t>='PGE2'!$N$48</t>
  </si>
  <si>
    <t>L14.19C03</t>
  </si>
  <si>
    <t>='PGE2'!$S$48</t>
  </si>
  <si>
    <t>L14.19C04</t>
  </si>
  <si>
    <t>='PGE2'!$X$48</t>
  </si>
  <si>
    <t>L14.19C05</t>
  </si>
  <si>
    <t>='PGE2'!$AC$48</t>
  </si>
  <si>
    <t>L14.19C06</t>
  </si>
  <si>
    <t>='PGE2'!$AH$48</t>
  </si>
  <si>
    <t>L14.19C07</t>
  </si>
  <si>
    <t>='PGE2'!$AM$48</t>
  </si>
  <si>
    <t>L14.19C08</t>
  </si>
  <si>
    <t>='PGE2'!$AR$48</t>
  </si>
  <si>
    <t>L14.19C09</t>
  </si>
  <si>
    <t>='PGE2'!$AW$48</t>
  </si>
  <si>
    <t>L14.19C10</t>
  </si>
  <si>
    <t>='PGE2'!$BB$48</t>
  </si>
  <si>
    <t>L14.19C11</t>
  </si>
  <si>
    <t>='PGE2'!$BG$48</t>
  </si>
  <si>
    <t>L14.19C12</t>
  </si>
  <si>
    <t>='PGE2'!$BL$48</t>
  </si>
  <si>
    <t>L14.19C13</t>
  </si>
  <si>
    <t>='PGE2'!$BQ$48</t>
  </si>
  <si>
    <t>L14.19C14</t>
  </si>
  <si>
    <t>='PGE2'!$BV$48</t>
  </si>
  <si>
    <t>L14.19C15</t>
  </si>
  <si>
    <t>='PGE2'!$CA$48</t>
  </si>
  <si>
    <t>L14.19C16</t>
  </si>
  <si>
    <t>='PGE2'!$CF$48</t>
  </si>
  <si>
    <t>L14.19C17</t>
  </si>
  <si>
    <t>='PGE2'!$CK$48</t>
  </si>
  <si>
    <t>L14.19C18</t>
  </si>
  <si>
    <t>='PGE2'!$CP$48</t>
  </si>
  <si>
    <t>L14.19C19</t>
  </si>
  <si>
    <t>='PGE2'!$CU$48</t>
  </si>
  <si>
    <t>L14.19C20</t>
  </si>
  <si>
    <t>='PGE2'!$CZ$48</t>
  </si>
  <si>
    <t>L14.19C21</t>
  </si>
  <si>
    <t>='PGE2'!$DE$48</t>
  </si>
  <si>
    <t>L14.19C22</t>
  </si>
  <si>
    <t>='PGE2'!$DJ$48</t>
  </si>
  <si>
    <t>L14.19C23</t>
  </si>
  <si>
    <t>='PGE2'!$DO$48</t>
  </si>
  <si>
    <t>L14.19C24</t>
  </si>
  <si>
    <t>='PGE2'!$DT$48</t>
  </si>
  <si>
    <t>L14.19C25</t>
  </si>
  <si>
    <t>='PGE2'!$DY$48</t>
  </si>
  <si>
    <t>L14.19C26</t>
  </si>
  <si>
    <t>='PGE2'!$ED$48</t>
  </si>
  <si>
    <t>L14.19C27</t>
  </si>
  <si>
    <t>='PGE2'!$EI$48</t>
  </si>
  <si>
    <t>L14.19C28</t>
  </si>
  <si>
    <t>='PGE2'!$EN$48</t>
  </si>
  <si>
    <t>L14.19C29</t>
  </si>
  <si>
    <t>='PGE2'!$ES$48</t>
  </si>
  <si>
    <t>L14.19C30</t>
  </si>
  <si>
    <t>='PGE2'!$EX$48</t>
  </si>
  <si>
    <t>L14.19C31</t>
  </si>
  <si>
    <t>='PGE2'!$FC$48</t>
  </si>
  <si>
    <t>L14.19C32</t>
  </si>
  <si>
    <t>='PGE2'!$FH$48</t>
  </si>
  <si>
    <t>L14.19C33</t>
  </si>
  <si>
    <t>='PGE2'!$FM$48</t>
  </si>
  <si>
    <t>L14.19C34</t>
  </si>
  <si>
    <t>='PGE2'!$FR$48</t>
  </si>
  <si>
    <t>L14.19C35</t>
  </si>
  <si>
    <t>='PGE2'!$FW$48</t>
  </si>
  <si>
    <t>L14.19C36</t>
  </si>
  <si>
    <t>='PGE2'!$GB$48</t>
  </si>
  <si>
    <t>L14.19C37</t>
  </si>
  <si>
    <t>='PGE2'!$GG$48</t>
  </si>
  <si>
    <t>L14.19C38</t>
  </si>
  <si>
    <t>='PGE2'!$GL$48</t>
  </si>
  <si>
    <t>L14.19C39</t>
  </si>
  <si>
    <t>='PGE2'!$GQ$48</t>
  </si>
  <si>
    <t>L14.19C40</t>
  </si>
  <si>
    <t>='PGE2'!$GV$48</t>
  </si>
  <si>
    <t>L14.19C41</t>
  </si>
  <si>
    <t>='PGE2'!$HA$48</t>
  </si>
  <si>
    <t>L14.19C42</t>
  </si>
  <si>
    <t>='PGE2'!$HF$48</t>
  </si>
  <si>
    <t>L14.19C43</t>
  </si>
  <si>
    <t>='PGE2'!$HK$48</t>
  </si>
  <si>
    <t>L14.19C44</t>
  </si>
  <si>
    <t>='PGE2'!$HP$48</t>
  </si>
  <si>
    <t>L14.19C45</t>
  </si>
  <si>
    <t>='PGE2'!$HU$48</t>
  </si>
  <si>
    <t>L14.19C46</t>
  </si>
  <si>
    <t>='PGE2'!$HZ$48</t>
  </si>
  <si>
    <t>L14.19C47</t>
  </si>
  <si>
    <t>='PGE2'!$IE$48</t>
  </si>
  <si>
    <t>L14.19C48</t>
  </si>
  <si>
    <t>='PGE2'!$IJ$48</t>
  </si>
  <si>
    <t>L14.19C49</t>
  </si>
  <si>
    <t>='PGE2'!$IO$48</t>
  </si>
  <si>
    <t>L14.19C50</t>
  </si>
  <si>
    <t>='PGE2'!$IT$48</t>
  </si>
  <si>
    <t>L14.19C51</t>
  </si>
  <si>
    <t>='PGE2'!$IY$48</t>
  </si>
  <si>
    <t>L14.19T</t>
  </si>
  <si>
    <t>L14.21</t>
  </si>
  <si>
    <t>L14.21C01</t>
  </si>
  <si>
    <t>='PGE2'!$I$32</t>
  </si>
  <si>
    <t>L14.21C02</t>
  </si>
  <si>
    <t>='PGE2'!$N$32</t>
  </si>
  <si>
    <t>L14.21C03</t>
  </si>
  <si>
    <t>='PGE2'!$S$32</t>
  </si>
  <si>
    <t>L14.21C04</t>
  </si>
  <si>
    <t>='PGE2'!$X$32</t>
  </si>
  <si>
    <t>L14.21C05</t>
  </si>
  <si>
    <t>='PGE2'!$AC$32</t>
  </si>
  <si>
    <t>L14.21C06</t>
  </si>
  <si>
    <t>='PGE2'!$AH$32</t>
  </si>
  <si>
    <t>L14.21C07</t>
  </si>
  <si>
    <t>='PGE2'!$AM$32</t>
  </si>
  <si>
    <t>L14.21C08</t>
  </si>
  <si>
    <t>='PGE2'!$AR$32</t>
  </si>
  <si>
    <t>L14.21C09</t>
  </si>
  <si>
    <t>='PGE2'!$AW$32</t>
  </si>
  <si>
    <t>L14.21C10</t>
  </si>
  <si>
    <t>='PGE2'!$BB$32</t>
  </si>
  <si>
    <t>L14.21C11</t>
  </si>
  <si>
    <t>='PGE2'!$BG$32</t>
  </si>
  <si>
    <t>L14.21C12</t>
  </si>
  <si>
    <t>='PGE2'!$BL$32</t>
  </si>
  <si>
    <t>L14.21C13</t>
  </si>
  <si>
    <t>='PGE2'!$BQ$32</t>
  </si>
  <si>
    <t>L14.21C14</t>
  </si>
  <si>
    <t>='PGE2'!$BV$32</t>
  </si>
  <si>
    <t>L14.21C15</t>
  </si>
  <si>
    <t>='PGE2'!$CA$32</t>
  </si>
  <si>
    <t>L14.21C16</t>
  </si>
  <si>
    <t>='PGE2'!$CF$32</t>
  </si>
  <si>
    <t>L14.21C17</t>
  </si>
  <si>
    <t>='PGE2'!$CK$32</t>
  </si>
  <si>
    <t>L14.21C18</t>
  </si>
  <si>
    <t>='PGE2'!$CP$32</t>
  </si>
  <si>
    <t>L14.21C19</t>
  </si>
  <si>
    <t>='PGE2'!$CU$32</t>
  </si>
  <si>
    <t>L14.21C20</t>
  </si>
  <si>
    <t>='PGE2'!$CZ$32</t>
  </si>
  <si>
    <t>L14.21C21</t>
  </si>
  <si>
    <t>='PGE2'!$DE$32</t>
  </si>
  <si>
    <t>L14.21C22</t>
  </si>
  <si>
    <t>='PGE2'!$DJ$32</t>
  </si>
  <si>
    <t>L14.21C23</t>
  </si>
  <si>
    <t>='PGE2'!$DO$32</t>
  </si>
  <si>
    <t>L14.21C24</t>
  </si>
  <si>
    <t>='PGE2'!$DT$32</t>
  </si>
  <si>
    <t>L14.21C25</t>
  </si>
  <si>
    <t>='PGE2'!$DY$32</t>
  </si>
  <si>
    <t>L14.21C26</t>
  </si>
  <si>
    <t>='PGE2'!$ED$32</t>
  </si>
  <si>
    <t>L14.21C27</t>
  </si>
  <si>
    <t>='PGE2'!$EI$32</t>
  </si>
  <si>
    <t>L14.21C28</t>
  </si>
  <si>
    <t>='PGE2'!$EN$32</t>
  </si>
  <si>
    <t>L14.21C29</t>
  </si>
  <si>
    <t>='PGE2'!$ES$32</t>
  </si>
  <si>
    <t>L14.21C30</t>
  </si>
  <si>
    <t>='PGE2'!$EX$32</t>
  </si>
  <si>
    <t>L14.21C31</t>
  </si>
  <si>
    <t>='PGE2'!$FC$32</t>
  </si>
  <si>
    <t>L14.21C32</t>
  </si>
  <si>
    <t>='PGE2'!$FH$32</t>
  </si>
  <si>
    <t>L14.21C33</t>
  </si>
  <si>
    <t>='PGE2'!$FM$32</t>
  </si>
  <si>
    <t>L14.21C34</t>
  </si>
  <si>
    <t>='PGE2'!$FR$32</t>
  </si>
  <si>
    <t>L14.21C35</t>
  </si>
  <si>
    <t>='PGE2'!$FW$32</t>
  </si>
  <si>
    <t>L14.21C36</t>
  </si>
  <si>
    <t>='PGE2'!$GB$32</t>
  </si>
  <si>
    <t>L14.21C37</t>
  </si>
  <si>
    <t>='PGE2'!$GG$32</t>
  </si>
  <si>
    <t>L14.21C38</t>
  </si>
  <si>
    <t>='PGE2'!$GL$32</t>
  </si>
  <si>
    <t>L14.21C39</t>
  </si>
  <si>
    <t>='PGE2'!$GQ$32</t>
  </si>
  <si>
    <t>L14.21C40</t>
  </si>
  <si>
    <t>='PGE2'!$GV$32</t>
  </si>
  <si>
    <t>L14.21C41</t>
  </si>
  <si>
    <t>='PGE2'!$HA$32</t>
  </si>
  <si>
    <t>L14.21C42</t>
  </si>
  <si>
    <t>='PGE2'!$HF$32</t>
  </si>
  <si>
    <t>L14.21C43</t>
  </si>
  <si>
    <t>='PGE2'!$HK$32</t>
  </si>
  <si>
    <t>L14.21C44</t>
  </si>
  <si>
    <t>='PGE2'!$HP$32</t>
  </si>
  <si>
    <t>L14.21C45</t>
  </si>
  <si>
    <t>='PGE2'!$HU$32</t>
  </si>
  <si>
    <t>L14.21C46</t>
  </si>
  <si>
    <t>='PGE2'!$HZ$32</t>
  </si>
  <si>
    <t>L14.21C47</t>
  </si>
  <si>
    <t>='PGE2'!$IE$32</t>
  </si>
  <si>
    <t>L14.21C48</t>
  </si>
  <si>
    <t>='PGE2'!$IJ$32</t>
  </si>
  <si>
    <t>L14.21C49</t>
  </si>
  <si>
    <t>='PGE2'!$IO$32</t>
  </si>
  <si>
    <t>L14.21C50</t>
  </si>
  <si>
    <t>='PGE2'!$IT$32</t>
  </si>
  <si>
    <t>L14.21C51</t>
  </si>
  <si>
    <t>='PGE2'!$IY$32</t>
  </si>
  <si>
    <t>L14.21T</t>
  </si>
  <si>
    <t>='PGE3'!$I$29</t>
  </si>
  <si>
    <t>L14.22</t>
  </si>
  <si>
    <t>L14.22C01</t>
  </si>
  <si>
    <t>='PGE2'!$I$33</t>
  </si>
  <si>
    <t>L14.22C02</t>
  </si>
  <si>
    <t>='PGE2'!$N$33</t>
  </si>
  <si>
    <t>L14.22C03</t>
  </si>
  <si>
    <t>='PGE2'!$S$33</t>
  </si>
  <si>
    <t>L14.22C04</t>
  </si>
  <si>
    <t>='PGE2'!$X$33</t>
  </si>
  <si>
    <t>L14.22C05</t>
  </si>
  <si>
    <t>='PGE2'!$AC$33</t>
  </si>
  <si>
    <t>L14.22C06</t>
  </si>
  <si>
    <t>='PGE2'!$AH$33</t>
  </si>
  <si>
    <t>L14.22C07</t>
  </si>
  <si>
    <t>='PGE2'!$AM$33</t>
  </si>
  <si>
    <t>L14.22C08</t>
  </si>
  <si>
    <t>='PGE2'!$AR$33</t>
  </si>
  <si>
    <t>L14.22C09</t>
  </si>
  <si>
    <t>='PGE2'!$AW$33</t>
  </si>
  <si>
    <t>L14.22C10</t>
  </si>
  <si>
    <t>='PGE2'!$BB$33</t>
  </si>
  <si>
    <t>L14.22C11</t>
  </si>
  <si>
    <t>='PGE2'!$BG$33</t>
  </si>
  <si>
    <t>L14.22C12</t>
  </si>
  <si>
    <t>='PGE2'!$BL$33</t>
  </si>
  <si>
    <t>L14.22C13</t>
  </si>
  <si>
    <t>='PGE2'!$BQ$33</t>
  </si>
  <si>
    <t>L14.22C14</t>
  </si>
  <si>
    <t>='PGE2'!$BV$33</t>
  </si>
  <si>
    <t>L14.22C15</t>
  </si>
  <si>
    <t>='PGE2'!$CA$33</t>
  </si>
  <si>
    <t>L14.22C16</t>
  </si>
  <si>
    <t>='PGE2'!$CF$33</t>
  </si>
  <si>
    <t>L14.22C17</t>
  </si>
  <si>
    <t>='PGE2'!$CK$33</t>
  </si>
  <si>
    <t>L14.22C18</t>
  </si>
  <si>
    <t>='PGE2'!$CP$33</t>
  </si>
  <si>
    <t>L14.22C19</t>
  </si>
  <si>
    <t>='PGE2'!$CU$33</t>
  </si>
  <si>
    <t>L14.22C20</t>
  </si>
  <si>
    <t>='PGE2'!$CZ$33</t>
  </si>
  <si>
    <t>L14.22C21</t>
  </si>
  <si>
    <t>='PGE2'!$DE$33</t>
  </si>
  <si>
    <t>L14.22C22</t>
  </si>
  <si>
    <t>='PGE2'!$DJ$33</t>
  </si>
  <si>
    <t>L14.22C23</t>
  </si>
  <si>
    <t>='PGE2'!$DO$33</t>
  </si>
  <si>
    <t>L14.22C24</t>
  </si>
  <si>
    <t>='PGE2'!$DT$33</t>
  </si>
  <si>
    <t>L14.22C25</t>
  </si>
  <si>
    <t>='PGE2'!$DY$33</t>
  </si>
  <si>
    <t>L14.22C26</t>
  </si>
  <si>
    <t>='PGE2'!$ED$33</t>
  </si>
  <si>
    <t>L14.22C27</t>
  </si>
  <si>
    <t>='PGE2'!$EI$33</t>
  </si>
  <si>
    <t>L14.22C28</t>
  </si>
  <si>
    <t>='PGE2'!$EN$33</t>
  </si>
  <si>
    <t>L14.22C29</t>
  </si>
  <si>
    <t>='PGE2'!$ES$33</t>
  </si>
  <si>
    <t>L14.22C30</t>
  </si>
  <si>
    <t>='PGE2'!$EX$33</t>
  </si>
  <si>
    <t>L14.22C31</t>
  </si>
  <si>
    <t>='PGE2'!$FC$33</t>
  </si>
  <si>
    <t>L14.22C32</t>
  </si>
  <si>
    <t>='PGE2'!$FH$33</t>
  </si>
  <si>
    <t>L14.22C33</t>
  </si>
  <si>
    <t>='PGE2'!$FM$33</t>
  </si>
  <si>
    <t>L14.22C34</t>
  </si>
  <si>
    <t>='PGE2'!$FR$33</t>
  </si>
  <si>
    <t>L14.22C35</t>
  </si>
  <si>
    <t>='PGE2'!$FW$33</t>
  </si>
  <si>
    <t>L14.22C36</t>
  </si>
  <si>
    <t>='PGE2'!$GB$33</t>
  </si>
  <si>
    <t>L14.22C37</t>
  </si>
  <si>
    <t>='PGE2'!$GG$33</t>
  </si>
  <si>
    <t>L14.22C38</t>
  </si>
  <si>
    <t>='PGE2'!$GL$33</t>
  </si>
  <si>
    <t>L14.22C39</t>
  </si>
  <si>
    <t>='PGE2'!$GQ$33</t>
  </si>
  <si>
    <t>L14.22C40</t>
  </si>
  <si>
    <t>='PGE2'!$GV$33</t>
  </si>
  <si>
    <t>L14.22C41</t>
  </si>
  <si>
    <t>='PGE2'!$HA$33</t>
  </si>
  <si>
    <t>L14.22C42</t>
  </si>
  <si>
    <t>='PGE2'!$HF$33</t>
  </si>
  <si>
    <t>L14.22C43</t>
  </si>
  <si>
    <t>='PGE2'!$HK$33</t>
  </si>
  <si>
    <t>L14.22C44</t>
  </si>
  <si>
    <t>='PGE2'!$HP$33</t>
  </si>
  <si>
    <t>L14.22C45</t>
  </si>
  <si>
    <t>='PGE2'!$HU$33</t>
  </si>
  <si>
    <t>L14.22C46</t>
  </si>
  <si>
    <t>='PGE2'!$HZ$33</t>
  </si>
  <si>
    <t>L14.22C47</t>
  </si>
  <si>
    <t>='PGE2'!$IE$33</t>
  </si>
  <si>
    <t>L14.22C48</t>
  </si>
  <si>
    <t>='PGE2'!$IJ$33</t>
  </si>
  <si>
    <t>L14.22C49</t>
  </si>
  <si>
    <t>='PGE2'!$IO$33</t>
  </si>
  <si>
    <t>L14.22C50</t>
  </si>
  <si>
    <t>='PGE2'!$IT$33</t>
  </si>
  <si>
    <t>L14.22C51</t>
  </si>
  <si>
    <t>='PGE2'!$IY$33</t>
  </si>
  <si>
    <t>L14.22T</t>
  </si>
  <si>
    <t>='PGE3'!$I$30</t>
  </si>
  <si>
    <t>L14.23</t>
  </si>
  <si>
    <t>L14.23C01</t>
  </si>
  <si>
    <t>L14.23C02</t>
  </si>
  <si>
    <t>L14.23C03</t>
  </si>
  <si>
    <t>L14.23C04</t>
  </si>
  <si>
    <t>L14.23C05</t>
  </si>
  <si>
    <t>L14.23C06</t>
  </si>
  <si>
    <t>L14.23C07</t>
  </si>
  <si>
    <t>L14.23C08</t>
  </si>
  <si>
    <t>L14.23C09</t>
  </si>
  <si>
    <t>L14.23C10</t>
  </si>
  <si>
    <t>L14.23C11</t>
  </si>
  <si>
    <t>L14.23C12</t>
  </si>
  <si>
    <t>L14.23C13</t>
  </si>
  <si>
    <t>L14.23C14</t>
  </si>
  <si>
    <t>L14.23C15</t>
  </si>
  <si>
    <t>L14.23C16</t>
  </si>
  <si>
    <t>L14.23C17</t>
  </si>
  <si>
    <t>L14.23C18</t>
  </si>
  <si>
    <t>L14.23C19</t>
  </si>
  <si>
    <t>L14.23C20</t>
  </si>
  <si>
    <t>L14.23C21</t>
  </si>
  <si>
    <t>L14.23C22</t>
  </si>
  <si>
    <t>L14.23C23</t>
  </si>
  <si>
    <t>L14.23C24</t>
  </si>
  <si>
    <t>L14.23C25</t>
  </si>
  <si>
    <t>L14.23C26</t>
  </si>
  <si>
    <t>L14.23C27</t>
  </si>
  <si>
    <t>L14.23C28</t>
  </si>
  <si>
    <t>L14.23C29</t>
  </si>
  <si>
    <t>L14.23C30</t>
  </si>
  <si>
    <t>L14.23C31</t>
  </si>
  <si>
    <t>L14.23C32</t>
  </si>
  <si>
    <t>L14.23C33</t>
  </si>
  <si>
    <t>L14.23C34</t>
  </si>
  <si>
    <t>L14.23C35</t>
  </si>
  <si>
    <t>L14.23C36</t>
  </si>
  <si>
    <t>L14.23C37</t>
  </si>
  <si>
    <t>L14.23C38</t>
  </si>
  <si>
    <t>L14.23C39</t>
  </si>
  <si>
    <t>L14.23C40</t>
  </si>
  <si>
    <t>L14.23C41</t>
  </si>
  <si>
    <t>L14.23C42</t>
  </si>
  <si>
    <t>L14.23C43</t>
  </si>
  <si>
    <t>L14.23C44</t>
  </si>
  <si>
    <t>L14.23C45</t>
  </si>
  <si>
    <t>L14.23C46</t>
  </si>
  <si>
    <t>L14.23C47</t>
  </si>
  <si>
    <t>L14.23C48</t>
  </si>
  <si>
    <t>L14.23C49</t>
  </si>
  <si>
    <t>L14.23C50</t>
  </si>
  <si>
    <t>L14.23C51</t>
  </si>
  <si>
    <t>L14.23T</t>
  </si>
  <si>
    <t>='PGE3'!$I$36</t>
  </si>
  <si>
    <t>L14.24</t>
  </si>
  <si>
    <t>L14.24C01</t>
  </si>
  <si>
    <t>L14.24C02</t>
  </si>
  <si>
    <t>L14.24C03</t>
  </si>
  <si>
    <t>L14.24C04</t>
  </si>
  <si>
    <t>L14.24C05</t>
  </si>
  <si>
    <t>L14.24C06</t>
  </si>
  <si>
    <t>L14.24C07</t>
  </si>
  <si>
    <t>L14.24C08</t>
  </si>
  <si>
    <t>L14.24C09</t>
  </si>
  <si>
    <t>L14.24C10</t>
  </si>
  <si>
    <t>L14.24C11</t>
  </si>
  <si>
    <t>L14.24C12</t>
  </si>
  <si>
    <t>L14.24C13</t>
  </si>
  <si>
    <t>L14.24C14</t>
  </si>
  <si>
    <t>L14.24C15</t>
  </si>
  <si>
    <t>L14.24C16</t>
  </si>
  <si>
    <t>L14.24C17</t>
  </si>
  <si>
    <t>L14.24C18</t>
  </si>
  <si>
    <t>L14.24C19</t>
  </si>
  <si>
    <t>L14.24C20</t>
  </si>
  <si>
    <t>L14.24C21</t>
  </si>
  <si>
    <t>L14.24C22</t>
  </si>
  <si>
    <t>L14.24C23</t>
  </si>
  <si>
    <t>L14.24C24</t>
  </si>
  <si>
    <t>L14.24C25</t>
  </si>
  <si>
    <t>L14.24C26</t>
  </si>
  <si>
    <t>L14.24C27</t>
  </si>
  <si>
    <t>L14.24C28</t>
  </si>
  <si>
    <t>L14.24C29</t>
  </si>
  <si>
    <t>L14.24C30</t>
  </si>
  <si>
    <t>L14.24C31</t>
  </si>
  <si>
    <t>L14.24C32</t>
  </si>
  <si>
    <t>L14.24C33</t>
  </si>
  <si>
    <t>L14.24C34</t>
  </si>
  <si>
    <t>L14.24C35</t>
  </si>
  <si>
    <t>L14.24C36</t>
  </si>
  <si>
    <t>L14.24C37</t>
  </si>
  <si>
    <t>L14.24C38</t>
  </si>
  <si>
    <t>L14.24C39</t>
  </si>
  <si>
    <t>L14.24C40</t>
  </si>
  <si>
    <t>L14.24C41</t>
  </si>
  <si>
    <t>L14.24C42</t>
  </si>
  <si>
    <t>L14.24C43</t>
  </si>
  <si>
    <t>L14.24C44</t>
  </si>
  <si>
    <t>L14.24C45</t>
  </si>
  <si>
    <t>L14.24C46</t>
  </si>
  <si>
    <t>L14.24C47</t>
  </si>
  <si>
    <t>L14.24C48</t>
  </si>
  <si>
    <t>L14.24C49</t>
  </si>
  <si>
    <t>L14.24C50</t>
  </si>
  <si>
    <t>L14.24C51</t>
  </si>
  <si>
    <t>L14.24T</t>
  </si>
  <si>
    <t>='PGE3'!$I$40</t>
  </si>
  <si>
    <t>L14.5C01D</t>
  </si>
  <si>
    <t>='PGE2'!$K$34</t>
  </si>
  <si>
    <t>L14.5C01M</t>
  </si>
  <si>
    <t>='PGE2'!$I$34</t>
  </si>
  <si>
    <t>L14.5C02D</t>
  </si>
  <si>
    <t>='PGE2'!$P$34</t>
  </si>
  <si>
    <t>L14.5C02M</t>
  </si>
  <si>
    <t>='PGE2'!$N$34</t>
  </si>
  <si>
    <t>L14.5C03D</t>
  </si>
  <si>
    <t>='PGE2'!$U$34</t>
  </si>
  <si>
    <t>L14.5C03M</t>
  </si>
  <si>
    <t>='PGE2'!$S$34</t>
  </si>
  <si>
    <t>L14.5C04D</t>
  </si>
  <si>
    <t>='PGE2'!$Z$34</t>
  </si>
  <si>
    <t>L14.5C04M</t>
  </si>
  <si>
    <t>='PGE2'!$X$34</t>
  </si>
  <si>
    <t>L14.5C05D</t>
  </si>
  <si>
    <t>='PGE2'!$AE$34</t>
  </si>
  <si>
    <t>L14.5C05M</t>
  </si>
  <si>
    <t>='PGE2'!$AC$34</t>
  </si>
  <si>
    <t>L14.5C06D</t>
  </si>
  <si>
    <t>='PGE2'!$AJ$34</t>
  </si>
  <si>
    <t>L14.5C06M</t>
  </si>
  <si>
    <t>='PGE2'!$AH$34</t>
  </si>
  <si>
    <t>L14.5C07D</t>
  </si>
  <si>
    <t>='PGE2'!$AO$34</t>
  </si>
  <si>
    <t>L14.5C07M</t>
  </si>
  <si>
    <t>='PGE2'!$AM$34</t>
  </si>
  <si>
    <t>L14.5C08D</t>
  </si>
  <si>
    <t>='PGE2'!$AT$34</t>
  </si>
  <si>
    <t>L14.5C08M</t>
  </si>
  <si>
    <t>='PGE2'!$AR$34</t>
  </si>
  <si>
    <t>L14.5C09D</t>
  </si>
  <si>
    <t>='PGE2'!$AY$34</t>
  </si>
  <si>
    <t>L14.5C09M</t>
  </si>
  <si>
    <t>='PGE2'!$AW$34</t>
  </si>
  <si>
    <t>L14.5C10D</t>
  </si>
  <si>
    <t>='PGE2'!$BD$34</t>
  </si>
  <si>
    <t>L14.5C10M</t>
  </si>
  <si>
    <t>='PGE2'!$BB$34</t>
  </si>
  <si>
    <t>L14.5C11D</t>
  </si>
  <si>
    <t>='PGE2'!$BI$34</t>
  </si>
  <si>
    <t>L14.5C11M</t>
  </si>
  <si>
    <t>='PGE2'!$BG$34</t>
  </si>
  <si>
    <t>L14.5C12D</t>
  </si>
  <si>
    <t>='PGE2'!$BN$34</t>
  </si>
  <si>
    <t>L14.5C12M</t>
  </si>
  <si>
    <t>='PGE2'!$BL$34</t>
  </si>
  <si>
    <t>L14.5C13D</t>
  </si>
  <si>
    <t>='PGE2'!$BS$34</t>
  </si>
  <si>
    <t>L14.5C13M</t>
  </si>
  <si>
    <t>='PGE2'!$BQ$34</t>
  </si>
  <si>
    <t>L14.5C14D</t>
  </si>
  <si>
    <t>='PGE2'!$BX$34</t>
  </si>
  <si>
    <t>L14.5C14M</t>
  </si>
  <si>
    <t>='PGE2'!$BV$34</t>
  </si>
  <si>
    <t>L14.5C15D</t>
  </si>
  <si>
    <t>='PGE2'!$CC$34</t>
  </si>
  <si>
    <t>L14.5C15M</t>
  </si>
  <si>
    <t>='PGE2'!$CA$34</t>
  </si>
  <si>
    <t>L14.5C16D</t>
  </si>
  <si>
    <t>='PGE2'!$CH$34</t>
  </si>
  <si>
    <t>L14.5C16M</t>
  </si>
  <si>
    <t>='PGE2'!$CF$34</t>
  </si>
  <si>
    <t>L14.5C17D</t>
  </si>
  <si>
    <t>='PGE2'!$CM$34</t>
  </si>
  <si>
    <t>L14.5C17M</t>
  </si>
  <si>
    <t>='PGE2'!$CK$34</t>
  </si>
  <si>
    <t>L14.5C18D</t>
  </si>
  <si>
    <t>='PGE2'!$CR$34</t>
  </si>
  <si>
    <t>L14.5C18M</t>
  </si>
  <si>
    <t>='PGE2'!$CP$34</t>
  </si>
  <si>
    <t>L14.5C19D</t>
  </si>
  <si>
    <t>='PGE2'!$CW$34</t>
  </si>
  <si>
    <t>L14.5C19M</t>
  </si>
  <si>
    <t>='PGE2'!$CU$34</t>
  </si>
  <si>
    <t>L14.5C20D</t>
  </si>
  <si>
    <t>='PGE2'!$DB$34</t>
  </si>
  <si>
    <t>L14.5C20M</t>
  </si>
  <si>
    <t>='PGE2'!$CZ$34</t>
  </si>
  <si>
    <t>L14.5C21D</t>
  </si>
  <si>
    <t>='PGE2'!$DG$34</t>
  </si>
  <si>
    <t>L14.5C21M</t>
  </si>
  <si>
    <t>='PGE2'!$DE$34</t>
  </si>
  <si>
    <t>L14.5C22D</t>
  </si>
  <si>
    <t>='PGE2'!$DL$34</t>
  </si>
  <si>
    <t>L14.5C22M</t>
  </si>
  <si>
    <t>='PGE2'!$DJ$34</t>
  </si>
  <si>
    <t>L14.5C23D</t>
  </si>
  <si>
    <t>='PGE2'!$DQ$34</t>
  </si>
  <si>
    <t>L14.5C23M</t>
  </si>
  <si>
    <t>='PGE2'!$DO$34</t>
  </si>
  <si>
    <t>L14.5C24D</t>
  </si>
  <si>
    <t>='PGE2'!$DV$34</t>
  </si>
  <si>
    <t>L14.5C24M</t>
  </si>
  <si>
    <t>='PGE2'!$DT$34</t>
  </si>
  <si>
    <t>L14.5C25D</t>
  </si>
  <si>
    <t>='PGE2'!$EA$34</t>
  </si>
  <si>
    <t>L14.5C25M</t>
  </si>
  <si>
    <t>='PGE2'!$DY$34</t>
  </si>
  <si>
    <t>L14.5C26D</t>
  </si>
  <si>
    <t>='PGE2'!$EF$34</t>
  </si>
  <si>
    <t>L14.5C26M</t>
  </si>
  <si>
    <t>='PGE2'!$ED$34</t>
  </si>
  <si>
    <t>L14.5C27D</t>
  </si>
  <si>
    <t>='PGE2'!$EK$34</t>
  </si>
  <si>
    <t>L14.5C27M</t>
  </si>
  <si>
    <t>='PGE2'!$EI$34</t>
  </si>
  <si>
    <t>L14.5C28D</t>
  </si>
  <si>
    <t>='PGE2'!$EP$34</t>
  </si>
  <si>
    <t>L14.5C28M</t>
  </si>
  <si>
    <t>='PGE2'!$EN$34</t>
  </si>
  <si>
    <t>L14.5C29D</t>
  </si>
  <si>
    <t>='PGE2'!$EU$34</t>
  </si>
  <si>
    <t>L14.5C29M</t>
  </si>
  <si>
    <t>='PGE2'!$ES$34</t>
  </si>
  <si>
    <t>L14.5C30D</t>
  </si>
  <si>
    <t>='PGE2'!$EZ$34</t>
  </si>
  <si>
    <t>L14.5C30M</t>
  </si>
  <si>
    <t>='PGE2'!$EX$34</t>
  </si>
  <si>
    <t>L14.5C31D</t>
  </si>
  <si>
    <t>='PGE2'!$FE$34</t>
  </si>
  <si>
    <t>L14.5C31M</t>
  </si>
  <si>
    <t>='PGE2'!$FC$34</t>
  </si>
  <si>
    <t>L14.5C32D</t>
  </si>
  <si>
    <t>='PGE2'!$FJ$34</t>
  </si>
  <si>
    <t>L14.5C32M</t>
  </si>
  <si>
    <t>='PGE2'!$FH$34</t>
  </si>
  <si>
    <t>L14.5C33D</t>
  </si>
  <si>
    <t>='PGE2'!$FO$34</t>
  </si>
  <si>
    <t>L14.5C33M</t>
  </si>
  <si>
    <t>='PGE2'!$FM$34</t>
  </si>
  <si>
    <t>L14.5C34D</t>
  </si>
  <si>
    <t>='PGE2'!$FT$34</t>
  </si>
  <si>
    <t>L14.5C34M</t>
  </si>
  <si>
    <t>='PGE2'!$FR$34</t>
  </si>
  <si>
    <t>L14.5C35D</t>
  </si>
  <si>
    <t>='PGE2'!$FY$34</t>
  </si>
  <si>
    <t>L14.5C35M</t>
  </si>
  <si>
    <t>='PGE2'!$FW$34</t>
  </si>
  <si>
    <t>L14.5C36D</t>
  </si>
  <si>
    <t>='PGE2'!$GD$34</t>
  </si>
  <si>
    <t>L14.5C36M</t>
  </si>
  <si>
    <t>='PGE2'!$GB$34</t>
  </si>
  <si>
    <t>L14.5C37D</t>
  </si>
  <si>
    <t>='PGE2'!$GI$34</t>
  </si>
  <si>
    <t>L14.5C37M</t>
  </si>
  <si>
    <t>='PGE2'!$GG$34</t>
  </si>
  <si>
    <t>L14.5C38D</t>
  </si>
  <si>
    <t>='PGE2'!$GN$34</t>
  </si>
  <si>
    <t>L14.5C38M</t>
  </si>
  <si>
    <t>='PGE2'!$GL$34</t>
  </si>
  <si>
    <t>L14.5C39D</t>
  </si>
  <si>
    <t>='PGE2'!$GS$34</t>
  </si>
  <si>
    <t>L14.5C39M</t>
  </si>
  <si>
    <t>='PGE2'!$GQ$34</t>
  </si>
  <si>
    <t>L14.5C40D</t>
  </si>
  <si>
    <t>='PGE2'!$GX$34</t>
  </si>
  <si>
    <t>L14.5C40M</t>
  </si>
  <si>
    <t>='PGE2'!$GV$34</t>
  </si>
  <si>
    <t>L14.5C41D</t>
  </si>
  <si>
    <t>='PGE2'!$HC$34</t>
  </si>
  <si>
    <t>L14.5C41M</t>
  </si>
  <si>
    <t>='PGE2'!$HA$34</t>
  </si>
  <si>
    <t>L14.5C42D</t>
  </si>
  <si>
    <t>='PGE2'!$HH$34</t>
  </si>
  <si>
    <t>L14.5C42M</t>
  </si>
  <si>
    <t>='PGE2'!$HF$34</t>
  </si>
  <si>
    <t>L14.5C43D</t>
  </si>
  <si>
    <t>='PGE2'!$HM$34</t>
  </si>
  <si>
    <t>L14.5C43M</t>
  </si>
  <si>
    <t>='PGE2'!$HK$34</t>
  </si>
  <si>
    <t>L14.5C44D</t>
  </si>
  <si>
    <t>='PGE2'!$HR$34</t>
  </si>
  <si>
    <t>L14.5C44M</t>
  </si>
  <si>
    <t>='PGE2'!$HP$34</t>
  </si>
  <si>
    <t>L14.5C45D</t>
  </si>
  <si>
    <t>='PGE2'!$HW$34</t>
  </si>
  <si>
    <t>L14.5C45M</t>
  </si>
  <si>
    <t>='PGE2'!$HU$34</t>
  </si>
  <si>
    <t>L14.5C46D</t>
  </si>
  <si>
    <t>='PGE2'!$IB$34</t>
  </si>
  <si>
    <t>L14.5C46M</t>
  </si>
  <si>
    <t>='PGE2'!$HZ$34</t>
  </si>
  <si>
    <t>L14.5C47D</t>
  </si>
  <si>
    <t>='PGE2'!$IG$34</t>
  </si>
  <si>
    <t>L14.5C47M</t>
  </si>
  <si>
    <t>='PGE2'!$IE$34</t>
  </si>
  <si>
    <t>L14.5C48D</t>
  </si>
  <si>
    <t>='PGE2'!$IL$34</t>
  </si>
  <si>
    <t>L14.5C48M</t>
  </si>
  <si>
    <t>='PGE2'!$IJ$34</t>
  </si>
  <si>
    <t>L14.5C49D</t>
  </si>
  <si>
    <t>='PGE2'!$IQ$34</t>
  </si>
  <si>
    <t>L14.5C49M</t>
  </si>
  <si>
    <t>='PGE2'!$IO$34</t>
  </si>
  <si>
    <t>L14.5C50D</t>
  </si>
  <si>
    <t>='PGE2'!$IV$34</t>
  </si>
  <si>
    <t>L14.5C50M</t>
  </si>
  <si>
    <t>='PGE2'!$IT$34</t>
  </si>
  <si>
    <t>L14.5C51D</t>
  </si>
  <si>
    <t>='PGE2'!$JA$34</t>
  </si>
  <si>
    <t>L14.5C51M</t>
  </si>
  <si>
    <t>='PGE2'!$IY$34</t>
  </si>
  <si>
    <t>L14.5D1</t>
  </si>
  <si>
    <t xml:space="preserve">='PGE2'!$K$34,'PGE2'!$P$34,'PGE2'!$U$34,'PGE2'!$Z$34,'PGE2'!$AE$34,'PGE2'!$AJ$34,'PGE2'!$AO$34,'PGE2'!$AT$34,'PGE2'!$AY$34,'PGE2'!$BD$34,'PGE2'!$BI$34,'PGE2'!$BN$34,'PGE2'!$BS$34,'PGE2'!$BX$34,'PGE2'!$CC$34,'PGE2'!$CH$34,'PGE2'!$CM$34 </t>
  </si>
  <si>
    <t>L14.5D2</t>
  </si>
  <si>
    <t>='PGE2'!$EA$34,'PGE2'!$EF$34,'PGE2'!$EK$34,'PGE2'!$EP$34,'PGE2'!$EU$34,'PGE2'!$EZ$34,'PGE2'!$FE$34,'PGE2'!$FJ$34,'PGE2'!$FO$34,'PGE2'!$FT$34,'PGE2'!$FY$34,'PGE2'!$GD$34,'PGE2'!$GI$34,'PGE2'!$GN$34,'PGE2'!$GS$34,'PGE2'!$GX$34 'PGE2'!</t>
  </si>
  <si>
    <t>L14.5DT</t>
  </si>
  <si>
    <t>='PGE3'!$K$31</t>
  </si>
  <si>
    <t>L14.5M1</t>
  </si>
  <si>
    <t xml:space="preserve">='PGE2'!$I$34,'PGE2'!$N$34,'PGE2'!$S$34,'PGE2'!$X$34,'PGE2'!$AC$34,'PGE2'!$AH$34,'PGE2'!$AM$34,'PGE2'!$AR$34,'PGE2'!$AW$34,'PGE2'!$BB$34,'PGE2'!$BG$34,'PGE2'!$BL$34,'PGE2'!$BQ$34,'PGE2'!$BV$34,'PGE2'!$CA$34,'PGE2'!$CF$34,'PGE2'!$CK$34 </t>
  </si>
  <si>
    <t>L14.5M2</t>
  </si>
  <si>
    <t>='PGE2'!$DY$34,'PGE2'!$ED$34,'PGE2'!$EI$34,'PGE2'!$EN$34,'PGE2'!$ES$34,'PGE2'!$EX$34,'PGE2'!$FC$34,'PGE2'!$FH$34,'PGE2'!$FM$34,'PGE2'!$FR$34,'PGE2'!$FW$34,'PGE2'!$GB$34,'PGE2'!$GG$34,'PGE2'!$GL$34,'PGE2'!$GQ$34,'PGE2'!$GV$34 'PGE2'!</t>
  </si>
  <si>
    <t>L14.5MT</t>
  </si>
  <si>
    <t>='PGE3'!$I$31</t>
  </si>
  <si>
    <t>L14.6C01D</t>
  </si>
  <si>
    <t>='PGE2'!$K$35</t>
  </si>
  <si>
    <t>L14.6C01M</t>
  </si>
  <si>
    <t>='PGE2'!$I$35</t>
  </si>
  <si>
    <t>L14.6C02D</t>
  </si>
  <si>
    <t>='PGE2'!$P$35</t>
  </si>
  <si>
    <t>L14.6C02M</t>
  </si>
  <si>
    <t>='PGE2'!$N$35</t>
  </si>
  <si>
    <t>L14.6C03D</t>
  </si>
  <si>
    <t>='PGE2'!$U$35</t>
  </si>
  <si>
    <t>L14.6C03M</t>
  </si>
  <si>
    <t>='PGE2'!$S$35</t>
  </si>
  <si>
    <t>L14.6C04D</t>
  </si>
  <si>
    <t>='PGE2'!$Z$35</t>
  </si>
  <si>
    <t>L14.6C04M</t>
  </si>
  <si>
    <t>='PGE2'!$X$35</t>
  </si>
  <si>
    <t>L14.6C05D</t>
  </si>
  <si>
    <t>='PGE2'!$AE$35</t>
  </si>
  <si>
    <t>L14.6C05M</t>
  </si>
  <si>
    <t>='PGE2'!$AC$35</t>
  </si>
  <si>
    <t>L14.6C06D</t>
  </si>
  <si>
    <t>='PGE2'!$AJ$35</t>
  </si>
  <si>
    <t>L14.6C06M</t>
  </si>
  <si>
    <t>='PGE2'!$AH$35</t>
  </si>
  <si>
    <t>L14.6C07D</t>
  </si>
  <si>
    <t>='PGE2'!$AO$35</t>
  </si>
  <si>
    <t>L14.6C07M</t>
  </si>
  <si>
    <t>='PGE2'!$AM$35</t>
  </si>
  <si>
    <t>L14.6C08D</t>
  </si>
  <si>
    <t>='PGE2'!$AT$35</t>
  </si>
  <si>
    <t>L14.6C08M</t>
  </si>
  <si>
    <t>='PGE2'!$AR$35</t>
  </si>
  <si>
    <t>L14.6C09D</t>
  </si>
  <si>
    <t>='PGE2'!$AY$35</t>
  </si>
  <si>
    <t>L14.6C09M</t>
  </si>
  <si>
    <t>='PGE2'!$AW$35</t>
  </si>
  <si>
    <t>L14.6C10D</t>
  </si>
  <si>
    <t>='PGE2'!$BD$35</t>
  </si>
  <si>
    <t>L14.6C10M</t>
  </si>
  <si>
    <t>='PGE2'!$BB$35</t>
  </si>
  <si>
    <t>L14.6C11D</t>
  </si>
  <si>
    <t>='PGE2'!$BI$35</t>
  </si>
  <si>
    <t>L14.6C11M</t>
  </si>
  <si>
    <t>='PGE2'!$BG$35</t>
  </si>
  <si>
    <t>L14.6C12D</t>
  </si>
  <si>
    <t>='PGE2'!$BN$35</t>
  </si>
  <si>
    <t>L14.6C12M</t>
  </si>
  <si>
    <t>='PGE2'!$BL$35</t>
  </si>
  <si>
    <t>L14.6C13D</t>
  </si>
  <si>
    <t>='PGE2'!$BS$35</t>
  </si>
  <si>
    <t>L14.6C13M</t>
  </si>
  <si>
    <t>='PGE2'!$BQ$35</t>
  </si>
  <si>
    <t>L14.6C14D</t>
  </si>
  <si>
    <t>='PGE2'!$BX$35</t>
  </si>
  <si>
    <t>L14.6C14M</t>
  </si>
  <si>
    <t>='PGE2'!$BV$35</t>
  </si>
  <si>
    <t>L14.6C15D</t>
  </si>
  <si>
    <t>='PGE2'!$CC$35</t>
  </si>
  <si>
    <t>L14.6C15M</t>
  </si>
  <si>
    <t>='PGE2'!$CA$35</t>
  </si>
  <si>
    <t>L14.6C16D</t>
  </si>
  <si>
    <t>='PGE2'!$CH$35</t>
  </si>
  <si>
    <t>L14.6C16M</t>
  </si>
  <si>
    <t>='PGE2'!$CF$35</t>
  </si>
  <si>
    <t>L14.6C17D</t>
  </si>
  <si>
    <t>='PGE2'!$CM$35</t>
  </si>
  <si>
    <t>L14.6C17M</t>
  </si>
  <si>
    <t>='PGE2'!$CK$35</t>
  </si>
  <si>
    <t>L14.6C18D</t>
  </si>
  <si>
    <t>='PGE2'!$CR$35</t>
  </si>
  <si>
    <t>L14.6C18M</t>
  </si>
  <si>
    <t>='PGE2'!$CP$35</t>
  </si>
  <si>
    <t>L14.6C19D</t>
  </si>
  <si>
    <t>='PGE2'!$CW$35</t>
  </si>
  <si>
    <t>L14.6C19M</t>
  </si>
  <si>
    <t>='PGE2'!$CU$35</t>
  </si>
  <si>
    <t>L14.6C20D</t>
  </si>
  <si>
    <t>='PGE2'!$DB$35</t>
  </si>
  <si>
    <t>L14.6C20M</t>
  </si>
  <si>
    <t>='PGE2'!$CZ$35</t>
  </si>
  <si>
    <t>L14.6C21D</t>
  </si>
  <si>
    <t>='PGE2'!$DG$35</t>
  </si>
  <si>
    <t>L14.6C21M</t>
  </si>
  <si>
    <t>='PGE2'!$DE$35</t>
  </si>
  <si>
    <t>L14.6C22D</t>
  </si>
  <si>
    <t>='PGE2'!$DL$35</t>
  </si>
  <si>
    <t>L14.6C22M</t>
  </si>
  <si>
    <t>='PGE2'!$DJ$35</t>
  </si>
  <si>
    <t>L14.6C23D</t>
  </si>
  <si>
    <t>='PGE2'!$DQ$35</t>
  </si>
  <si>
    <t>L14.6C23M</t>
  </si>
  <si>
    <t>='PGE2'!$DO$35</t>
  </si>
  <si>
    <t>L14.6C24D</t>
  </si>
  <si>
    <t>='PGE2'!$DV$35</t>
  </si>
  <si>
    <t>L14.6C24M</t>
  </si>
  <si>
    <t>='PGE2'!$DT$35</t>
  </si>
  <si>
    <t>L14.6C25D</t>
  </si>
  <si>
    <t>='PGE2'!$EA$35</t>
  </si>
  <si>
    <t>L14.6C25M</t>
  </si>
  <si>
    <t>='PGE2'!$DY$35</t>
  </si>
  <si>
    <t>L14.6C26D</t>
  </si>
  <si>
    <t>='PGE2'!$EF$35</t>
  </si>
  <si>
    <t>L14.6C26M</t>
  </si>
  <si>
    <t>='PGE2'!$ED$35</t>
  </si>
  <si>
    <t>L14.6C27D</t>
  </si>
  <si>
    <t>='PGE2'!$EK$35</t>
  </si>
  <si>
    <t>L14.6C27M</t>
  </si>
  <si>
    <t>='PGE2'!$EI$35</t>
  </si>
  <si>
    <t>L14.6C28D</t>
  </si>
  <si>
    <t>='PGE2'!$EP$35</t>
  </si>
  <si>
    <t>L14.6C28M</t>
  </si>
  <si>
    <t>='PGE2'!$EN$35</t>
  </si>
  <si>
    <t>L14.6C29D</t>
  </si>
  <si>
    <t>='PGE2'!$EU$35</t>
  </si>
  <si>
    <t>L14.6C29M</t>
  </si>
  <si>
    <t>='PGE2'!$ES$35</t>
  </si>
  <si>
    <t>L14.6C30D</t>
  </si>
  <si>
    <t>='PGE2'!$EZ$35</t>
  </si>
  <si>
    <t>L14.6C30M</t>
  </si>
  <si>
    <t>='PGE2'!$EX$35</t>
  </si>
  <si>
    <t>L14.6C31D</t>
  </si>
  <si>
    <t>='PGE2'!$FE$35</t>
  </si>
  <si>
    <t>L14.6C31M</t>
  </si>
  <si>
    <t>='PGE2'!$FC$35</t>
  </si>
  <si>
    <t>L14.6C32D</t>
  </si>
  <si>
    <t>='PGE2'!$FJ$35</t>
  </si>
  <si>
    <t>L14.6C32M</t>
  </si>
  <si>
    <t>='PGE2'!$FH$35</t>
  </si>
  <si>
    <t>L14.6C33D</t>
  </si>
  <si>
    <t>='PGE2'!$FO$35</t>
  </si>
  <si>
    <t>L14.6C33M</t>
  </si>
  <si>
    <t>='PGE2'!$FM$35</t>
  </si>
  <si>
    <t>L14.6C34D</t>
  </si>
  <si>
    <t>='PGE2'!$FT$35</t>
  </si>
  <si>
    <t>L14.6C34M</t>
  </si>
  <si>
    <t>='PGE2'!$FR$35</t>
  </si>
  <si>
    <t>L14.6C35D</t>
  </si>
  <si>
    <t>='PGE2'!$FY$35</t>
  </si>
  <si>
    <t>L14.6C35M</t>
  </si>
  <si>
    <t>='PGE2'!$FW$35</t>
  </si>
  <si>
    <t>L14.6C36D</t>
  </si>
  <si>
    <t>='PGE2'!$GD$35</t>
  </si>
  <si>
    <t>L14.6C36M</t>
  </si>
  <si>
    <t>='PGE2'!$GB$35</t>
  </si>
  <si>
    <t>L14.6C37D</t>
  </si>
  <si>
    <t>='PGE2'!$GI$35</t>
  </si>
  <si>
    <t>L14.6C37M</t>
  </si>
  <si>
    <t>='PGE2'!$GG$35</t>
  </si>
  <si>
    <t>L14.6C38D</t>
  </si>
  <si>
    <t>='PGE2'!$GN$35</t>
  </si>
  <si>
    <t>L14.6C38M</t>
  </si>
  <si>
    <t>='PGE2'!$GL$35</t>
  </si>
  <si>
    <t>L14.6C39D</t>
  </si>
  <si>
    <t>='PGE2'!$GS$35</t>
  </si>
  <si>
    <t>L14.6C39M</t>
  </si>
  <si>
    <t>='PGE2'!$GQ$35</t>
  </si>
  <si>
    <t>L14.6C40D</t>
  </si>
  <si>
    <t>='PGE2'!$GX$35</t>
  </si>
  <si>
    <t>L14.6C40M</t>
  </si>
  <si>
    <t>='PGE2'!$GV$35</t>
  </si>
  <si>
    <t>L14.6C41D</t>
  </si>
  <si>
    <t>='PGE2'!$HC$35</t>
  </si>
  <si>
    <t>L14.6C41M</t>
  </si>
  <si>
    <t>='PGE2'!$HA$35</t>
  </si>
  <si>
    <t>L14.6C42D</t>
  </si>
  <si>
    <t>='PGE2'!$HH$35</t>
  </si>
  <si>
    <t>L14.6C42M</t>
  </si>
  <si>
    <t>='PGE2'!$HF$35</t>
  </si>
  <si>
    <t>L14.6C43D</t>
  </si>
  <si>
    <t>='PGE2'!$HM$35</t>
  </si>
  <si>
    <t>L14.6C43M</t>
  </si>
  <si>
    <t>='PGE2'!$HK$35</t>
  </si>
  <si>
    <t>L14.6C44D</t>
  </si>
  <si>
    <t>='PGE2'!$HR$35</t>
  </si>
  <si>
    <t>L14.6C44M</t>
  </si>
  <si>
    <t>='PGE2'!$HP$35</t>
  </si>
  <si>
    <t>L14.6C45D</t>
  </si>
  <si>
    <t>='PGE2'!$HW$35</t>
  </si>
  <si>
    <t>L14.6C45M</t>
  </si>
  <si>
    <t>='PGE2'!$HU$35</t>
  </si>
  <si>
    <t>L14.6C46D</t>
  </si>
  <si>
    <t>='PGE2'!$IB$35</t>
  </si>
  <si>
    <t>L14.6C46M</t>
  </si>
  <si>
    <t>='PGE2'!$HZ$35</t>
  </si>
  <si>
    <t>L14.6C47D</t>
  </si>
  <si>
    <t>='PGE2'!$IG$35</t>
  </si>
  <si>
    <t>L14.6C47M</t>
  </si>
  <si>
    <t>='PGE2'!$IE$35</t>
  </si>
  <si>
    <t>L14.6C48D</t>
  </si>
  <si>
    <t>='PGE2'!$IL$35</t>
  </si>
  <si>
    <t>L14.6C48M</t>
  </si>
  <si>
    <t>='PGE2'!$IJ$35</t>
  </si>
  <si>
    <t>L14.6C49D</t>
  </si>
  <si>
    <t>='PGE2'!$IQ$35</t>
  </si>
  <si>
    <t>L14.6C49M</t>
  </si>
  <si>
    <t>='PGE2'!$IO$35</t>
  </si>
  <si>
    <t>L14.6C50D</t>
  </si>
  <si>
    <t>='PGE2'!$IV$35</t>
  </si>
  <si>
    <t>L14.6C50M</t>
  </si>
  <si>
    <t>='PGE2'!$IT$35</t>
  </si>
  <si>
    <t>L14.6C51D</t>
  </si>
  <si>
    <t>='PGE2'!$JA$35</t>
  </si>
  <si>
    <t>L14.6C51M</t>
  </si>
  <si>
    <t>='PGE2'!$IY$35</t>
  </si>
  <si>
    <t>L14.6D1</t>
  </si>
  <si>
    <t xml:space="preserve">='PGE2'!$K$35,'PGE2'!$P$35,'PGE2'!$U$35,'PGE2'!$Z$35,'PGE2'!$AE$35,'PGE2'!$AJ$35,'PGE2'!$AO$35,'PGE2'!$AT$35,'PGE2'!$AY$35,'PGE2'!$BD$35,'PGE2'!$BI$35,'PGE2'!$BN$35,'PGE2'!$BS$35,'PGE2'!$BX$35,'PGE2'!$CC$35,'PGE2'!$CH$35,'PGE2'!$CM$35 </t>
  </si>
  <si>
    <t>L14.6D2</t>
  </si>
  <si>
    <t>='PGE2'!$EA$35,'PGE2'!$EF$35,'PGE2'!$EK$35,'PGE2'!$EP$35,'PGE2'!$EU$35,'PGE2'!$EZ$35,'PGE2'!$FE$35,'PGE2'!$FJ$35,'PGE2'!$FO$35,'PGE2'!$FT$35,'PGE2'!$FY$35,'PGE2'!$GD$35,'PGE2'!$GI$35,'PGE2'!$GN$35,'PGE2'!$GS$35,'PGE2'!$GX$35 'PGE2'!</t>
  </si>
  <si>
    <t>L14.6DT</t>
  </si>
  <si>
    <t>='PGE3'!$K$32</t>
  </si>
  <si>
    <t>L14.6M1</t>
  </si>
  <si>
    <t xml:space="preserve">='PGE2'!$I$35,'PGE2'!$N$35,'PGE2'!$S$35,'PGE2'!$X$35,'PGE2'!$AC$35,'PGE2'!$AH$35,'PGE2'!$AM$35,'PGE2'!$AR$35,'PGE2'!$AW$35,'PGE2'!$BB$35,'PGE2'!$BG$35,'PGE2'!$BL$35,'PGE2'!$BQ$35,'PGE2'!$BV$35,'PGE2'!$CA$35,'PGE2'!$CF$35,'PGE2'!$CK$35 </t>
  </si>
  <si>
    <t>L14.6M2</t>
  </si>
  <si>
    <t>='PGE2'!$DY$35,'PGE2'!$ED$35,'PGE2'!$EI$35,'PGE2'!$EN$35,'PGE2'!$ES$35,'PGE2'!$EX$35,'PGE2'!$FC$35,'PGE2'!$FH$35,'PGE2'!$FM$35,'PGE2'!$FR$35,'PGE2'!$FW$35,'PGE2'!$GB$35,'PGE2'!$GG$35,'PGE2'!$GL$35,'PGE2'!$GQ$35,'PGE2'!$GV$35 'PGE2'!</t>
  </si>
  <si>
    <t>L14.6MT</t>
  </si>
  <si>
    <t>='PGE3'!$I$32</t>
  </si>
  <si>
    <t>L14.7C01D</t>
  </si>
  <si>
    <t>='PGE2'!$K$36</t>
  </si>
  <si>
    <t>L14.7C01M</t>
  </si>
  <si>
    <t>='PGE2'!$I$36</t>
  </si>
  <si>
    <t>L14.7C02D</t>
  </si>
  <si>
    <t>='PGE2'!$P$36</t>
  </si>
  <si>
    <t>L14.7C02M</t>
  </si>
  <si>
    <t>='PGE2'!$N$36</t>
  </si>
  <si>
    <t>L14.7C03D</t>
  </si>
  <si>
    <t>='PGE2'!$U$36</t>
  </si>
  <si>
    <t>L14.7C03M</t>
  </si>
  <si>
    <t>='PGE2'!$S$36</t>
  </si>
  <si>
    <t>L14.7C04D</t>
  </si>
  <si>
    <t>='PGE2'!$Z$36</t>
  </si>
  <si>
    <t>L14.7C04M</t>
  </si>
  <si>
    <t>='PGE2'!$X$36</t>
  </si>
  <si>
    <t>L14.7C05D</t>
  </si>
  <si>
    <t>='PGE2'!$AE$36</t>
  </si>
  <si>
    <t>L14.7C05M</t>
  </si>
  <si>
    <t>='PGE2'!$AC$36</t>
  </si>
  <si>
    <t>L14.7C06D</t>
  </si>
  <si>
    <t>='PGE2'!$AJ$36</t>
  </si>
  <si>
    <t>L14.7C06M</t>
  </si>
  <si>
    <t>='PGE2'!$AH$36</t>
  </si>
  <si>
    <t>L14.7C07D</t>
  </si>
  <si>
    <t>='PGE2'!$AO$36</t>
  </si>
  <si>
    <t>L14.7C07M</t>
  </si>
  <si>
    <t>='PGE2'!$AM$36</t>
  </si>
  <si>
    <t>L14.7C08D</t>
  </si>
  <si>
    <t>='PGE2'!$AT$36</t>
  </si>
  <si>
    <t>L14.7C08M</t>
  </si>
  <si>
    <t>='PGE2'!$AR$36</t>
  </si>
  <si>
    <t>L14.7C09D</t>
  </si>
  <si>
    <t>='PGE2'!$AY$36</t>
  </si>
  <si>
    <t>L14.7C09M</t>
  </si>
  <si>
    <t>='PGE2'!$AW$36</t>
  </si>
  <si>
    <t>L14.7C10D</t>
  </si>
  <si>
    <t>='PGE2'!$BD$36</t>
  </si>
  <si>
    <t>L14.7C10M</t>
  </si>
  <si>
    <t>='PGE2'!$BB$36</t>
  </si>
  <si>
    <t>L14.7C11D</t>
  </si>
  <si>
    <t>='PGE2'!$BI$36</t>
  </si>
  <si>
    <t>L14.7C11M</t>
  </si>
  <si>
    <t>='PGE2'!$BG$36</t>
  </si>
  <si>
    <t>L14.7C12D</t>
  </si>
  <si>
    <t>='PGE2'!$BN$36</t>
  </si>
  <si>
    <t>L14.7C12M</t>
  </si>
  <si>
    <t>='PGE2'!$BL$36</t>
  </si>
  <si>
    <t>L14.7C13D</t>
  </si>
  <si>
    <t>='PGE2'!$BS$36</t>
  </si>
  <si>
    <t>L14.7C13M</t>
  </si>
  <si>
    <t>='PGE2'!$BQ$36</t>
  </si>
  <si>
    <t>L14.7C14D</t>
  </si>
  <si>
    <t>='PGE2'!$BX$36</t>
  </si>
  <si>
    <t>L14.7C14M</t>
  </si>
  <si>
    <t>='PGE2'!$BV$36</t>
  </si>
  <si>
    <t>L14.7C15D</t>
  </si>
  <si>
    <t>='PGE2'!$CC$36</t>
  </si>
  <si>
    <t>L14.7C15M</t>
  </si>
  <si>
    <t>='PGE2'!$CA$36</t>
  </si>
  <si>
    <t>L14.7C16D</t>
  </si>
  <si>
    <t>='PGE2'!$CH$36</t>
  </si>
  <si>
    <t>L14.7C16M</t>
  </si>
  <si>
    <t>='PGE2'!$CF$36</t>
  </si>
  <si>
    <t>L14.7C17D</t>
  </si>
  <si>
    <t>='PGE2'!$CM$36</t>
  </si>
  <si>
    <t>L14.7C17M</t>
  </si>
  <si>
    <t>='PGE2'!$CK$36</t>
  </si>
  <si>
    <t>L14.7C18D</t>
  </si>
  <si>
    <t>='PGE2'!$CR$36</t>
  </si>
  <si>
    <t>L14.7C18M</t>
  </si>
  <si>
    <t>='PGE2'!$CP$36</t>
  </si>
  <si>
    <t>L14.7C19D</t>
  </si>
  <si>
    <t>='PGE2'!$CW$36</t>
  </si>
  <si>
    <t>L14.7C19M</t>
  </si>
  <si>
    <t>='PGE2'!$CU$36</t>
  </si>
  <si>
    <t>L14.7C20D</t>
  </si>
  <si>
    <t>='PGE2'!$DB$36</t>
  </si>
  <si>
    <t>L14.7C20M</t>
  </si>
  <si>
    <t>='PGE2'!$CZ$36</t>
  </si>
  <si>
    <t>L14.7C21D</t>
  </si>
  <si>
    <t>='PGE2'!$DG$36</t>
  </si>
  <si>
    <t>L14.7C21M</t>
  </si>
  <si>
    <t>='PGE2'!$DE$36</t>
  </si>
  <si>
    <t>L14.7C22D</t>
  </si>
  <si>
    <t>='PGE2'!$DL$36</t>
  </si>
  <si>
    <t>L14.7C22M</t>
  </si>
  <si>
    <t>='PGE2'!$DJ$36</t>
  </si>
  <si>
    <t>L14.7C23D</t>
  </si>
  <si>
    <t>='PGE2'!$DQ$36</t>
  </si>
  <si>
    <t>L14.7C23M</t>
  </si>
  <si>
    <t>='PGE2'!$DO$36</t>
  </si>
  <si>
    <t>L14.7C24D</t>
  </si>
  <si>
    <t>='PGE2'!$DV$36</t>
  </si>
  <si>
    <t>L14.7C24M</t>
  </si>
  <si>
    <t>='PGE2'!$DT$36</t>
  </si>
  <si>
    <t>L14.7C25D</t>
  </si>
  <si>
    <t>='PGE2'!$EA$36</t>
  </si>
  <si>
    <t>L14.7C25M</t>
  </si>
  <si>
    <t>='PGE2'!$DY$36</t>
  </si>
  <si>
    <t>L14.7C26D</t>
  </si>
  <si>
    <t>='PGE2'!$EF$36</t>
  </si>
  <si>
    <t>L14.7C26M</t>
  </si>
  <si>
    <t>='PGE2'!$ED$36</t>
  </si>
  <si>
    <t>L14.7C27D</t>
  </si>
  <si>
    <t>='PGE2'!$EK$36</t>
  </si>
  <si>
    <t>L14.7C27M</t>
  </si>
  <si>
    <t>='PGE2'!$EI$36</t>
  </si>
  <si>
    <t>L14.7C28D</t>
  </si>
  <si>
    <t>='PGE2'!$EP$36</t>
  </si>
  <si>
    <t>L14.7C28M</t>
  </si>
  <si>
    <t>='PGE2'!$EN$36</t>
  </si>
  <si>
    <t>L14.7C29D</t>
  </si>
  <si>
    <t>='PGE2'!$EU$36</t>
  </si>
  <si>
    <t>L14.7C29M</t>
  </si>
  <si>
    <t>='PGE2'!$ES$36</t>
  </si>
  <si>
    <t>L14.7C30D</t>
  </si>
  <si>
    <t>='PGE2'!$EZ$36</t>
  </si>
  <si>
    <t>L14.7C30M</t>
  </si>
  <si>
    <t>='PGE2'!$EX$36</t>
  </si>
  <si>
    <t>L14.7C31D</t>
  </si>
  <si>
    <t>='PGE2'!$FE$36</t>
  </si>
  <si>
    <t>L14.7C31M</t>
  </si>
  <si>
    <t>='PGE2'!$FC$36</t>
  </si>
  <si>
    <t>L14.7C32D</t>
  </si>
  <si>
    <t>='PGE2'!$FJ$36</t>
  </si>
  <si>
    <t>L14.7C32M</t>
  </si>
  <si>
    <t>='PGE2'!$FH$36</t>
  </si>
  <si>
    <t>L14.7C33D</t>
  </si>
  <si>
    <t>='PGE2'!$FO$36</t>
  </si>
  <si>
    <t>L14.7C33M</t>
  </si>
  <si>
    <t>='PGE2'!$FM$36</t>
  </si>
  <si>
    <t>L14.7C34D</t>
  </si>
  <si>
    <t>='PGE2'!$FT$36</t>
  </si>
  <si>
    <t>L14.7C34M</t>
  </si>
  <si>
    <t>='PGE2'!$FR$36</t>
  </si>
  <si>
    <t>L14.7C35D</t>
  </si>
  <si>
    <t>='PGE2'!$FY$36</t>
  </si>
  <si>
    <t>L14.7C35M</t>
  </si>
  <si>
    <t>='PGE2'!$FW$36</t>
  </si>
  <si>
    <t>L14.7C36D</t>
  </si>
  <si>
    <t>='PGE2'!$GD$36</t>
  </si>
  <si>
    <t>L14.7C36M</t>
  </si>
  <si>
    <t>='PGE2'!$GB$36</t>
  </si>
  <si>
    <t>L14.7C37D</t>
  </si>
  <si>
    <t>='PGE2'!$GI$36</t>
  </si>
  <si>
    <t>L14.7C37M</t>
  </si>
  <si>
    <t>='PGE2'!$GG$36</t>
  </si>
  <si>
    <t>L14.7C38D</t>
  </si>
  <si>
    <t>='PGE2'!$GN$36</t>
  </si>
  <si>
    <t>L14.7C38M</t>
  </si>
  <si>
    <t>='PGE2'!$GL$36</t>
  </si>
  <si>
    <t>L14.7C39D</t>
  </si>
  <si>
    <t>='PGE2'!$GS$36</t>
  </si>
  <si>
    <t>L14.7C39M</t>
  </si>
  <si>
    <t>='PGE2'!$GQ$36</t>
  </si>
  <si>
    <t>L14.7C40D</t>
  </si>
  <si>
    <t>='PGE2'!$GX$36</t>
  </si>
  <si>
    <t>L14.7C40M</t>
  </si>
  <si>
    <t>='PGE2'!$GV$36</t>
  </si>
  <si>
    <t>L14.7C41D</t>
  </si>
  <si>
    <t>='PGE2'!$HC$36</t>
  </si>
  <si>
    <t>L14.7C41M</t>
  </si>
  <si>
    <t>='PGE2'!$HA$36</t>
  </si>
  <si>
    <t>L14.7C42D</t>
  </si>
  <si>
    <t>='PGE2'!$HH$36</t>
  </si>
  <si>
    <t>L14.7C42M</t>
  </si>
  <si>
    <t>='PGE2'!$HF$36</t>
  </si>
  <si>
    <t>L14.7C43D</t>
  </si>
  <si>
    <t>='PGE2'!$HM$36</t>
  </si>
  <si>
    <t>L14.7C43M</t>
  </si>
  <si>
    <t>='PGE2'!$HK$36</t>
  </si>
  <si>
    <t>L14.7C44D</t>
  </si>
  <si>
    <t>='PGE2'!$HR$36</t>
  </si>
  <si>
    <t>L14.7C44M</t>
  </si>
  <si>
    <t>='PGE2'!$HP$36</t>
  </si>
  <si>
    <t>L14.7C45D</t>
  </si>
  <si>
    <t>='PGE2'!$HW$36</t>
  </si>
  <si>
    <t>L14.7C45M</t>
  </si>
  <si>
    <t>='PGE2'!$HU$36</t>
  </si>
  <si>
    <t>L14.7C46D</t>
  </si>
  <si>
    <t>='PGE2'!$IB$36</t>
  </si>
  <si>
    <t>L14.7C46M</t>
  </si>
  <si>
    <t>='PGE2'!$HZ$36</t>
  </si>
  <si>
    <t>L14.7C47D</t>
  </si>
  <si>
    <t>='PGE2'!$IG$36</t>
  </si>
  <si>
    <t>L14.7C47M</t>
  </si>
  <si>
    <t>='PGE2'!$IE$36</t>
  </si>
  <si>
    <t>L14.7C48D</t>
  </si>
  <si>
    <t>='PGE2'!$IL$36</t>
  </si>
  <si>
    <t>L14.7C48M</t>
  </si>
  <si>
    <t>='PGE2'!$IJ$36</t>
  </si>
  <si>
    <t>L14.7C49D</t>
  </si>
  <si>
    <t>='PGE2'!$IQ$36</t>
  </si>
  <si>
    <t>L14.7C49M</t>
  </si>
  <si>
    <t>='PGE2'!$IO$36</t>
  </si>
  <si>
    <t>L14.7C50M</t>
  </si>
  <si>
    <t>='PGE2'!$IT$36</t>
  </si>
  <si>
    <t>L14.7C51M</t>
  </si>
  <si>
    <t>='PGE2'!$IY$36</t>
  </si>
  <si>
    <t>L14.7D1</t>
  </si>
  <si>
    <t xml:space="preserve">='PGE2'!$K$36,'PGE2'!$P$36,'PGE2'!$U$36,'PGE2'!$Z$36,'PGE2'!$AE$36,'PGE2'!$AJ$36,'PGE2'!$AO$36,'PGE2'!$AT$36,'PGE2'!$AY$36,'PGE2'!$BD$36,'PGE2'!$BI$36,'PGE2'!$BN$36,'PGE2'!$BS$36,'PGE2'!$BX$36,'PGE2'!$CC$36,'PGE2'!$CH$36,'PGE2'!$CM$36 </t>
  </si>
  <si>
    <t>L14.7D2</t>
  </si>
  <si>
    <t>='PGE2'!$EA$36,'PGE2'!$EF$36,'PGE2'!$EK$36,'PGE2'!$EP$36,'PGE2'!$EU$36,'PGE2'!$EZ$36,'PGE2'!$FE$36,'PGE2'!$FJ$36,'PGE2'!$FO$36,'PGE2'!$FT$36,'PGE2'!$FY$36,'PGE2'!$GD$36,'PGE2'!$GI$36,'PGE2'!$GN$36,'PGE2'!$GS$36,'PGE2'!$GX$36 'PGE2'!</t>
  </si>
  <si>
    <t>L14.7DT</t>
  </si>
  <si>
    <t>='PGE3'!$K$33</t>
  </si>
  <si>
    <t>L14.7M1</t>
  </si>
  <si>
    <t xml:space="preserve">='PGE2'!$I$36,'PGE2'!$N$36,'PGE2'!$S$36,'PGE2'!$X$36,'PGE2'!$AC$36,'PGE2'!$AH$36,'PGE2'!$AM$36,'PGE2'!$AR$36,'PGE2'!$AW$36,'PGE2'!$BB$36,'PGE2'!$BG$36,'PGE2'!$BL$36,'PGE2'!$BQ$36,'PGE2'!$BV$36,'PGE2'!$CA$36,'PGE2'!$CF$36,'PGE2'!$CK$36 </t>
  </si>
  <si>
    <t>L14.7M2</t>
  </si>
  <si>
    <t>='PGE2'!$DY$36,'PGE2'!$ED$36,'PGE2'!$EI$36,'PGE2'!$EN$36,'PGE2'!$ES$36,'PGE2'!$EX$36,'PGE2'!$FC$36,'PGE2'!$FH$36,'PGE2'!$FM$36,'PGE2'!$FR$36,'PGE2'!$FW$36,'PGE2'!$GB$36,'PGE2'!$GG$36,'PGE2'!$GL$36,'PGE2'!$GQ$36,'PGE2'!$GV$36 'PGE2'!</t>
  </si>
  <si>
    <t>L14.7MT</t>
  </si>
  <si>
    <t>='PGE3'!$I$33</t>
  </si>
  <si>
    <t>L14.8C01D</t>
  </si>
  <si>
    <t>='PGE2'!$K$37</t>
  </si>
  <si>
    <t>L14.8C01M</t>
  </si>
  <si>
    <t>='PGE2'!$I$37</t>
  </si>
  <si>
    <t>L14.8C02D</t>
  </si>
  <si>
    <t>='PGE2'!$P$37</t>
  </si>
  <si>
    <t>L14.8C02M</t>
  </si>
  <si>
    <t>='PGE2'!$N$37</t>
  </si>
  <si>
    <t>L14.8C03D</t>
  </si>
  <si>
    <t>='PGE2'!$U$37</t>
  </si>
  <si>
    <t>L14.8C03M</t>
  </si>
  <si>
    <t>='PGE2'!$S$37</t>
  </si>
  <si>
    <t>L14.8C04D</t>
  </si>
  <si>
    <t>='PGE2'!$Z$37</t>
  </si>
  <si>
    <t>L14.8C04M</t>
  </si>
  <si>
    <t>='PGE2'!$X$37</t>
  </si>
  <si>
    <t>L14.8C05D</t>
  </si>
  <si>
    <t>='PGE2'!$AE$37</t>
  </si>
  <si>
    <t>L14.8C05M</t>
  </si>
  <si>
    <t>='PGE2'!$AC$37</t>
  </si>
  <si>
    <t>L14.8C06D</t>
  </si>
  <si>
    <t>='PGE2'!$AJ$37</t>
  </si>
  <si>
    <t>L14.8C06M</t>
  </si>
  <si>
    <t>='PGE2'!$AH$37</t>
  </si>
  <si>
    <t>L14.8C07D</t>
  </si>
  <si>
    <t>='PGE2'!$AO$37</t>
  </si>
  <si>
    <t>L14.8C07M</t>
  </si>
  <si>
    <t>='PGE2'!$AM$37</t>
  </si>
  <si>
    <t>L14.8C08D</t>
  </si>
  <si>
    <t>='PGE2'!$AT$37</t>
  </si>
  <si>
    <t>L14.8C08M</t>
  </si>
  <si>
    <t>='PGE2'!$AR$37</t>
  </si>
  <si>
    <t>L14.8C09D</t>
  </si>
  <si>
    <t>='PGE2'!$AY$37</t>
  </si>
  <si>
    <t>L14.8C09M</t>
  </si>
  <si>
    <t>='PGE2'!$AW$37</t>
  </si>
  <si>
    <t>L14.8C10D</t>
  </si>
  <si>
    <t>='PGE2'!$BD$37</t>
  </si>
  <si>
    <t>L14.8C10M</t>
  </si>
  <si>
    <t>='PGE2'!$BB$37</t>
  </si>
  <si>
    <t>L14.8C11D</t>
  </si>
  <si>
    <t>='PGE2'!$BI$37</t>
  </si>
  <si>
    <t>L14.8C11M</t>
  </si>
  <si>
    <t>='PGE2'!$BG$37</t>
  </si>
  <si>
    <t>L14.8C12D</t>
  </si>
  <si>
    <t>='PGE2'!$BN$37</t>
  </si>
  <si>
    <t>L14.8C12M</t>
  </si>
  <si>
    <t>='PGE2'!$BL$37</t>
  </si>
  <si>
    <t>L14.8C13D</t>
  </si>
  <si>
    <t>='PGE2'!$BS$37</t>
  </si>
  <si>
    <t>L14.8C13M</t>
  </si>
  <si>
    <t>='PGE2'!$BQ$37</t>
  </si>
  <si>
    <t>L14.8C14D</t>
  </si>
  <si>
    <t>='PGE2'!$BX$37</t>
  </si>
  <si>
    <t>L14.8C14M</t>
  </si>
  <si>
    <t>='PGE2'!$BV$37</t>
  </si>
  <si>
    <t>L14.8C15D</t>
  </si>
  <si>
    <t>='PGE2'!$CC$37</t>
  </si>
  <si>
    <t>L14.8C15M</t>
  </si>
  <si>
    <t>='PGE2'!$CA$37</t>
  </si>
  <si>
    <t>L14.8C16D</t>
  </si>
  <si>
    <t>='PGE2'!$CH$37</t>
  </si>
  <si>
    <t>L14.8C16M</t>
  </si>
  <si>
    <t>='PGE2'!$CF$37</t>
  </si>
  <si>
    <t>L14.8C17D</t>
  </si>
  <si>
    <t>='PGE2'!$CM$37</t>
  </si>
  <si>
    <t>L14.8C17M</t>
  </si>
  <si>
    <t>='PGE2'!$CK$37</t>
  </si>
  <si>
    <t>L14.8C18D</t>
  </si>
  <si>
    <t>='PGE2'!$CR$37</t>
  </si>
  <si>
    <t>L14.8C18M</t>
  </si>
  <si>
    <t>='PGE2'!$CP$37</t>
  </si>
  <si>
    <t>L14.8C19D</t>
  </si>
  <si>
    <t>='PGE2'!$CW$37</t>
  </si>
  <si>
    <t>L14.8C19M</t>
  </si>
  <si>
    <t>='PGE2'!$CU$37</t>
  </si>
  <si>
    <t>L14.8C20D</t>
  </si>
  <si>
    <t>='PGE2'!$DB$37</t>
  </si>
  <si>
    <t>L14.8C20M</t>
  </si>
  <si>
    <t>='PGE2'!$CZ$37</t>
  </si>
  <si>
    <t>L14.8C21D</t>
  </si>
  <si>
    <t>='PGE2'!$DG$37</t>
  </si>
  <si>
    <t>L14.8C21M</t>
  </si>
  <si>
    <t>='PGE2'!$DE$37</t>
  </si>
  <si>
    <t>L14.8C22D</t>
  </si>
  <si>
    <t>='PGE2'!$DL$37</t>
  </si>
  <si>
    <t>L14.8C22M</t>
  </si>
  <si>
    <t>='PGE2'!$DJ$37</t>
  </si>
  <si>
    <t>L14.8C23D</t>
  </si>
  <si>
    <t>='PGE2'!$DQ$37</t>
  </si>
  <si>
    <t>L14.8C23M</t>
  </si>
  <si>
    <t>='PGE2'!$DO$37</t>
  </si>
  <si>
    <t>L14.8C24D</t>
  </si>
  <si>
    <t>='PGE2'!$DV$37</t>
  </si>
  <si>
    <t>L14.8C24M</t>
  </si>
  <si>
    <t>='PGE2'!$DT$37</t>
  </si>
  <si>
    <t>L14.8C25D</t>
  </si>
  <si>
    <t>='PGE2'!$EA$37</t>
  </si>
  <si>
    <t>L14.8C25M</t>
  </si>
  <si>
    <t>='PGE2'!$DY$37</t>
  </si>
  <si>
    <t>L14.8C26D</t>
  </si>
  <si>
    <t>='PGE2'!$EF$37</t>
  </si>
  <si>
    <t>L14.8C26M</t>
  </si>
  <si>
    <t>='PGE2'!$ED$37</t>
  </si>
  <si>
    <t>L14.8C27D</t>
  </si>
  <si>
    <t>='PGE2'!$EK$37</t>
  </si>
  <si>
    <t>L14.8C27M</t>
  </si>
  <si>
    <t>='PGE2'!$EI$37</t>
  </si>
  <si>
    <t>L14.8C28D</t>
  </si>
  <si>
    <t>='PGE2'!$EP$37</t>
  </si>
  <si>
    <t>L14.8C28M</t>
  </si>
  <si>
    <t>='PGE2'!$EN$37</t>
  </si>
  <si>
    <t>L14.8C29D</t>
  </si>
  <si>
    <t>='PGE2'!$EU$37</t>
  </si>
  <si>
    <t>L14.8C29M</t>
  </si>
  <si>
    <t>='PGE2'!$ES$37</t>
  </si>
  <si>
    <t>L14.8C30D</t>
  </si>
  <si>
    <t>='PGE2'!$EZ$37</t>
  </si>
  <si>
    <t>L14.8C30M</t>
  </si>
  <si>
    <t>='PGE2'!$EX$37</t>
  </si>
  <si>
    <t>L14.8C31D</t>
  </si>
  <si>
    <t>='PGE2'!$FE$37</t>
  </si>
  <si>
    <t>L14.8C31M</t>
  </si>
  <si>
    <t>='PGE2'!$FC$37</t>
  </si>
  <si>
    <t>L14.8C32D</t>
  </si>
  <si>
    <t>='PGE2'!$FJ$37</t>
  </si>
  <si>
    <t>L14.8C32M</t>
  </si>
  <si>
    <t>='PGE2'!$FH$37</t>
  </si>
  <si>
    <t>L14.8C33D</t>
  </si>
  <si>
    <t>='PGE2'!$FO$37</t>
  </si>
  <si>
    <t>L14.8C33M</t>
  </si>
  <si>
    <t>='PGE2'!$FM$37</t>
  </si>
  <si>
    <t>L14.8C34D</t>
  </si>
  <si>
    <t>='PGE2'!$FT$37</t>
  </si>
  <si>
    <t>L14.8C34M</t>
  </si>
  <si>
    <t>='PGE2'!$FR$37</t>
  </si>
  <si>
    <t>L14.8C35D</t>
  </si>
  <si>
    <t>='PGE2'!$FY$37</t>
  </si>
  <si>
    <t>L14.8C35M</t>
  </si>
  <si>
    <t>='PGE2'!$FW$37</t>
  </si>
  <si>
    <t>L14.8C36D</t>
  </si>
  <si>
    <t>='PGE2'!$GD$37</t>
  </si>
  <si>
    <t>L14.8C36M</t>
  </si>
  <si>
    <t>='PGE2'!$GB$37</t>
  </si>
  <si>
    <t>L14.8C37D</t>
  </si>
  <si>
    <t>='PGE2'!$GI$37</t>
  </si>
  <si>
    <t>L14.8C37M</t>
  </si>
  <si>
    <t>='PGE2'!$GG$37</t>
  </si>
  <si>
    <t>L14.8C38D</t>
  </si>
  <si>
    <t>='PGE2'!$GN$37</t>
  </si>
  <si>
    <t>L14.8C38M</t>
  </si>
  <si>
    <t>='PGE2'!$GL$37</t>
  </si>
  <si>
    <t>L14.8C39D</t>
  </si>
  <si>
    <t>='PGE2'!$GS$37</t>
  </si>
  <si>
    <t>L14.8C39M</t>
  </si>
  <si>
    <t>='PGE2'!$GQ$37</t>
  </si>
  <si>
    <t>L14.8C40D</t>
  </si>
  <si>
    <t>='PGE2'!$GX$37</t>
  </si>
  <si>
    <t>L14.8C40M</t>
  </si>
  <si>
    <t>='PGE2'!$GV$37</t>
  </si>
  <si>
    <t>L14.8C41D</t>
  </si>
  <si>
    <t>='PGE2'!$HC$37</t>
  </si>
  <si>
    <t>L14.8C41M</t>
  </si>
  <si>
    <t>='PGE2'!$HA$37</t>
  </si>
  <si>
    <t>L14.8C42D</t>
  </si>
  <si>
    <t>='PGE2'!$HH$37</t>
  </si>
  <si>
    <t>L14.8C42M</t>
  </si>
  <si>
    <t>='PGE2'!$HF$37</t>
  </si>
  <si>
    <t>L14.8C43D</t>
  </si>
  <si>
    <t>='PGE2'!$HM$37</t>
  </si>
  <si>
    <t>L14.8C43M</t>
  </si>
  <si>
    <t>='PGE2'!$HK$37</t>
  </si>
  <si>
    <t>L14.8C44D</t>
  </si>
  <si>
    <t>='PGE2'!$HR$37</t>
  </si>
  <si>
    <t>L14.8C44M</t>
  </si>
  <si>
    <t>='PGE2'!$HP$37</t>
  </si>
  <si>
    <t>L14.8C45D</t>
  </si>
  <si>
    <t>='PGE2'!$HW$37</t>
  </si>
  <si>
    <t>L14.8C45M</t>
  </si>
  <si>
    <t>='PGE2'!$HU$37</t>
  </si>
  <si>
    <t>L14.8C46D</t>
  </si>
  <si>
    <t>='PGE2'!$IB$37</t>
  </si>
  <si>
    <t>L14.8C46M</t>
  </si>
  <si>
    <t>='PGE2'!$HZ$37</t>
  </si>
  <si>
    <t>L14.8C47D</t>
  </si>
  <si>
    <t>='PGE2'!$IG$37</t>
  </si>
  <si>
    <t>L14.8C47M</t>
  </si>
  <si>
    <t>='PGE2'!$IE$37</t>
  </si>
  <si>
    <t>L14.8C48D</t>
  </si>
  <si>
    <t>='PGE2'!$IL$37</t>
  </si>
  <si>
    <t>L14.8C48M</t>
  </si>
  <si>
    <t>='PGE2'!$IJ$37</t>
  </si>
  <si>
    <t>L14.8C49D</t>
  </si>
  <si>
    <t>='PGE2'!$IQ$37</t>
  </si>
  <si>
    <t>L14.8C49M</t>
  </si>
  <si>
    <t>='PGE2'!$IO$37</t>
  </si>
  <si>
    <t>L14.8C50D</t>
  </si>
  <si>
    <t>='PGE2'!$IV$37</t>
  </si>
  <si>
    <t>L14.8C50M</t>
  </si>
  <si>
    <t>='PGE2'!$IT$37</t>
  </si>
  <si>
    <t>L14.8C51D</t>
  </si>
  <si>
    <t>='PGE2'!$JA$37</t>
  </si>
  <si>
    <t>L14.8C51M</t>
  </si>
  <si>
    <t>='PGE2'!$IY$37</t>
  </si>
  <si>
    <t>L14.8D1</t>
  </si>
  <si>
    <t xml:space="preserve">='PGE2'!$K$37,'PGE2'!$P$37,'PGE2'!$U$37,'PGE2'!$Z$37,'PGE2'!$AE$37,'PGE2'!$AJ$37,'PGE2'!$AO$37,'PGE2'!$AT$37,'PGE2'!$AY$37,'PGE2'!$BD$37,'PGE2'!$BI$37,'PGE2'!$BN$37,'PGE2'!$BS$37,'PGE2'!$BX$37,'PGE2'!$CC$37,'PGE2'!$CH$37,'PGE2'!$CM$37 </t>
  </si>
  <si>
    <t>L14.8D2</t>
  </si>
  <si>
    <t>='PGE2'!$EA$37,'PGE2'!$EF$37,'PGE2'!$EK$37,'PGE2'!$EP$37,'PGE2'!$EU$37,'PGE2'!$EZ$37,'PGE2'!$FE$37,'PGE2'!$FJ$37,'PGE2'!$FO$37,'PGE2'!$FT$37,'PGE2'!$FY$37,'PGE2'!$GD$37,'PGE2'!$GI$37,'PGE2'!$GN$37,'PGE2'!$GS$37,'PGE2'!$GX$37 'PGE2'!</t>
  </si>
  <si>
    <t>L14.8DT</t>
  </si>
  <si>
    <t>='PGE3'!$K$34</t>
  </si>
  <si>
    <t>L14.8M1</t>
  </si>
  <si>
    <t xml:space="preserve">='PGE2'!$I$37,'PGE2'!$N$37,'PGE2'!$S$37,'PGE2'!$X$37,'PGE2'!$AC$37,'PGE2'!$AH$37,'PGE2'!$AM$37,'PGE2'!$AR$37,'PGE2'!$AW$37,'PGE2'!$BB$37,'PGE2'!$BG$37,'PGE2'!$BL$37,'PGE2'!$BQ$37,'PGE2'!$BV$37,'PGE2'!$CA$37,'PGE2'!$CF$37,'PGE2'!$CK$37 </t>
  </si>
  <si>
    <t>L14.8M2</t>
  </si>
  <si>
    <t>='PGE2'!$DY$37,'PGE2'!$ED$37,'PGE2'!$EI$37,'PGE2'!$EN$37,'PGE2'!$ES$37,'PGE2'!$EX$37,'PGE2'!$FC$37,'PGE2'!$FH$37,'PGE2'!$FM$37,'PGE2'!$FR$37,'PGE2'!$FW$37,'PGE2'!$GB$37,'PGE2'!$GG$37,'PGE2'!$GL$37,'PGE2'!$GQ$37,'PGE2'!$GV$37 'PGE2'!</t>
  </si>
  <si>
    <t>L14.8MT</t>
  </si>
  <si>
    <t>='PGE3'!$I$34</t>
  </si>
  <si>
    <t>L14.9</t>
  </si>
  <si>
    <t>L14.9C01</t>
  </si>
  <si>
    <t>='PGE2'!$I$38</t>
  </si>
  <si>
    <t>L14.9C02</t>
  </si>
  <si>
    <t>='PGE2'!$N$38</t>
  </si>
  <si>
    <t>L14.9C03</t>
  </si>
  <si>
    <t>='PGE2'!$S$38</t>
  </si>
  <si>
    <t>L14.9C04</t>
  </si>
  <si>
    <t>='PGE2'!$X$38</t>
  </si>
  <si>
    <t>L14.9C05</t>
  </si>
  <si>
    <t>='PGE2'!$AC$38</t>
  </si>
  <si>
    <t>L14.9C06</t>
  </si>
  <si>
    <t>='PGE2'!$AH$38</t>
  </si>
  <si>
    <t>L14.9C07</t>
  </si>
  <si>
    <t>='PGE2'!$AM$38</t>
  </si>
  <si>
    <t>L14.9C08</t>
  </si>
  <si>
    <t>='PGE2'!$AR$38</t>
  </si>
  <si>
    <t>L14.9C09</t>
  </si>
  <si>
    <t>='PGE2'!$AW$38</t>
  </si>
  <si>
    <t>L14.9C10</t>
  </si>
  <si>
    <t>='PGE2'!$BB$38</t>
  </si>
  <si>
    <t>L14.9C11</t>
  </si>
  <si>
    <t>='PGE2'!$BG$38</t>
  </si>
  <si>
    <t>L14.9C12</t>
  </si>
  <si>
    <t>='PGE2'!$BL$38</t>
  </si>
  <si>
    <t>L14.9C13</t>
  </si>
  <si>
    <t>='PGE2'!$BQ$38</t>
  </si>
  <si>
    <t>L14.9C14</t>
  </si>
  <si>
    <t>='PGE2'!$BV$38</t>
  </si>
  <si>
    <t>L14.9C15</t>
  </si>
  <si>
    <t>='PGE2'!$CA$38</t>
  </si>
  <si>
    <t>L14.9C16</t>
  </si>
  <si>
    <t>='PGE2'!$CF$38</t>
  </si>
  <si>
    <t>L14.9C17</t>
  </si>
  <si>
    <t>='PGE2'!$CK$38</t>
  </si>
  <si>
    <t>L14.9C18</t>
  </si>
  <si>
    <t>='PGE2'!$CP$38</t>
  </si>
  <si>
    <t>L14.9C19</t>
  </si>
  <si>
    <t>='PGE2'!$CU$38</t>
  </si>
  <si>
    <t>L14.9C20</t>
  </si>
  <si>
    <t>='PGE2'!$CZ$38</t>
  </si>
  <si>
    <t>L14.9C21</t>
  </si>
  <si>
    <t>='PGE2'!$DE$38</t>
  </si>
  <si>
    <t>L14.9C22</t>
  </si>
  <si>
    <t>='PGE2'!$DJ$38</t>
  </si>
  <si>
    <t>L14.9C23</t>
  </si>
  <si>
    <t>='PGE2'!$DO$38</t>
  </si>
  <si>
    <t>L14.9C24</t>
  </si>
  <si>
    <t>='PGE2'!$DT$38</t>
  </si>
  <si>
    <t>L14.9C25</t>
  </si>
  <si>
    <t>='PGE2'!$DY$38</t>
  </si>
  <si>
    <t>L14.9C26</t>
  </si>
  <si>
    <t>='PGE2'!$ED$38</t>
  </si>
  <si>
    <t>L14.9C27</t>
  </si>
  <si>
    <t>='PGE2'!$EI$38</t>
  </si>
  <si>
    <t>L14.9C28</t>
  </si>
  <si>
    <t>='PGE2'!$EN$38</t>
  </si>
  <si>
    <t>L14.9C29</t>
  </si>
  <si>
    <t>='PGE2'!$ES$38</t>
  </si>
  <si>
    <t>L14.9C30</t>
  </si>
  <si>
    <t>='PGE2'!$EX$38</t>
  </si>
  <si>
    <t>L14.9C31</t>
  </si>
  <si>
    <t>='PGE2'!$FC$38</t>
  </si>
  <si>
    <t>L14.9C32</t>
  </si>
  <si>
    <t>='PGE2'!$FH$38</t>
  </si>
  <si>
    <t>L14.9C33</t>
  </si>
  <si>
    <t>='PGE2'!$FM$38</t>
  </si>
  <si>
    <t>L14.9C34</t>
  </si>
  <si>
    <t>='PGE2'!$FR$38</t>
  </si>
  <si>
    <t>L14.9C35</t>
  </si>
  <si>
    <t>='PGE2'!$FW$38</t>
  </si>
  <si>
    <t>L14.9C36</t>
  </si>
  <si>
    <t>='PGE2'!$GB$38</t>
  </si>
  <si>
    <t>L14.9C37</t>
  </si>
  <si>
    <t>='PGE2'!$GG$38</t>
  </si>
  <si>
    <t>L14.9C38</t>
  </si>
  <si>
    <t>='PGE2'!$GL$38</t>
  </si>
  <si>
    <t>L14.9C39</t>
  </si>
  <si>
    <t>='PGE2'!$GQ$38</t>
  </si>
  <si>
    <t>L14.9C40</t>
  </si>
  <si>
    <t>='PGE2'!$GV$38</t>
  </si>
  <si>
    <t>L14.9C41</t>
  </si>
  <si>
    <t>='PGE2'!$HA$38</t>
  </si>
  <si>
    <t>L14.9C42</t>
  </si>
  <si>
    <t>='PGE2'!$HF$38</t>
  </si>
  <si>
    <t>L14.9C43</t>
  </si>
  <si>
    <t>='PGE2'!$HK$38</t>
  </si>
  <si>
    <t>L14.9C44</t>
  </si>
  <si>
    <t>='PGE2'!$HP$38</t>
  </si>
  <si>
    <t>L14.9C45</t>
  </si>
  <si>
    <t>='PGE2'!$HU$38</t>
  </si>
  <si>
    <t>L14.9C46</t>
  </si>
  <si>
    <t>='PGE2'!$HZ$38</t>
  </si>
  <si>
    <t>L14.9C47</t>
  </si>
  <si>
    <t>='PGE2'!$IE$38</t>
  </si>
  <si>
    <t>L14.9C48</t>
  </si>
  <si>
    <t>='PGE2'!$IJ$38</t>
  </si>
  <si>
    <t>L14.9C49</t>
  </si>
  <si>
    <t>='PGE2'!$IO$38</t>
  </si>
  <si>
    <t>L14.9C50</t>
  </si>
  <si>
    <t>='PGE2'!$IT$38</t>
  </si>
  <si>
    <t>L14.9C51</t>
  </si>
  <si>
    <t>='PGE2'!$IY$38</t>
  </si>
  <si>
    <t>L14.9T</t>
  </si>
  <si>
    <t>='PGE3'!$I$35</t>
  </si>
  <si>
    <t>L15.5</t>
  </si>
  <si>
    <t>L15.5C01</t>
  </si>
  <si>
    <t>='PGE2'!$I$44</t>
  </si>
  <si>
    <t>L15.5C02</t>
  </si>
  <si>
    <t>='PGE2'!$N$44</t>
  </si>
  <si>
    <t>L15.5C03</t>
  </si>
  <si>
    <t>='PGE2'!$S$44</t>
  </si>
  <si>
    <t>L15.5C04</t>
  </si>
  <si>
    <t>='PGE2'!$X$44</t>
  </si>
  <si>
    <t>L15.5C05</t>
  </si>
  <si>
    <t>='PGE2'!$AC$44</t>
  </si>
  <si>
    <t>L15.5C06</t>
  </si>
  <si>
    <t>='PGE2'!$AH$44</t>
  </si>
  <si>
    <t>L15.5C07</t>
  </si>
  <si>
    <t>='PGE2'!$AM$44</t>
  </si>
  <si>
    <t>L15.5C08</t>
  </si>
  <si>
    <t>='PGE2'!$AR$44</t>
  </si>
  <si>
    <t>L15.5C09</t>
  </si>
  <si>
    <t>='PGE2'!$AW$44</t>
  </si>
  <si>
    <t>L15.5C10</t>
  </si>
  <si>
    <t>='PGE2'!$BB$44</t>
  </si>
  <si>
    <t>L15.5C11</t>
  </si>
  <si>
    <t>='PGE2'!$BG$44</t>
  </si>
  <si>
    <t>L15.5C12</t>
  </si>
  <si>
    <t>='PGE2'!$BL$44</t>
  </si>
  <si>
    <t>L15.5C13</t>
  </si>
  <si>
    <t>='PGE2'!$BQ$44</t>
  </si>
  <si>
    <t>L15.5C14</t>
  </si>
  <si>
    <t>='PGE2'!$BV$44</t>
  </si>
  <si>
    <t>L15.5C15</t>
  </si>
  <si>
    <t>='PGE2'!$CA$44</t>
  </si>
  <si>
    <t>L15.5C16</t>
  </si>
  <si>
    <t>='PGE2'!$CF$44</t>
  </si>
  <si>
    <t>L15.5C17</t>
  </si>
  <si>
    <t>='PGE2'!$CK$44</t>
  </si>
  <si>
    <t>L15.5C18</t>
  </si>
  <si>
    <t>='PGE2'!$CP$44</t>
  </si>
  <si>
    <t>L15.5C19</t>
  </si>
  <si>
    <t>='PGE2'!$CU$44</t>
  </si>
  <si>
    <t>L15.5C20</t>
  </si>
  <si>
    <t>='PGE2'!$CZ$44</t>
  </si>
  <si>
    <t>L15.5C21</t>
  </si>
  <si>
    <t>='PGE2'!$DE$44</t>
  </si>
  <si>
    <t>L15.5C22</t>
  </si>
  <si>
    <t>='PGE2'!$DJ$44</t>
  </si>
  <si>
    <t>L15.5C23</t>
  </si>
  <si>
    <t>='PGE2'!$DO$44</t>
  </si>
  <si>
    <t>L15.5C24</t>
  </si>
  <si>
    <t>='PGE2'!$DT$44</t>
  </si>
  <si>
    <t>L15.5C25</t>
  </si>
  <si>
    <t>='PGE2'!$DY$44</t>
  </si>
  <si>
    <t>L15.5C26</t>
  </si>
  <si>
    <t>='PGE2'!$ED$44</t>
  </si>
  <si>
    <t>L15.5C27</t>
  </si>
  <si>
    <t>='PGE2'!$EI$44</t>
  </si>
  <si>
    <t>L15.5C28</t>
  </si>
  <si>
    <t>='PGE2'!$EN$44</t>
  </si>
  <si>
    <t>L15.5C29</t>
  </si>
  <si>
    <t>='PGE2'!$ES$44</t>
  </si>
  <si>
    <t>L15.5C30</t>
  </si>
  <si>
    <t>='PGE2'!$EX$44</t>
  </si>
  <si>
    <t>L15.5C31</t>
  </si>
  <si>
    <t>='PGE2'!$FC$44</t>
  </si>
  <si>
    <t>L15.5C32</t>
  </si>
  <si>
    <t>='PGE2'!$FH$44</t>
  </si>
  <si>
    <t>L15.5C33</t>
  </si>
  <si>
    <t>='PGE2'!$FM$44</t>
  </si>
  <si>
    <t>L15.5C34</t>
  </si>
  <si>
    <t>='PGE2'!$FR$44</t>
  </si>
  <si>
    <t>L15.5C35</t>
  </si>
  <si>
    <t>='PGE2'!$FW$44</t>
  </si>
  <si>
    <t>L15.5C36</t>
  </si>
  <si>
    <t>='PGE2'!$GB$44</t>
  </si>
  <si>
    <t>L15.5C37</t>
  </si>
  <si>
    <t>='PGE2'!$GG$44</t>
  </si>
  <si>
    <t>L15.5C38</t>
  </si>
  <si>
    <t>='PGE2'!$GL$44</t>
  </si>
  <si>
    <t>L15.5C39</t>
  </si>
  <si>
    <t>='PGE2'!$GQ$44</t>
  </si>
  <si>
    <t>L15.5C40</t>
  </si>
  <si>
    <t>='PGE2'!$GV$44</t>
  </si>
  <si>
    <t>L15.5C41</t>
  </si>
  <si>
    <t>='PGE2'!$HA$44</t>
  </si>
  <si>
    <t>L15.5C42</t>
  </si>
  <si>
    <t>='PGE2'!$HF$44</t>
  </si>
  <si>
    <t>L15.5C43</t>
  </si>
  <si>
    <t>='PGE2'!$HK$44</t>
  </si>
  <si>
    <t>L15.5C44</t>
  </si>
  <si>
    <t>='PGE2'!$HP$44</t>
  </si>
  <si>
    <t>L15.5C45</t>
  </si>
  <si>
    <t>='PGE2'!$HU$44</t>
  </si>
  <si>
    <t>L15.5C46</t>
  </si>
  <si>
    <t>='PGE2'!$HZ$44</t>
  </si>
  <si>
    <t>L15.5C47</t>
  </si>
  <si>
    <t>='PGE2'!$IE$44</t>
  </si>
  <si>
    <t>L15.5C48</t>
  </si>
  <si>
    <t>='PGE2'!$IJ$44</t>
  </si>
  <si>
    <t>L15.5C49</t>
  </si>
  <si>
    <t>='PGE2'!$IO$44</t>
  </si>
  <si>
    <t>L15.5C50</t>
  </si>
  <si>
    <t>='PGE2'!$IT$44</t>
  </si>
  <si>
    <t>L15.5C51</t>
  </si>
  <si>
    <t>='PGE2'!$IY$44</t>
  </si>
  <si>
    <t>L15.5T</t>
  </si>
  <si>
    <t>='PGE3'!$I$41</t>
  </si>
  <si>
    <t>L16.1</t>
  </si>
  <si>
    <t>L16.1C01</t>
  </si>
  <si>
    <t>L16.1C02</t>
  </si>
  <si>
    <t>L16.1C03</t>
  </si>
  <si>
    <t>L16.1C04</t>
  </si>
  <si>
    <t>L16.1C05</t>
  </si>
  <si>
    <t>L16.1C06</t>
  </si>
  <si>
    <t>L16.1C07</t>
  </si>
  <si>
    <t>L16.1C08</t>
  </si>
  <si>
    <t>L16.1C09</t>
  </si>
  <si>
    <t>L16.1C10</t>
  </si>
  <si>
    <t>L16.1C11</t>
  </si>
  <si>
    <t>L16.1C12</t>
  </si>
  <si>
    <t>L16.1C13</t>
  </si>
  <si>
    <t>L16.1C14</t>
  </si>
  <si>
    <t>L16.1C15</t>
  </si>
  <si>
    <t>L16.1C16</t>
  </si>
  <si>
    <t>L16.1C17</t>
  </si>
  <si>
    <t>L16.1C18</t>
  </si>
  <si>
    <t>L16.1C19</t>
  </si>
  <si>
    <t>L16.1C20</t>
  </si>
  <si>
    <t>L16.1C21</t>
  </si>
  <si>
    <t>L16.1C22</t>
  </si>
  <si>
    <t>L16.1C23</t>
  </si>
  <si>
    <t>L16.1C24</t>
  </si>
  <si>
    <t>L16.1C25</t>
  </si>
  <si>
    <t>L16.1C26</t>
  </si>
  <si>
    <t>L16.1C27</t>
  </si>
  <si>
    <t>L16.1C28</t>
  </si>
  <si>
    <t>L16.1C29</t>
  </si>
  <si>
    <t>L16.1C30</t>
  </si>
  <si>
    <t>L16.1C31</t>
  </si>
  <si>
    <t>L16.1C32</t>
  </si>
  <si>
    <t>L16.1C33</t>
  </si>
  <si>
    <t>L16.1C34</t>
  </si>
  <si>
    <t>L16.1C35</t>
  </si>
  <si>
    <t>L16.1C36</t>
  </si>
  <si>
    <t>L16.1C37</t>
  </si>
  <si>
    <t>L16.1C38</t>
  </si>
  <si>
    <t>L16.1C39</t>
  </si>
  <si>
    <t>L16.1C40</t>
  </si>
  <si>
    <t>L16.1C41</t>
  </si>
  <si>
    <t>L16.1C42</t>
  </si>
  <si>
    <t>L16.1C43</t>
  </si>
  <si>
    <t>L16.1C44</t>
  </si>
  <si>
    <t>L16.1C45</t>
  </si>
  <si>
    <t>L16.1C46</t>
  </si>
  <si>
    <t>L16.1C47</t>
  </si>
  <si>
    <t>L16.1C48</t>
  </si>
  <si>
    <t>L16.1C49</t>
  </si>
  <si>
    <t>L16.1C50</t>
  </si>
  <si>
    <t>L16.1C51</t>
  </si>
  <si>
    <t>L16.1T</t>
  </si>
  <si>
    <t>='PGE3'!$I$42</t>
  </si>
  <si>
    <t>L17.0</t>
  </si>
  <si>
    <t>L17.0C01</t>
  </si>
  <si>
    <t>='PGE2'!$I$49</t>
  </si>
  <si>
    <t>L17.0C02</t>
  </si>
  <si>
    <t>='PGE2'!$N$49</t>
  </si>
  <si>
    <t>L17.0C03</t>
  </si>
  <si>
    <t>='PGE2'!$S$49</t>
  </si>
  <si>
    <t>L17.0C04</t>
  </si>
  <si>
    <t>='PGE2'!$X$49</t>
  </si>
  <si>
    <t>L17.0C05</t>
  </si>
  <si>
    <t>='PGE2'!$AC$49</t>
  </si>
  <si>
    <t>L17.0C06</t>
  </si>
  <si>
    <t>='PGE2'!$AH$49</t>
  </si>
  <si>
    <t>L17.0C07</t>
  </si>
  <si>
    <t>='PGE2'!$AM$49</t>
  </si>
  <si>
    <t>L17.0C08</t>
  </si>
  <si>
    <t>='PGE2'!$AR$49</t>
  </si>
  <si>
    <t>L17.0C09</t>
  </si>
  <si>
    <t>='PGE2'!$AW$49</t>
  </si>
  <si>
    <t>L17.0C10</t>
  </si>
  <si>
    <t>='PGE2'!$BB$49</t>
  </si>
  <si>
    <t>L17.0C11</t>
  </si>
  <si>
    <t>='PGE2'!$BG$49</t>
  </si>
  <si>
    <t>L17.0C12</t>
  </si>
  <si>
    <t>='PGE2'!$BL$49</t>
  </si>
  <si>
    <t>L17.0C13</t>
  </si>
  <si>
    <t>='PGE2'!$BQ$49</t>
  </si>
  <si>
    <t>L17.0C14</t>
  </si>
  <si>
    <t>='PGE2'!$BV$49</t>
  </si>
  <si>
    <t>L17.0C15</t>
  </si>
  <si>
    <t>='PGE2'!$CA$49</t>
  </si>
  <si>
    <t>L17.0C16</t>
  </si>
  <si>
    <t>='PGE2'!$CF$49</t>
  </si>
  <si>
    <t>L17.0C17</t>
  </si>
  <si>
    <t>='PGE2'!$CK$49</t>
  </si>
  <si>
    <t>L17.0C18</t>
  </si>
  <si>
    <t>='PGE2'!$CP$49</t>
  </si>
  <si>
    <t>L17.0C19</t>
  </si>
  <si>
    <t>='PGE2'!$CU$49</t>
  </si>
  <si>
    <t>L17.0C20</t>
  </si>
  <si>
    <t>='PGE2'!$CZ$49</t>
  </si>
  <si>
    <t>L17.0C21</t>
  </si>
  <si>
    <t>='PGE2'!$DE$49</t>
  </si>
  <si>
    <t>L17.0C22</t>
  </si>
  <si>
    <t>='PGE2'!$DJ$49</t>
  </si>
  <si>
    <t>L17.0C23</t>
  </si>
  <si>
    <t>='PGE2'!$DO$49</t>
  </si>
  <si>
    <t>L17.0C24</t>
  </si>
  <si>
    <t>='PGE2'!$DT$49</t>
  </si>
  <si>
    <t>L17.0C25</t>
  </si>
  <si>
    <t>='PGE2'!$DY$49</t>
  </si>
  <si>
    <t>L17.0C26</t>
  </si>
  <si>
    <t>='PGE2'!$ED$49</t>
  </si>
  <si>
    <t>L17.0C27</t>
  </si>
  <si>
    <t>='PGE2'!$EI$49</t>
  </si>
  <si>
    <t>L17.0C28</t>
  </si>
  <si>
    <t>='PGE2'!$EN$49</t>
  </si>
  <si>
    <t>L17.0C29</t>
  </si>
  <si>
    <t>='PGE2'!$ES$49</t>
  </si>
  <si>
    <t>L17.0C30</t>
  </si>
  <si>
    <t>='PGE2'!$EX$49</t>
  </si>
  <si>
    <t>L17.0C31</t>
  </si>
  <si>
    <t>='PGE2'!$FC$49</t>
  </si>
  <si>
    <t>L17.0C32</t>
  </si>
  <si>
    <t>='PGE2'!$FH$49</t>
  </si>
  <si>
    <t>L17.0C33</t>
  </si>
  <si>
    <t>='PGE2'!$FM$49</t>
  </si>
  <si>
    <t>L17.0C34</t>
  </si>
  <si>
    <t>='PGE2'!$FR$49</t>
  </si>
  <si>
    <t>L17.0C35</t>
  </si>
  <si>
    <t>='PGE2'!$FW$49</t>
  </si>
  <si>
    <t>L17.0C36</t>
  </si>
  <si>
    <t>='PGE2'!$GB$49</t>
  </si>
  <si>
    <t>L17.0C37</t>
  </si>
  <si>
    <t>='PGE2'!$GG$49</t>
  </si>
  <si>
    <t>L17.0C38</t>
  </si>
  <si>
    <t>='PGE2'!$GL$49</t>
  </si>
  <si>
    <t>L17.0C39</t>
  </si>
  <si>
    <t>='PGE2'!$GQ$49</t>
  </si>
  <si>
    <t>L17.0C40</t>
  </si>
  <si>
    <t>='PGE2'!$GV$49</t>
  </si>
  <si>
    <t>L17.0C41</t>
  </si>
  <si>
    <t>='PGE2'!$HA$49</t>
  </si>
  <si>
    <t>L17.0C42</t>
  </si>
  <si>
    <t>='PGE2'!$HF$49</t>
  </si>
  <si>
    <t>L17.0C43</t>
  </si>
  <si>
    <t>='PGE2'!$HK$49</t>
  </si>
  <si>
    <t>L17.0C44</t>
  </si>
  <si>
    <t>='PGE2'!$HP$49</t>
  </si>
  <si>
    <t>L17.0C45</t>
  </si>
  <si>
    <t>='PGE2'!$HU$49</t>
  </si>
  <si>
    <t>L17.0C46</t>
  </si>
  <si>
    <t>='PGE2'!$HZ$49</t>
  </si>
  <si>
    <t>L17.0C47</t>
  </si>
  <si>
    <t>='PGE2'!$IE$49</t>
  </si>
  <si>
    <t>L17.0C48</t>
  </si>
  <si>
    <t>='PGE2'!$IJ$49</t>
  </si>
  <si>
    <t>L17.0C49</t>
  </si>
  <si>
    <t>='PGE2'!$IO$49</t>
  </si>
  <si>
    <t>L17.0C50</t>
  </si>
  <si>
    <t>='PGE2'!$IT$49</t>
  </si>
  <si>
    <t>L17.0C51</t>
  </si>
  <si>
    <t>='PGE2'!$IY$49</t>
  </si>
  <si>
    <t>L17.0D01</t>
  </si>
  <si>
    <t>L17.0D02</t>
  </si>
  <si>
    <t>L17.0E01</t>
  </si>
  <si>
    <t>L17.0E02</t>
  </si>
  <si>
    <t>L17.0M01</t>
  </si>
  <si>
    <t>L17.0T</t>
  </si>
  <si>
    <t>L18.1.1</t>
  </si>
  <si>
    <t>L18.1.1.1</t>
  </si>
  <si>
    <t>L18.1.1.1C01</t>
  </si>
  <si>
    <t>='PGE2'!$I$53</t>
  </si>
  <si>
    <t>L18.1.1.1C02</t>
  </si>
  <si>
    <t>='PGE2'!$N$53</t>
  </si>
  <si>
    <t>L18.1.1.1C03</t>
  </si>
  <si>
    <t>='PGE2'!$S$53</t>
  </si>
  <si>
    <t>L18.1.1.1C04</t>
  </si>
  <si>
    <t>='PGE2'!$X$53</t>
  </si>
  <si>
    <t>L18.1.1.1C05</t>
  </si>
  <si>
    <t>='PGE2'!$AC$53</t>
  </si>
  <si>
    <t>L18.1.1.1C06</t>
  </si>
  <si>
    <t>='PGE2'!$AH$53</t>
  </si>
  <si>
    <t>L18.1.1.1C07</t>
  </si>
  <si>
    <t>='PGE2'!$AM$53</t>
  </si>
  <si>
    <t>L18.1.1.1C08</t>
  </si>
  <si>
    <t>='PGE2'!$AR$53</t>
  </si>
  <si>
    <t>L18.1.1.1C09</t>
  </si>
  <si>
    <t>='PGE2'!$AW$53</t>
  </si>
  <si>
    <t>L18.1.1.1C10</t>
  </si>
  <si>
    <t>='PGE2'!$BB$53</t>
  </si>
  <si>
    <t>L18.1.1.1C11</t>
  </si>
  <si>
    <t>='PGE2'!$BG$53</t>
  </si>
  <si>
    <t>L18.1.1.1C12</t>
  </si>
  <si>
    <t>='PGE2'!$BL$53</t>
  </si>
  <si>
    <t>L18.1.1.1C13</t>
  </si>
  <si>
    <t>='PGE2'!$BQ$53</t>
  </si>
  <si>
    <t>L18.1.1.1C14</t>
  </si>
  <si>
    <t>='PGE2'!$BV$53</t>
  </si>
  <si>
    <t>L18.1.1.1C15</t>
  </si>
  <si>
    <t>='PGE2'!$CA$53</t>
  </si>
  <si>
    <t>L18.1.1.1C16</t>
  </si>
  <si>
    <t>='PGE2'!$CF$53</t>
  </si>
  <si>
    <t>L18.1.1.1C17</t>
  </si>
  <si>
    <t>='PGE2'!$CK$53</t>
  </si>
  <si>
    <t>L18.1.1.1C18</t>
  </si>
  <si>
    <t>='PGE2'!$CP$53</t>
  </si>
  <si>
    <t>L18.1.1.1C19</t>
  </si>
  <si>
    <t>='PGE2'!$CU$53</t>
  </si>
  <si>
    <t>L18.1.1.1C20</t>
  </si>
  <si>
    <t>='PGE2'!$CZ$53</t>
  </si>
  <si>
    <t>L18.1.1.1C21</t>
  </si>
  <si>
    <t>='PGE2'!$DE$53</t>
  </si>
  <si>
    <t>L18.1.1.1C22</t>
  </si>
  <si>
    <t>='PGE2'!$DJ$53</t>
  </si>
  <si>
    <t>L18.1.1.1C23</t>
  </si>
  <si>
    <t>='PGE2'!$DO$53</t>
  </si>
  <si>
    <t>L18.1.1.1C24</t>
  </si>
  <si>
    <t>='PGE2'!$DT$53</t>
  </si>
  <si>
    <t>L18.1.1.1C25</t>
  </si>
  <si>
    <t>='PGE2'!$DY$53</t>
  </si>
  <si>
    <t>L18.1.1.1C26</t>
  </si>
  <si>
    <t>='PGE2'!$ED$53</t>
  </si>
  <si>
    <t>L18.1.1.1C27</t>
  </si>
  <si>
    <t>='PGE2'!$EI$53</t>
  </si>
  <si>
    <t>L18.1.1.1C28</t>
  </si>
  <si>
    <t>='PGE2'!$EN$53</t>
  </si>
  <si>
    <t>L18.1.1.1C29</t>
  </si>
  <si>
    <t>='PGE2'!$ES$53</t>
  </si>
  <si>
    <t>L18.1.1.1C30</t>
  </si>
  <si>
    <t>='PGE2'!$EX$53</t>
  </si>
  <si>
    <t>L18.1.1.1C31</t>
  </si>
  <si>
    <t>='PGE2'!$FC$53</t>
  </si>
  <si>
    <t>L18.1.1.1C32</t>
  </si>
  <si>
    <t>='PGE2'!$FH$53</t>
  </si>
  <si>
    <t>L18.1.1.1C33</t>
  </si>
  <si>
    <t>='PGE2'!$FM$53</t>
  </si>
  <si>
    <t>L18.1.1.1C34</t>
  </si>
  <si>
    <t>='PGE2'!$FR$53</t>
  </si>
  <si>
    <t>L18.1.1.1C35</t>
  </si>
  <si>
    <t>='PGE2'!$FW$53</t>
  </si>
  <si>
    <t>L18.1.1.1C36</t>
  </si>
  <si>
    <t>='PGE2'!$GB$53</t>
  </si>
  <si>
    <t>L18.1.1.1C37</t>
  </si>
  <si>
    <t>='PGE2'!$GG$53</t>
  </si>
  <si>
    <t>L18.1.1.1C38</t>
  </si>
  <si>
    <t>='PGE2'!$GL$53</t>
  </si>
  <si>
    <t>L18.1.1.1C39</t>
  </si>
  <si>
    <t>='PGE2'!$GQ$53</t>
  </si>
  <si>
    <t>L18.1.1.1C40</t>
  </si>
  <si>
    <t>='PGE2'!$GV$53</t>
  </si>
  <si>
    <t>L18.1.1.1C41</t>
  </si>
  <si>
    <t>='PGE2'!$HA$53</t>
  </si>
  <si>
    <t>L18.1.1.1C42</t>
  </si>
  <si>
    <t>='PGE2'!$HF$53</t>
  </si>
  <si>
    <t>L18.1.1.1C43</t>
  </si>
  <si>
    <t>='PGE2'!$HK$53</t>
  </si>
  <si>
    <t>L18.1.1.1C44</t>
  </si>
  <si>
    <t>='PGE2'!$HP$53</t>
  </si>
  <si>
    <t>L18.1.1.1C45</t>
  </si>
  <si>
    <t>='PGE2'!$HU$53</t>
  </si>
  <si>
    <t>L18.1.1.1C46</t>
  </si>
  <si>
    <t>='PGE2'!$HZ$53</t>
  </si>
  <si>
    <t>L18.1.1.1C47</t>
  </si>
  <si>
    <t>='PGE2'!$IE$53</t>
  </si>
  <si>
    <t>L18.1.1.1C48</t>
  </si>
  <si>
    <t>='PGE2'!$IJ$53</t>
  </si>
  <si>
    <t>L18.1.1.1C49</t>
  </si>
  <si>
    <t>='PGE2'!$IO$53</t>
  </si>
  <si>
    <t>L18.1.1.1C50</t>
  </si>
  <si>
    <t>='PGE2'!$IT$53</t>
  </si>
  <si>
    <t>L18.1.1.1C51</t>
  </si>
  <si>
    <t>='PGE2'!$IY$53</t>
  </si>
  <si>
    <t>L18.1.1.1T</t>
  </si>
  <si>
    <t>L18.1.1C01</t>
  </si>
  <si>
    <t>L18.1.1C02</t>
  </si>
  <si>
    <t>L18.1.1C03</t>
  </si>
  <si>
    <t>L18.1.1C04</t>
  </si>
  <si>
    <t>L18.1.1C05</t>
  </si>
  <si>
    <t>L18.1.1C06</t>
  </si>
  <si>
    <t>L18.1.1C07</t>
  </si>
  <si>
    <t>L18.1.1C08</t>
  </si>
  <si>
    <t>L18.1.1C09</t>
  </si>
  <si>
    <t>L18.1.1C10</t>
  </si>
  <si>
    <t>L18.1.1C11</t>
  </si>
  <si>
    <t>L18.1.1C12</t>
  </si>
  <si>
    <t>L18.1.1C13</t>
  </si>
  <si>
    <t>L18.1.1C14</t>
  </si>
  <si>
    <t>L18.1.1C15</t>
  </si>
  <si>
    <t>L18.1.1C16</t>
  </si>
  <si>
    <t>L18.1.1C17</t>
  </si>
  <si>
    <t>L18.1.1C18</t>
  </si>
  <si>
    <t>L18.1.1C19</t>
  </si>
  <si>
    <t>L18.1.1C20</t>
  </si>
  <si>
    <t>L18.1.1C21</t>
  </si>
  <si>
    <t>L18.1.1C22</t>
  </si>
  <si>
    <t>L18.1.1C23</t>
  </si>
  <si>
    <t>L18.1.1C24</t>
  </si>
  <si>
    <t>L18.1.1C25</t>
  </si>
  <si>
    <t>L18.1.1C26</t>
  </si>
  <si>
    <t>L18.1.1C27</t>
  </si>
  <si>
    <t>L18.1.1C28</t>
  </si>
  <si>
    <t>L18.1.1C29</t>
  </si>
  <si>
    <t>L18.1.1C30</t>
  </si>
  <si>
    <t>L18.1.1C31</t>
  </si>
  <si>
    <t>L18.1.1C32</t>
  </si>
  <si>
    <t>L18.1.1C33</t>
  </si>
  <si>
    <t>L18.1.1C34</t>
  </si>
  <si>
    <t>L18.1.1C35</t>
  </si>
  <si>
    <t>L18.1.1C36</t>
  </si>
  <si>
    <t>L18.1.1C37</t>
  </si>
  <si>
    <t>L18.1.1C38</t>
  </si>
  <si>
    <t>L18.1.1C39</t>
  </si>
  <si>
    <t>L18.1.1C40</t>
  </si>
  <si>
    <t>L18.1.1C41</t>
  </si>
  <si>
    <t>L18.1.1C42</t>
  </si>
  <si>
    <t>L18.1.1C43</t>
  </si>
  <si>
    <t>L18.1.1C44</t>
  </si>
  <si>
    <t>L18.1.1C45</t>
  </si>
  <si>
    <t>L18.1.1C46</t>
  </si>
  <si>
    <t>L18.1.1C47</t>
  </si>
  <si>
    <t>L18.1.1C48</t>
  </si>
  <si>
    <t>L18.1.1C49</t>
  </si>
  <si>
    <t>L18.1.1C50</t>
  </si>
  <si>
    <t>L18.1.1C51</t>
  </si>
  <si>
    <t>L18.1.1D01</t>
  </si>
  <si>
    <t>L18.1.1D02</t>
  </si>
  <si>
    <t>L18.1.1E01</t>
  </si>
  <si>
    <t>L18.1.1E02</t>
  </si>
  <si>
    <t>L18.1.1M01</t>
  </si>
  <si>
    <t>L18.1.1T</t>
  </si>
  <si>
    <t>='PGE3'!$I$47</t>
  </si>
  <si>
    <t>L18.1.2</t>
  </si>
  <si>
    <t>L18.1.2.1</t>
  </si>
  <si>
    <t>L18.1.2.1C01</t>
  </si>
  <si>
    <t>L18.1.2.1C02</t>
  </si>
  <si>
    <t>L18.1.2.1C03</t>
  </si>
  <si>
    <t>L18.1.2.1C04</t>
  </si>
  <si>
    <t>L18.1.2.1C05</t>
  </si>
  <si>
    <t>L18.1.2.1C06</t>
  </si>
  <si>
    <t>L18.1.2.1C07</t>
  </si>
  <si>
    <t>L18.1.2.1C08</t>
  </si>
  <si>
    <t>L18.1.2.1C09</t>
  </si>
  <si>
    <t>L18.1.2.1C10</t>
  </si>
  <si>
    <t>L18.1.2.1C11</t>
  </si>
  <si>
    <t>L18.1.2.1C12</t>
  </si>
  <si>
    <t>L18.1.2.1C13</t>
  </si>
  <si>
    <t>L18.1.2.1C14</t>
  </si>
  <si>
    <t>L18.1.2.1C15</t>
  </si>
  <si>
    <t>L18.1.2.1C16</t>
  </si>
  <si>
    <t>L18.1.2.1C17</t>
  </si>
  <si>
    <t>L18.1.2.1C18</t>
  </si>
  <si>
    <t>L18.1.2.1C19</t>
  </si>
  <si>
    <t>L18.1.2.1C20</t>
  </si>
  <si>
    <t>L18.1.2.1C21</t>
  </si>
  <si>
    <t>L18.1.2.1C22</t>
  </si>
  <si>
    <t>L18.1.2.1C23</t>
  </si>
  <si>
    <t>L18.1.2.1C24</t>
  </si>
  <si>
    <t>L18.1.2.1C25</t>
  </si>
  <si>
    <t>L18.1.2.1C26</t>
  </si>
  <si>
    <t>L18.1.2.1C27</t>
  </si>
  <si>
    <t>L18.1.2.1C28</t>
  </si>
  <si>
    <t>L18.1.2.1C29</t>
  </si>
  <si>
    <t>L18.1.2.1C30</t>
  </si>
  <si>
    <t>L18.1.2.1C31</t>
  </si>
  <si>
    <t>L18.1.2.1C32</t>
  </si>
  <si>
    <t>L18.1.2.1C33</t>
  </si>
  <si>
    <t>L18.1.2.1C34</t>
  </si>
  <si>
    <t>L18.1.2.1C35</t>
  </si>
  <si>
    <t>L18.1.2.1C36</t>
  </si>
  <si>
    <t>L18.1.2.1C37</t>
  </si>
  <si>
    <t>L18.1.2.1C38</t>
  </si>
  <si>
    <t>L18.1.2.1C39</t>
  </si>
  <si>
    <t>L18.1.2.1C40</t>
  </si>
  <si>
    <t>L18.1.2.1C41</t>
  </si>
  <si>
    <t>L18.1.2.1C42</t>
  </si>
  <si>
    <t>L18.1.2.1C43</t>
  </si>
  <si>
    <t>L18.1.2.1C44</t>
  </si>
  <si>
    <t>L18.1.2.1C45</t>
  </si>
  <si>
    <t>L18.1.2.1C46</t>
  </si>
  <si>
    <t>L18.1.2.1C47</t>
  </si>
  <si>
    <t>L18.1.2.1C48</t>
  </si>
  <si>
    <t>L18.1.2.1C49</t>
  </si>
  <si>
    <t>L18.1.2.1C50</t>
  </si>
  <si>
    <t>L18.1.2.1C51</t>
  </si>
  <si>
    <t>L18.1.2.1T</t>
  </si>
  <si>
    <t>L18.1.2C01</t>
  </si>
  <si>
    <t>L18.1.2C02</t>
  </si>
  <si>
    <t>L18.1.2C03</t>
  </si>
  <si>
    <t>L18.1.2C04</t>
  </si>
  <si>
    <t>L18.1.2C05</t>
  </si>
  <si>
    <t>L18.1.2C06</t>
  </si>
  <si>
    <t>L18.1.2C07</t>
  </si>
  <si>
    <t>L18.1.2C08</t>
  </si>
  <si>
    <t>L18.1.2C09</t>
  </si>
  <si>
    <t>L18.1.2C10</t>
  </si>
  <si>
    <t>L18.1.2C11</t>
  </si>
  <si>
    <t>L18.1.2C12</t>
  </si>
  <si>
    <t>L18.1.2C13</t>
  </si>
  <si>
    <t>L18.1.2C14</t>
  </si>
  <si>
    <t>L18.1.2C15</t>
  </si>
  <si>
    <t>L18.1.2C16</t>
  </si>
  <si>
    <t>L18.1.2C17</t>
  </si>
  <si>
    <t>L18.1.2C18</t>
  </si>
  <si>
    <t>L18.1.2C19</t>
  </si>
  <si>
    <t>L18.1.2C20</t>
  </si>
  <si>
    <t>L18.1.2C21</t>
  </si>
  <si>
    <t>L18.1.2C22</t>
  </si>
  <si>
    <t>L18.1.2C23</t>
  </si>
  <si>
    <t>L18.1.2C24</t>
  </si>
  <si>
    <t>L18.1.2C25</t>
  </si>
  <si>
    <t>L18.1.2C26</t>
  </si>
  <si>
    <t>L18.1.2C27</t>
  </si>
  <si>
    <t>L18.1.2C28</t>
  </si>
  <si>
    <t>L18.1.2C29</t>
  </si>
  <si>
    <t>L18.1.2C30</t>
  </si>
  <si>
    <t>L18.1.2C31</t>
  </si>
  <si>
    <t>L18.1.2C32</t>
  </si>
  <si>
    <t>L18.1.2C33</t>
  </si>
  <si>
    <t>L18.1.2C34</t>
  </si>
  <si>
    <t>L18.1.2C35</t>
  </si>
  <si>
    <t>L18.1.2C36</t>
  </si>
  <si>
    <t>L18.1.2C37</t>
  </si>
  <si>
    <t>L18.1.2C38</t>
  </si>
  <si>
    <t>L18.1.2C39</t>
  </si>
  <si>
    <t>L18.1.2C40</t>
  </si>
  <si>
    <t>L18.1.2C41</t>
  </si>
  <si>
    <t>L18.1.2C42</t>
  </si>
  <si>
    <t>L18.1.2C43</t>
  </si>
  <si>
    <t>L18.1.2C44</t>
  </si>
  <si>
    <t>L18.1.2C45</t>
  </si>
  <si>
    <t>L18.1.2C46</t>
  </si>
  <si>
    <t>L18.1.2C47</t>
  </si>
  <si>
    <t>L18.1.2C48</t>
  </si>
  <si>
    <t>L18.1.2C49</t>
  </si>
  <si>
    <t>L18.1.2C50</t>
  </si>
  <si>
    <t>L18.1.2C51</t>
  </si>
  <si>
    <t>L18.1.2D01</t>
  </si>
  <si>
    <t>L18.1.2D02</t>
  </si>
  <si>
    <t>L18.1.2E01</t>
  </si>
  <si>
    <t>L18.1.2E02</t>
  </si>
  <si>
    <t>L18.1.2M01</t>
  </si>
  <si>
    <t>L18.1.2T</t>
  </si>
  <si>
    <t>L18.1.3</t>
  </si>
  <si>
    <t>L18.1.3C01</t>
  </si>
  <si>
    <t>L18.1.3C02</t>
  </si>
  <si>
    <t>L18.1.3C03</t>
  </si>
  <si>
    <t>L18.1.3C04</t>
  </si>
  <si>
    <t>L18.1.3C05</t>
  </si>
  <si>
    <t>L18.1.3C06</t>
  </si>
  <si>
    <t>L18.1.3C07</t>
  </si>
  <si>
    <t>L18.1.3C08</t>
  </si>
  <si>
    <t>L18.1.3C09</t>
  </si>
  <si>
    <t>L18.1.3C10</t>
  </si>
  <si>
    <t>L18.1.3C11</t>
  </si>
  <si>
    <t>L18.1.3C12</t>
  </si>
  <si>
    <t>L18.1.3C13</t>
  </si>
  <si>
    <t>L18.1.3C14</t>
  </si>
  <si>
    <t>L18.1.3C15</t>
  </si>
  <si>
    <t>L18.1.3C16</t>
  </si>
  <si>
    <t>L18.1.3C17</t>
  </si>
  <si>
    <t>L18.1.3C18</t>
  </si>
  <si>
    <t>L18.1.3C19</t>
  </si>
  <si>
    <t>L18.1.3C20</t>
  </si>
  <si>
    <t>L18.1.3C21</t>
  </si>
  <si>
    <t>L18.1.3C22</t>
  </si>
  <si>
    <t>L18.1.3C23</t>
  </si>
  <si>
    <t>L18.1.3C24</t>
  </si>
  <si>
    <t>L18.1.3C25</t>
  </si>
  <si>
    <t>L18.1.3C26</t>
  </si>
  <si>
    <t>L18.1.3C27</t>
  </si>
  <si>
    <t>L18.1.3C28</t>
  </si>
  <si>
    <t>L18.1.3C29</t>
  </si>
  <si>
    <t>L18.1.3C30</t>
  </si>
  <si>
    <t>L18.1.3C31</t>
  </si>
  <si>
    <t>L18.1.3C32</t>
  </si>
  <si>
    <t>L18.1.3C33</t>
  </si>
  <si>
    <t>L18.1.3C34</t>
  </si>
  <si>
    <t>L18.1.3C35</t>
  </si>
  <si>
    <t>L18.1.3C36</t>
  </si>
  <si>
    <t>L18.1.3C37</t>
  </si>
  <si>
    <t>L18.1.3C38</t>
  </si>
  <si>
    <t>L18.1.3C39</t>
  </si>
  <si>
    <t>L18.1.3C40</t>
  </si>
  <si>
    <t>L18.1.3C41</t>
  </si>
  <si>
    <t>L18.1.3C42</t>
  </si>
  <si>
    <t>L18.1.3C43</t>
  </si>
  <si>
    <t>L18.1.3C44</t>
  </si>
  <si>
    <t>L18.1.3C45</t>
  </si>
  <si>
    <t>L18.1.3C46</t>
  </si>
  <si>
    <t>L18.1.3C47</t>
  </si>
  <si>
    <t>L18.1.3C48</t>
  </si>
  <si>
    <t>L18.1.3C49</t>
  </si>
  <si>
    <t>L18.1.3C50</t>
  </si>
  <si>
    <t>L18.1.3C51</t>
  </si>
  <si>
    <t>L18.1.3T</t>
  </si>
  <si>
    <t>L18.1.4</t>
  </si>
  <si>
    <t>L18.1.4C01</t>
  </si>
  <si>
    <t>L18.1.4C02</t>
  </si>
  <si>
    <t>L18.1.4C03</t>
  </si>
  <si>
    <t>L18.1.4C04</t>
  </si>
  <si>
    <t>L18.1.4C05</t>
  </si>
  <si>
    <t>L18.1.4C06</t>
  </si>
  <si>
    <t>L18.1.4C07</t>
  </si>
  <si>
    <t>L18.1.4C08</t>
  </si>
  <si>
    <t>L18.1.4C09</t>
  </si>
  <si>
    <t>L18.1.4C10</t>
  </si>
  <si>
    <t>L18.1.4C11</t>
  </si>
  <si>
    <t>L18.1.4C12</t>
  </si>
  <si>
    <t>L18.1.4C13</t>
  </si>
  <si>
    <t>L18.1.4C14</t>
  </si>
  <si>
    <t>L18.1.4C15</t>
  </si>
  <si>
    <t>L18.1.4C16</t>
  </si>
  <si>
    <t>L18.1.4C17</t>
  </si>
  <si>
    <t>L18.1.4C18</t>
  </si>
  <si>
    <t>L18.1.4C19</t>
  </si>
  <si>
    <t>L18.1.4C20</t>
  </si>
  <si>
    <t>L18.1.4C21</t>
  </si>
  <si>
    <t>L18.1.4C22</t>
  </si>
  <si>
    <t>L18.1.4C23</t>
  </si>
  <si>
    <t>L18.1.4C24</t>
  </si>
  <si>
    <t>L18.1.4C25</t>
  </si>
  <si>
    <t>L18.1.4C26</t>
  </si>
  <si>
    <t>L18.1.4C27</t>
  </si>
  <si>
    <t>L18.1.4C28</t>
  </si>
  <si>
    <t>L18.1.4C29</t>
  </si>
  <si>
    <t>L18.1.4C30</t>
  </si>
  <si>
    <t>L18.1.4C31</t>
  </si>
  <si>
    <t>L18.1.4C32</t>
  </si>
  <si>
    <t>L18.1.4C33</t>
  </si>
  <si>
    <t>L18.1.4C34</t>
  </si>
  <si>
    <t>L18.1.4C35</t>
  </si>
  <si>
    <t>L18.1.4C36</t>
  </si>
  <si>
    <t>L18.1.4C37</t>
  </si>
  <si>
    <t>L18.1.4C38</t>
  </si>
  <si>
    <t>L18.1.4C39</t>
  </si>
  <si>
    <t>L18.1.4C40</t>
  </si>
  <si>
    <t>L18.1.4C41</t>
  </si>
  <si>
    <t>L18.1.4C42</t>
  </si>
  <si>
    <t>L18.1.4C43</t>
  </si>
  <si>
    <t>L18.1.4C44</t>
  </si>
  <si>
    <t>L18.1.4C45</t>
  </si>
  <si>
    <t>L18.1.4C46</t>
  </si>
  <si>
    <t>L18.1.4C47</t>
  </si>
  <si>
    <t>L18.1.4C48</t>
  </si>
  <si>
    <t>L18.1.4C49</t>
  </si>
  <si>
    <t>L18.1.4C50</t>
  </si>
  <si>
    <t>L18.1.4C51</t>
  </si>
  <si>
    <t>L18.1.4T</t>
  </si>
  <si>
    <t>='PGE3'!$I$55</t>
  </si>
  <si>
    <t>L18.2.1</t>
  </si>
  <si>
    <t>L18.2.1C01</t>
  </si>
  <si>
    <t>L18.2.1C02</t>
  </si>
  <si>
    <t>L18.2.1C03</t>
  </si>
  <si>
    <t>L18.2.1C04</t>
  </si>
  <si>
    <t>L18.2.1C05</t>
  </si>
  <si>
    <t>L18.2.1C06</t>
  </si>
  <si>
    <t>L18.2.1C07</t>
  </si>
  <si>
    <t>L18.2.1C08</t>
  </si>
  <si>
    <t>L18.2.1C09</t>
  </si>
  <si>
    <t>L18.2.1C10</t>
  </si>
  <si>
    <t>L18.2.1C11</t>
  </si>
  <si>
    <t>L18.2.1C12</t>
  </si>
  <si>
    <t>L18.2.1C13</t>
  </si>
  <si>
    <t>L18.2.1C14</t>
  </si>
  <si>
    <t>L18.2.1C15</t>
  </si>
  <si>
    <t>L18.2.1C16</t>
  </si>
  <si>
    <t>L18.2.1C17</t>
  </si>
  <si>
    <t>L18.2.1C18</t>
  </si>
  <si>
    <t>L18.2.1C19</t>
  </si>
  <si>
    <t>L18.2.1C20</t>
  </si>
  <si>
    <t>L18.2.1C21</t>
  </si>
  <si>
    <t>L18.2.1C22</t>
  </si>
  <si>
    <t>L18.2.1C23</t>
  </si>
  <si>
    <t>L18.2.1C24</t>
  </si>
  <si>
    <t>L18.2.1C25</t>
  </si>
  <si>
    <t>L18.2.1C26</t>
  </si>
  <si>
    <t>L18.2.1C27</t>
  </si>
  <si>
    <t>L18.2.1C28</t>
  </si>
  <si>
    <t>L18.2.1C29</t>
  </si>
  <si>
    <t>L18.2.1C30</t>
  </si>
  <si>
    <t>L18.2.1C31</t>
  </si>
  <si>
    <t>L18.2.1C32</t>
  </si>
  <si>
    <t>L18.2.1C33</t>
  </si>
  <si>
    <t>L18.2.1C34</t>
  </si>
  <si>
    <t>L18.2.1C35</t>
  </si>
  <si>
    <t>L18.2.1C36</t>
  </si>
  <si>
    <t>L18.2.1C37</t>
  </si>
  <si>
    <t>L18.2.1C38</t>
  </si>
  <si>
    <t>L18.2.1C39</t>
  </si>
  <si>
    <t>L18.2.1C40</t>
  </si>
  <si>
    <t>L18.2.1C41</t>
  </si>
  <si>
    <t>L18.2.1C42</t>
  </si>
  <si>
    <t>L18.2.1C43</t>
  </si>
  <si>
    <t>L18.2.1C44</t>
  </si>
  <si>
    <t>L18.2.1C45</t>
  </si>
  <si>
    <t>L18.2.1C46</t>
  </si>
  <si>
    <t>L18.2.1C47</t>
  </si>
  <si>
    <t>L18.2.1C48</t>
  </si>
  <si>
    <t>L18.2.1C49</t>
  </si>
  <si>
    <t>L18.2.1C50</t>
  </si>
  <si>
    <t>L18.2.1C51</t>
  </si>
  <si>
    <t>L18.2.1T</t>
  </si>
  <si>
    <t>='PGE3'!$I$56</t>
  </si>
  <si>
    <t>L18.2.2</t>
  </si>
  <si>
    <t>L18.2.2C01</t>
  </si>
  <si>
    <t>='PGE2'!$I$61</t>
  </si>
  <si>
    <t>L18.2.2C02</t>
  </si>
  <si>
    <t>='PGE2'!$N$61</t>
  </si>
  <si>
    <t>L18.2.2C03</t>
  </si>
  <si>
    <t>='PGE2'!$S$61</t>
  </si>
  <si>
    <t>L18.2.2C04</t>
  </si>
  <si>
    <t>='PGE2'!$X$61</t>
  </si>
  <si>
    <t>L18.2.2C05</t>
  </si>
  <si>
    <t>='PGE2'!$AC$61</t>
  </si>
  <si>
    <t>L18.2.2C06</t>
  </si>
  <si>
    <t>='PGE2'!$AH$61</t>
  </si>
  <si>
    <t>L18.2.2C07</t>
  </si>
  <si>
    <t>='PGE2'!$AM$61</t>
  </si>
  <si>
    <t>L18.2.2C08</t>
  </si>
  <si>
    <t>='PGE2'!$AR$61</t>
  </si>
  <si>
    <t>L18.2.2C09</t>
  </si>
  <si>
    <t>='PGE2'!$AW$61</t>
  </si>
  <si>
    <t>L18.2.2C10</t>
  </si>
  <si>
    <t>='PGE2'!$BB$61</t>
  </si>
  <si>
    <t>L18.2.2C11</t>
  </si>
  <si>
    <t>='PGE2'!$BG$61</t>
  </si>
  <si>
    <t>L18.2.2C12</t>
  </si>
  <si>
    <t>='PGE2'!$BL$61</t>
  </si>
  <si>
    <t>L18.2.2C13</t>
  </si>
  <si>
    <t>='PGE2'!$BQ$61</t>
  </si>
  <si>
    <t>L18.2.2C14</t>
  </si>
  <si>
    <t>='PGE2'!$BV$61</t>
  </si>
  <si>
    <t>L18.2.2C15</t>
  </si>
  <si>
    <t>='PGE2'!$CA$61</t>
  </si>
  <si>
    <t>L18.2.2C16</t>
  </si>
  <si>
    <t>='PGE2'!$CF$61</t>
  </si>
  <si>
    <t>L18.2.2C17</t>
  </si>
  <si>
    <t>='PGE2'!$CK$61</t>
  </si>
  <si>
    <t>L18.2.2C18</t>
  </si>
  <si>
    <t>='PGE2'!$CP$61</t>
  </si>
  <si>
    <t>L18.2.2C19</t>
  </si>
  <si>
    <t>='PGE2'!$CU$61</t>
  </si>
  <si>
    <t>L18.2.2C20</t>
  </si>
  <si>
    <t>='PGE2'!$CZ$61</t>
  </si>
  <si>
    <t>L18.2.2C21</t>
  </si>
  <si>
    <t>='PGE2'!$DE$61</t>
  </si>
  <si>
    <t>L18.2.2C22</t>
  </si>
  <si>
    <t>='PGE2'!$DJ$61</t>
  </si>
  <si>
    <t>L18.2.2C23</t>
  </si>
  <si>
    <t>='PGE2'!$DO$61</t>
  </si>
  <si>
    <t>L18.2.2C24</t>
  </si>
  <si>
    <t>='PGE2'!$DT$61</t>
  </si>
  <si>
    <t>L18.2.2C25</t>
  </si>
  <si>
    <t>='PGE2'!$DY$61</t>
  </si>
  <si>
    <t>L18.2.2C26</t>
  </si>
  <si>
    <t>='PGE2'!$ED$61</t>
  </si>
  <si>
    <t>L18.2.2C27</t>
  </si>
  <si>
    <t>='PGE2'!$EI$61</t>
  </si>
  <si>
    <t>L18.2.2C28</t>
  </si>
  <si>
    <t>='PGE2'!$EN$61</t>
  </si>
  <si>
    <t>L18.2.2C29</t>
  </si>
  <si>
    <t>='PGE2'!$ES$61</t>
  </si>
  <si>
    <t>L18.2.2C30</t>
  </si>
  <si>
    <t>='PGE2'!$EX$61</t>
  </si>
  <si>
    <t>L18.2.2C31</t>
  </si>
  <si>
    <t>='PGE2'!$FC$61</t>
  </si>
  <si>
    <t>L18.2.2C32</t>
  </si>
  <si>
    <t>='PGE2'!$FH$61</t>
  </si>
  <si>
    <t>L18.2.2C33</t>
  </si>
  <si>
    <t>='PGE2'!$FM$61</t>
  </si>
  <si>
    <t>L18.2.2C34</t>
  </si>
  <si>
    <t>='PGE2'!$FR$61</t>
  </si>
  <si>
    <t>L18.2.2C35</t>
  </si>
  <si>
    <t>='PGE2'!$FW$61</t>
  </si>
  <si>
    <t>L18.2.2C36</t>
  </si>
  <si>
    <t>='PGE2'!$GB$61</t>
  </si>
  <si>
    <t>L18.2.2C37</t>
  </si>
  <si>
    <t>='PGE2'!$GG$61</t>
  </si>
  <si>
    <t>L18.2.2C38</t>
  </si>
  <si>
    <t>='PGE2'!$GL$61</t>
  </si>
  <si>
    <t>L18.2.2C39</t>
  </si>
  <si>
    <t>='PGE2'!$GQ$61</t>
  </si>
  <si>
    <t>L18.2.2C40</t>
  </si>
  <si>
    <t>='PGE2'!$GV$61</t>
  </si>
  <si>
    <t>L18.2.2C41</t>
  </si>
  <si>
    <t>='PGE2'!$HA$61</t>
  </si>
  <si>
    <t>L18.2.2C42</t>
  </si>
  <si>
    <t>='PGE2'!$HF$61</t>
  </si>
  <si>
    <t>L18.2.2C43</t>
  </si>
  <si>
    <t>='PGE2'!$HK$61</t>
  </si>
  <si>
    <t>L18.2.2C44</t>
  </si>
  <si>
    <t>='PGE2'!$HP$61</t>
  </si>
  <si>
    <t>L18.2.2C45</t>
  </si>
  <si>
    <t>='PGE2'!$HU$61</t>
  </si>
  <si>
    <t>L18.2.2C46</t>
  </si>
  <si>
    <t>='PGE2'!$HZ$61</t>
  </si>
  <si>
    <t>L18.2.2C47</t>
  </si>
  <si>
    <t>='PGE2'!$IE$61</t>
  </si>
  <si>
    <t>L18.2.2C48</t>
  </si>
  <si>
    <t>='PGE2'!$IJ$61</t>
  </si>
  <si>
    <t>L18.2.2C49</t>
  </si>
  <si>
    <t>='PGE2'!$IO$61</t>
  </si>
  <si>
    <t>L18.2.2C50</t>
  </si>
  <si>
    <t>='PGE2'!$IT$61</t>
  </si>
  <si>
    <t>L18.2.2C51</t>
  </si>
  <si>
    <t>='PGE2'!$IY$61</t>
  </si>
  <si>
    <t>L18.2.2T</t>
  </si>
  <si>
    <t>L18.3</t>
  </si>
  <si>
    <t>L18.3.1</t>
  </si>
  <si>
    <t>L18.3.1C01</t>
  </si>
  <si>
    <t>L18.3.1C02</t>
  </si>
  <si>
    <t>L18.3.1C03</t>
  </si>
  <si>
    <t>L18.3.1C04</t>
  </si>
  <si>
    <t>L18.3.1C05</t>
  </si>
  <si>
    <t>L18.3.1C06</t>
  </si>
  <si>
    <t>L18.3.1C07</t>
  </si>
  <si>
    <t>L18.3.1C08</t>
  </si>
  <si>
    <t>L18.3.1C09</t>
  </si>
  <si>
    <t>L18.3.1C10</t>
  </si>
  <si>
    <t>L18.3.1C11</t>
  </si>
  <si>
    <t>L18.3.1C12</t>
  </si>
  <si>
    <t>L18.3.1C13</t>
  </si>
  <si>
    <t>L18.3.1C14</t>
  </si>
  <si>
    <t>L18.3.1C15</t>
  </si>
  <si>
    <t>L18.3.1C16</t>
  </si>
  <si>
    <t>L18.3.1C17</t>
  </si>
  <si>
    <t>L18.3.1C18</t>
  </si>
  <si>
    <t>L18.3.1C19</t>
  </si>
  <si>
    <t>L18.3.1C20</t>
  </si>
  <si>
    <t>L18.3.1C21</t>
  </si>
  <si>
    <t>L18.3.1C22</t>
  </si>
  <si>
    <t>L18.3.1C23</t>
  </si>
  <si>
    <t>L18.3.1C24</t>
  </si>
  <si>
    <t>L18.3.1C25</t>
  </si>
  <si>
    <t>L18.3.1C26</t>
  </si>
  <si>
    <t>L18.3.1C27</t>
  </si>
  <si>
    <t>L18.3.1C28</t>
  </si>
  <si>
    <t>L18.3.1C29</t>
  </si>
  <si>
    <t>L18.3.1C30</t>
  </si>
  <si>
    <t>L18.3.1C31</t>
  </si>
  <si>
    <t>L18.3.1C32</t>
  </si>
  <si>
    <t>L18.3.1C33</t>
  </si>
  <si>
    <t>L18.3.1C34</t>
  </si>
  <si>
    <t>L18.3.1C35</t>
  </si>
  <si>
    <t>L18.3.1C36</t>
  </si>
  <si>
    <t>L18.3.1C37</t>
  </si>
  <si>
    <t>L18.3.1C38</t>
  </si>
  <si>
    <t>L18.3.1C39</t>
  </si>
  <si>
    <t>L18.3.1C40</t>
  </si>
  <si>
    <t>L18.3.1C41</t>
  </si>
  <si>
    <t>L18.3.1C42</t>
  </si>
  <si>
    <t>L18.3.1C43</t>
  </si>
  <si>
    <t>L18.3.1C44</t>
  </si>
  <si>
    <t>L18.3.1C45</t>
  </si>
  <si>
    <t>L18.3.1C46</t>
  </si>
  <si>
    <t>L18.3.1C47</t>
  </si>
  <si>
    <t>L18.3.1C48</t>
  </si>
  <si>
    <t>L18.3.1C49</t>
  </si>
  <si>
    <t>L18.3.1C50</t>
  </si>
  <si>
    <t>L18.3.1C51</t>
  </si>
  <si>
    <t>L18.3.1T</t>
  </si>
  <si>
    <t>L18.3C01</t>
  </si>
  <si>
    <t>='PGE2'!$I$62</t>
  </si>
  <si>
    <t>L18.3C02</t>
  </si>
  <si>
    <t>='PGE2'!$N$62</t>
  </si>
  <si>
    <t>L18.3C03</t>
  </si>
  <si>
    <t>='PGE2'!$S$62</t>
  </si>
  <si>
    <t>L18.3C04</t>
  </si>
  <si>
    <t>='PGE2'!$X$62</t>
  </si>
  <si>
    <t>L18.3C05</t>
  </si>
  <si>
    <t>='PGE2'!$AC$62</t>
  </si>
  <si>
    <t>L18.3C06</t>
  </si>
  <si>
    <t>='PGE2'!$AH$62</t>
  </si>
  <si>
    <t>L18.3C07</t>
  </si>
  <si>
    <t>='PGE2'!$AM$62</t>
  </si>
  <si>
    <t>L18.3C08</t>
  </si>
  <si>
    <t>='PGE2'!$AR$62</t>
  </si>
  <si>
    <t>L18.3C09</t>
  </si>
  <si>
    <t>='PGE2'!$AW$62</t>
  </si>
  <si>
    <t>L18.3C10</t>
  </si>
  <si>
    <t>='PGE2'!$BB$62</t>
  </si>
  <si>
    <t>L18.3C11</t>
  </si>
  <si>
    <t>='PGE2'!$BG$62</t>
  </si>
  <si>
    <t>L18.3C12</t>
  </si>
  <si>
    <t>='PGE2'!$BL$62</t>
  </si>
  <si>
    <t>L18.3C13</t>
  </si>
  <si>
    <t>='PGE2'!$BQ$62</t>
  </si>
  <si>
    <t>L18.3C14</t>
  </si>
  <si>
    <t>='PGE2'!$BV$62</t>
  </si>
  <si>
    <t>L18.3C15</t>
  </si>
  <si>
    <t>='PGE2'!$CA$62</t>
  </si>
  <si>
    <t>L18.3C16</t>
  </si>
  <si>
    <t>='PGE2'!$CF$62</t>
  </si>
  <si>
    <t>L18.3C17</t>
  </si>
  <si>
    <t>='PGE2'!$CK$62</t>
  </si>
  <si>
    <t>L18.3C18</t>
  </si>
  <si>
    <t>='PGE2'!$CP$62</t>
  </si>
  <si>
    <t>L18.3C19</t>
  </si>
  <si>
    <t>='PGE2'!$CU$62</t>
  </si>
  <si>
    <t>L18.3C20</t>
  </si>
  <si>
    <t>='PGE2'!$CZ$62</t>
  </si>
  <si>
    <t>L18.3C21</t>
  </si>
  <si>
    <t>='PGE2'!$DE$62</t>
  </si>
  <si>
    <t>L18.3C22</t>
  </si>
  <si>
    <t>='PGE2'!$DJ$62</t>
  </si>
  <si>
    <t>L18.3C23</t>
  </si>
  <si>
    <t>='PGE2'!$DO$62</t>
  </si>
  <si>
    <t>L18.3C24</t>
  </si>
  <si>
    <t>='PGE2'!$DT$62</t>
  </si>
  <si>
    <t>L18.3C25</t>
  </si>
  <si>
    <t>='PGE2'!$DY$62</t>
  </si>
  <si>
    <t>L18.3C26</t>
  </si>
  <si>
    <t>='PGE2'!$ED$62</t>
  </si>
  <si>
    <t>L18.3C27</t>
  </si>
  <si>
    <t>='PGE2'!$EI$62</t>
  </si>
  <si>
    <t>L18.3C28</t>
  </si>
  <si>
    <t>='PGE2'!$EN$62</t>
  </si>
  <si>
    <t>L18.3C29</t>
  </si>
  <si>
    <t>='PGE2'!$ES$62</t>
  </si>
  <si>
    <t>L18.3C30</t>
  </si>
  <si>
    <t>='PGE2'!$EX$62</t>
  </si>
  <si>
    <t>L18.3C31</t>
  </si>
  <si>
    <t>='PGE2'!$FC$62</t>
  </si>
  <si>
    <t>L18.3C32</t>
  </si>
  <si>
    <t>='PGE2'!$FH$62</t>
  </si>
  <si>
    <t>L18.3C33</t>
  </si>
  <si>
    <t>='PGE2'!$FM$62</t>
  </si>
  <si>
    <t>L18.3C34</t>
  </si>
  <si>
    <t>='PGE2'!$FR$62</t>
  </si>
  <si>
    <t>L18.3C35</t>
  </si>
  <si>
    <t>='PGE2'!$FW$62</t>
  </si>
  <si>
    <t>L18.3C36</t>
  </si>
  <si>
    <t>='PGE2'!$GB$62</t>
  </si>
  <si>
    <t>L18.3C37</t>
  </si>
  <si>
    <t>='PGE2'!$GG$62</t>
  </si>
  <si>
    <t>L18.3C38</t>
  </si>
  <si>
    <t>='PGE2'!$GL$62</t>
  </si>
  <si>
    <t>L18.3C39</t>
  </si>
  <si>
    <t>='PGE2'!$GQ$62</t>
  </si>
  <si>
    <t>L18.3C40</t>
  </si>
  <si>
    <t>='PGE2'!$GV$62</t>
  </si>
  <si>
    <t>L18.3C41</t>
  </si>
  <si>
    <t>='PGE2'!$HA$62</t>
  </si>
  <si>
    <t>L18.3C42</t>
  </si>
  <si>
    <t>='PGE2'!$HF$62</t>
  </si>
  <si>
    <t>L18.3C43</t>
  </si>
  <si>
    <t>='PGE2'!$HK$62</t>
  </si>
  <si>
    <t>L18.3C44</t>
  </si>
  <si>
    <t>='PGE2'!$HP$62</t>
  </si>
  <si>
    <t>L18.3C45</t>
  </si>
  <si>
    <t>='PGE2'!$HU$62</t>
  </si>
  <si>
    <t>L18.3C46</t>
  </si>
  <si>
    <t>='PGE2'!$HZ$62</t>
  </si>
  <si>
    <t>L18.3C47</t>
  </si>
  <si>
    <t>='PGE2'!$IE$62</t>
  </si>
  <si>
    <t>L18.3C48</t>
  </si>
  <si>
    <t>='PGE2'!$IJ$62</t>
  </si>
  <si>
    <t>L18.3C49</t>
  </si>
  <si>
    <t>='PGE2'!$IO$62</t>
  </si>
  <si>
    <t>L18.3C50</t>
  </si>
  <si>
    <t>='PGE2'!$IT$62</t>
  </si>
  <si>
    <t>L18.3C51</t>
  </si>
  <si>
    <t>='PGE2'!$IY$62</t>
  </si>
  <si>
    <t>L18.3T</t>
  </si>
  <si>
    <t>L2.0C01</t>
  </si>
  <si>
    <t>L3.0C01</t>
  </si>
  <si>
    <t>L3.1C01</t>
  </si>
  <si>
    <t>L4.0C01</t>
  </si>
  <si>
    <t>='PGE1'!$D$202</t>
  </si>
  <si>
    <t>L5.0C01</t>
  </si>
  <si>
    <t>='PGE1'!$D$203</t>
  </si>
  <si>
    <t>L5.0C02</t>
  </si>
  <si>
    <t>='PGE1'!$D$204</t>
  </si>
  <si>
    <t>L5.0C03</t>
  </si>
  <si>
    <t>='PGE1'!$D$205</t>
  </si>
  <si>
    <t>L5.0C04</t>
  </si>
  <si>
    <t>='PGE1'!$D$206</t>
  </si>
  <si>
    <t>L5.4C01</t>
  </si>
  <si>
    <t>L6.0C01</t>
  </si>
  <si>
    <t>='PGE1'!$D$207</t>
  </si>
  <si>
    <t>L6.0C02</t>
  </si>
  <si>
    <t>L8.0C01</t>
  </si>
  <si>
    <t>L8.0C02</t>
  </si>
  <si>
    <t>L8.0C03</t>
  </si>
  <si>
    <t>L8.0C04</t>
  </si>
  <si>
    <t>L8.0C05</t>
  </si>
  <si>
    <t>L8.0C06</t>
  </si>
  <si>
    <t>L8.0C07</t>
  </si>
  <si>
    <t>L9.0C01</t>
  </si>
  <si>
    <t>L9.0C02</t>
  </si>
  <si>
    <t>L9.0C03</t>
  </si>
  <si>
    <t>='PGE2'!$I$2</t>
  </si>
  <si>
    <t>='PGE2'!$N$2</t>
  </si>
  <si>
    <t>='PGE2'!$S$2</t>
  </si>
  <si>
    <t>='PGE2'!$X$2</t>
  </si>
  <si>
    <t>='PGE2'!$AC$2</t>
  </si>
  <si>
    <t>='PGE2'!$AH$2</t>
  </si>
  <si>
    <t>='PGE2'!$AM$2</t>
  </si>
  <si>
    <t>='PGE2'!$AR$2</t>
  </si>
  <si>
    <t>='PGE2'!$AW$2</t>
  </si>
  <si>
    <t>='PGE2'!$BB$2</t>
  </si>
  <si>
    <t>='PGE2'!$BG$2</t>
  </si>
  <si>
    <t>='PGE2'!$BL$2</t>
  </si>
  <si>
    <t>='PGE2'!$BQ$2</t>
  </si>
  <si>
    <t>='PGE2'!$BV$2</t>
  </si>
  <si>
    <t>='PGE2'!$CA$2</t>
  </si>
  <si>
    <t>='PGE2'!$CF$2</t>
  </si>
  <si>
    <t>='PGE2'!$CK$2</t>
  </si>
  <si>
    <t>='PGE2'!$CP$2</t>
  </si>
  <si>
    <t>='PGE2'!$CU$2</t>
  </si>
  <si>
    <t>='PGE2'!$CZ$2</t>
  </si>
  <si>
    <t>='PGE2'!$DE$2</t>
  </si>
  <si>
    <t>='PGE2'!$DJ$2</t>
  </si>
  <si>
    <t>='PGE2'!$DO$2</t>
  </si>
  <si>
    <t>='PGE2'!$DT$2</t>
  </si>
  <si>
    <t>='PGE2'!$DY$2</t>
  </si>
  <si>
    <t>='PGE2'!$ED$2</t>
  </si>
  <si>
    <t>='PGE2'!$EI$2</t>
  </si>
  <si>
    <t>='PGE2'!$EN$2</t>
  </si>
  <si>
    <t>='PGE2'!$ES$2</t>
  </si>
  <si>
    <t>='PGE2'!$EX$2</t>
  </si>
  <si>
    <t>='PGE2'!$FC$2</t>
  </si>
  <si>
    <t>='PGE2'!$FH$2</t>
  </si>
  <si>
    <t>='PGE2'!$FM$2</t>
  </si>
  <si>
    <t>='PGE2'!$FR$2</t>
  </si>
  <si>
    <t>='PGE2'!$FW$2</t>
  </si>
  <si>
    <t>='PGE2'!$GB$2</t>
  </si>
  <si>
    <t>='PGE2'!$GG$2</t>
  </si>
  <si>
    <t>='PGE2'!$GL$2</t>
  </si>
  <si>
    <t>='PGE2'!$GQ$2</t>
  </si>
  <si>
    <t>='PGE2'!$GV$2</t>
  </si>
  <si>
    <t>='PGE2'!$HA$2</t>
  </si>
  <si>
    <t>='PGE2'!$HF$2</t>
  </si>
  <si>
    <t>='PGE2'!$HK$2</t>
  </si>
  <si>
    <t>='PGE2'!$HP$2</t>
  </si>
  <si>
    <t>='PGE2'!$HU$2</t>
  </si>
  <si>
    <t>='PGE2'!$HZ$2</t>
  </si>
  <si>
    <t>='PGE2'!$IE$2</t>
  </si>
  <si>
    <t>='PGE2'!$IJ$2</t>
  </si>
  <si>
    <t>='PGE2'!$IO$2</t>
  </si>
  <si>
    <t>='PGE2'!$IT$2</t>
  </si>
  <si>
    <t>='PGE2'!$IY$2</t>
  </si>
  <si>
    <t>QT</t>
  </si>
  <si>
    <t>RDATE</t>
  </si>
  <si>
    <t>SD_1</t>
  </si>
  <si>
    <t>SD_2</t>
  </si>
  <si>
    <t>SD_3</t>
  </si>
  <si>
    <t>SD_4</t>
  </si>
  <si>
    <t>SD_5</t>
  </si>
  <si>
    <t>SD_6</t>
  </si>
  <si>
    <t>SD_7</t>
  </si>
  <si>
    <t>UID</t>
  </si>
  <si>
    <t>YT_1</t>
  </si>
  <si>
    <t>YT_2</t>
  </si>
  <si>
    <t>YT_3</t>
  </si>
  <si>
    <t>YT_4</t>
  </si>
  <si>
    <t>YT_5</t>
  </si>
  <si>
    <t>Company Name:</t>
  </si>
  <si>
    <t>Division Name:</t>
  </si>
  <si>
    <t>City:</t>
  </si>
  <si>
    <t>Province:</t>
  </si>
  <si>
    <t>Postal Code:</t>
  </si>
  <si>
    <t>Form Number</t>
  </si>
  <si>
    <t>Year</t>
  </si>
  <si>
    <t>Year + 1</t>
  </si>
  <si>
    <t>Return Date</t>
  </si>
  <si>
    <t>Type</t>
  </si>
  <si>
    <t>COMMENTS (to avoid further inquiry, explain significant changes from your previous Revised Intentions xxxx):</t>
  </si>
  <si>
    <t>xxxx ANNUAL - EXPENDITURE REPORT</t>
  </si>
  <si>
    <t>yyyy INTENTIONS FOR THE PROVINCE/TERRITORY COVERED (ALL PROPERTIES OR MINES/MILLS)</t>
  </si>
  <si>
    <t>xxxx ANNUAL AND REVISED INTENTIONS yyyy</t>
  </si>
  <si>
    <t>COMMENTS (to avoid further inquiry, explain significant changes from your previous preliminary estimates for xxxx and intentions for yyyy):</t>
  </si>
  <si>
    <t>yyyy REVISED INTENTIONS FOR THE PROVINCE/TERRITORY COVERED (ALL PROPERTIES OR MINES/MILLS)</t>
  </si>
  <si>
    <t>SD1</t>
  </si>
  <si>
    <t>SD2</t>
  </si>
  <si>
    <t>SD3</t>
  </si>
  <si>
    <t>SD4</t>
  </si>
  <si>
    <t>SD5</t>
  </si>
  <si>
    <t>FormNumber</t>
  </si>
  <si>
    <t>ReturnDate</t>
  </si>
  <si>
    <t>PREFILL</t>
  </si>
  <si>
    <t>ONLINE</t>
  </si>
  <si>
    <t>FormType</t>
  </si>
  <si>
    <t>='PGE2'!$I$5:$IY$5</t>
  </si>
  <si>
    <t>='PGE2'!$I$7:$IY$7</t>
  </si>
  <si>
    <t>='PGE2'!$I$9:$IY$9</t>
  </si>
  <si>
    <t>='PGE2'!$I$10:$IY$10</t>
  </si>
  <si>
    <t>='PGE2'!$I$11:$IY$11</t>
  </si>
  <si>
    <t>='PGE2'!$I$31:$IY$31</t>
  </si>
  <si>
    <t>='PGE2'!$I$48:$IY$48</t>
  </si>
  <si>
    <t>='PGE2'!$I$32:$IY$32</t>
  </si>
  <si>
    <t>='PGE2'!$I$33:$IY$33</t>
  </si>
  <si>
    <t>L14.5D</t>
  </si>
  <si>
    <t>L14.5M</t>
  </si>
  <si>
    <t>L14.6D</t>
  </si>
  <si>
    <t>L14.6M</t>
  </si>
  <si>
    <t>L14.7D</t>
  </si>
  <si>
    <t>L14.7M</t>
  </si>
  <si>
    <t>L14.8D</t>
  </si>
  <si>
    <t>L14.8M</t>
  </si>
  <si>
    <t>='PGE2'!$I$38:$IY$38</t>
  </si>
  <si>
    <t>='PGE2'!$I$44:$IY$44</t>
  </si>
  <si>
    <t>='PGE2'!$I$49:$IY$49</t>
  </si>
  <si>
    <t>='PGE2'!$I$53:$IY$53</t>
  </si>
  <si>
    <t>='PGE2'!$I$61:$IY$61</t>
  </si>
  <si>
    <t>='PGE2'!$I$62:$IY$62</t>
  </si>
  <si>
    <t>LBL.Address1</t>
  </si>
  <si>
    <t>LBL.Address2</t>
  </si>
  <si>
    <t>LBL.City</t>
  </si>
  <si>
    <t>LBL.CompanyName</t>
  </si>
  <si>
    <t>LBL.Contact</t>
  </si>
  <si>
    <t>LBL.DivName</t>
  </si>
  <si>
    <t>LBL.PostalCode</t>
  </si>
  <si>
    <t>='PGE1'!$F$19</t>
  </si>
  <si>
    <t>LBL.Province</t>
  </si>
  <si>
    <t>lstFormNumber</t>
  </si>
  <si>
    <t>=tblTitle[FormNumber]</t>
  </si>
  <si>
    <t>lstFormType</t>
  </si>
  <si>
    <t>=tblFormType[FormType]</t>
  </si>
  <si>
    <t>ParamFormType</t>
  </si>
  <si>
    <t>=Param!$B$4</t>
  </si>
  <si>
    <t>ParamInputForm</t>
  </si>
  <si>
    <t>=Param!$B$1</t>
  </si>
  <si>
    <t>ParamInputYear</t>
  </si>
  <si>
    <t>=Param!$B$2</t>
  </si>
  <si>
    <t>ParamYear1</t>
  </si>
  <si>
    <t>=Param!$B$3</t>
  </si>
  <si>
    <t>=Param!$B$14</t>
  </si>
  <si>
    <t>='PGE2'!$A$1</t>
  </si>
  <si>
    <t>SD_4T</t>
  </si>
  <si>
    <t>='PGE3'!$A$2</t>
  </si>
  <si>
    <t>SD_5_P4_1</t>
  </si>
  <si>
    <t>='PGE4-1'!$B$3</t>
  </si>
  <si>
    <t>SD_5_P4_2</t>
  </si>
  <si>
    <t>='PGE4-2'!$B$3</t>
  </si>
  <si>
    <t>SD_5_P4_3</t>
  </si>
  <si>
    <t>='PGE4-3'!$B$3</t>
  </si>
  <si>
    <t>SD_5_P4_4</t>
  </si>
  <si>
    <t>='PGE4-4'!$B$3</t>
  </si>
  <si>
    <t>SD_5_P4_5</t>
  </si>
  <si>
    <t>='PGE4-5'!$B$3</t>
  </si>
  <si>
    <t>SD_5_P4_6</t>
  </si>
  <si>
    <t>='PGE4-6'!$B$3</t>
  </si>
  <si>
    <t>Title1</t>
  </si>
  <si>
    <t>=Param!$B$15</t>
  </si>
  <si>
    <t>Title2</t>
  </si>
  <si>
    <t>=Param!$B$16</t>
  </si>
  <si>
    <t>Title3</t>
  </si>
  <si>
    <t>=Param!$B$17</t>
  </si>
  <si>
    <t>Title4</t>
  </si>
  <si>
    <t>=Param!$B$18</t>
  </si>
  <si>
    <t>Title5</t>
  </si>
  <si>
    <t>=Param!$B$19</t>
  </si>
  <si>
    <t>lstProvince</t>
  </si>
  <si>
    <t>lstRockWork</t>
  </si>
  <si>
    <t>Variable</t>
  </si>
  <si>
    <t>Reference</t>
  </si>
  <si>
    <t>Value</t>
  </si>
  <si>
    <t>IsBlank</t>
  </si>
  <si>
    <t>Count</t>
  </si>
  <si>
    <t>Contact Person:</t>
  </si>
  <si>
    <t>Mailing Address:</t>
  </si>
  <si>
    <t>October 31, xxxx</t>
  </si>
  <si>
    <t>='PGE2'!$I$2:$JC$2</t>
  </si>
  <si>
    <t>L18.3.1PC01</t>
  </si>
  <si>
    <t>L18.3.1PC02</t>
  </si>
  <si>
    <t>L18.3.1PC03</t>
  </si>
  <si>
    <t>L18.3.1PC04</t>
  </si>
  <si>
    <t>L18.3.1PC05</t>
  </si>
  <si>
    <t>L18.3.1PC06</t>
  </si>
  <si>
    <t>L18.3.1PC07</t>
  </si>
  <si>
    <t>L18.3.1PC08</t>
  </si>
  <si>
    <t>L18.3.1PC09</t>
  </si>
  <si>
    <t>L18.3.1PC10</t>
  </si>
  <si>
    <t>L18.3.1PC11</t>
  </si>
  <si>
    <t>L18.3.1PC12</t>
  </si>
  <si>
    <t>L18.3.1PC13</t>
  </si>
  <si>
    <t>L18.3.1PC14</t>
  </si>
  <si>
    <t>L18.3.1PC15</t>
  </si>
  <si>
    <t>L18.3.1PC16</t>
  </si>
  <si>
    <t>L18.3.1PC17</t>
  </si>
  <si>
    <t>L18.3.1PC18</t>
  </si>
  <si>
    <t>L18.3.1PC19</t>
  </si>
  <si>
    <t>L18.3.1PC20</t>
  </si>
  <si>
    <t>L18.3.1PC21</t>
  </si>
  <si>
    <t>L18.3.1PC22</t>
  </si>
  <si>
    <t>L18.3.1PC23</t>
  </si>
  <si>
    <t>L18.3.1PC24</t>
  </si>
  <si>
    <t>L18.3.1PC25</t>
  </si>
  <si>
    <t>L18.3.1PC26</t>
  </si>
  <si>
    <t>L18.3.1PC27</t>
  </si>
  <si>
    <t>L18.3.1PC28</t>
  </si>
  <si>
    <t>L18.3.1PC29</t>
  </si>
  <si>
    <t>L18.3.1PC30</t>
  </si>
  <si>
    <t>L18.3.1PC31</t>
  </si>
  <si>
    <t>L18.3.1PC32</t>
  </si>
  <si>
    <t>L18.3.1PC33</t>
  </si>
  <si>
    <t>L18.3.1PC34</t>
  </si>
  <si>
    <t>L18.3.1PC35</t>
  </si>
  <si>
    <t>L18.3.1PC36</t>
  </si>
  <si>
    <t>L18.3.1PC37</t>
  </si>
  <si>
    <t>L18.3.1PC38</t>
  </si>
  <si>
    <t>L18.3.1PC39</t>
  </si>
  <si>
    <t>L18.3.1PC40</t>
  </si>
  <si>
    <t>L18.3.1PC41</t>
  </si>
  <si>
    <t>L18.3.1PC42</t>
  </si>
  <si>
    <t>L18.3.1PC43</t>
  </si>
  <si>
    <t>L18.3.1PC44</t>
  </si>
  <si>
    <t>L18.3.1PC45</t>
  </si>
  <si>
    <t>L18.3.1PC46</t>
  </si>
  <si>
    <t>L18.3.1PC47</t>
  </si>
  <si>
    <t>L18.3.1PC48</t>
  </si>
  <si>
    <t>L18.3.1PC49</t>
  </si>
  <si>
    <t>L18.3.1PC50</t>
  </si>
  <si>
    <t>L18.3.1PC51</t>
  </si>
  <si>
    <t>ESTIMATE</t>
  </si>
  <si>
    <t>xxxx PRELIMINARY ESTIMATES AND INTENTIONS yyyy</t>
  </si>
  <si>
    <t>L14.7C50D</t>
  </si>
  <si>
    <t>='PGE2'!$IV$36</t>
  </si>
  <si>
    <t>L14.7C51D</t>
  </si>
  <si>
    <t>='PGE2'!$JA$36</t>
  </si>
  <si>
    <t>L18.3.1P</t>
  </si>
  <si>
    <t>='PGE4-1'!$H$5</t>
  </si>
  <si>
    <t>='PGE4-1'!$H$13</t>
  </si>
  <si>
    <t>='PGE4-1'!$H$21</t>
  </si>
  <si>
    <t>='PGE4-1'!$H$29</t>
  </si>
  <si>
    <t>='PGE4-1'!$H$37</t>
  </si>
  <si>
    <t>='PGE4-2'!$H$5</t>
  </si>
  <si>
    <t>='PGE4-2'!$H$13</t>
  </si>
  <si>
    <t>='PGE4-2'!$H$21</t>
  </si>
  <si>
    <t>='PGE4-2'!$H$29</t>
  </si>
  <si>
    <t>='PGE4-2'!$H$37</t>
  </si>
  <si>
    <t>='PGE4-3'!$H$5</t>
  </si>
  <si>
    <t>='PGE4-3'!$H$13</t>
  </si>
  <si>
    <t>='PGE4-3'!$H$21</t>
  </si>
  <si>
    <t>='PGE4-3'!$H$29</t>
  </si>
  <si>
    <t>='PGE4-3'!$H$37</t>
  </si>
  <si>
    <t>='PGE4-4'!$H$5</t>
  </si>
  <si>
    <t>='PGE4-4'!$H$13</t>
  </si>
  <si>
    <t>='PGE4-4'!$H$21</t>
  </si>
  <si>
    <t>='PGE4-4'!$H$29</t>
  </si>
  <si>
    <t>='PGE4-4'!$H$37</t>
  </si>
  <si>
    <t>='PGE4-5'!$H$5</t>
  </si>
  <si>
    <t>='PGE4-5'!$H$13</t>
  </si>
  <si>
    <t>='PGE4-5'!$H$21</t>
  </si>
  <si>
    <t>='PGE4-5'!$H$29</t>
  </si>
  <si>
    <t>='PGE4-5'!$H$37</t>
  </si>
  <si>
    <t>='PGE4-6'!$H$5</t>
  </si>
  <si>
    <t>='PGE4-6'!$H$13</t>
  </si>
  <si>
    <t>='PGE4-6'!$H$21</t>
  </si>
  <si>
    <t>='PGE4-6'!$H$29</t>
  </si>
  <si>
    <t>='PGE4-6'!$H$37</t>
  </si>
  <si>
    <t>='PGE4-1'!$H$5,'PGE4-1'!$H$13,'PGE4-1'!$H$21,'PGE4-1'!$H$29,'PGE4-1'!$H$37</t>
  </si>
  <si>
    <t>='PGE4-2'!$H$5,'PGE4-2'!$H$13,'PGE4-2'!$H$21,'PGE4-2'!$H$29,'PGE4-2'!$H$37</t>
  </si>
  <si>
    <t>='PGE4-3'!$H$5,'PGE4-3'!$H$13,'PGE4-3'!$H$21,'PGE4-3'!$H$29,'PGE4-3'!$H$37</t>
  </si>
  <si>
    <t>='PGE4-4'!$H$5,'PGE4-4'!$H$13,'PGE4-4'!$H$21,'PGE4-4'!$H$29,'PGE4-4'!$H$37</t>
  </si>
  <si>
    <t>='PGE4-5'!$H$5,'PGE4-5'!$H$13,'PGE4-5'!$H$21,'PGE4-5'!$H$29,'PGE4-5'!$H$37</t>
  </si>
  <si>
    <t>='PGE4-6'!$H$5,'PGE4-6'!$H$13,'PGE4-6'!$H$21,'PGE4-6'!$H$29,'PGE4-6'!$H$37</t>
  </si>
  <si>
    <t>='PGE1'!$T$66</t>
  </si>
  <si>
    <t>='PGE1'!$X$66</t>
  </si>
  <si>
    <t>='PGE1'!$B$44</t>
  </si>
  <si>
    <t>MIN-EX3R2</t>
  </si>
  <si>
    <t>L7.0R01</t>
  </si>
  <si>
    <t>L7.0R02</t>
  </si>
  <si>
    <t>6 - Ontario</t>
  </si>
  <si>
    <t>7 - Manitoba</t>
  </si>
  <si>
    <t>8 - Saskatchewan</t>
  </si>
  <si>
    <t>9 - Alberta</t>
  </si>
  <si>
    <t>11 - Yukon</t>
  </si>
  <si>
    <t>13 - Nunavut</t>
  </si>
  <si>
    <t xml:space="preserve">1 - Newfoundland and Labrador </t>
  </si>
  <si>
    <t xml:space="preserve">2 - Prince Edward Island </t>
  </si>
  <si>
    <t>3 - Nova Scotia</t>
  </si>
  <si>
    <t xml:space="preserve">4 - New Brunswick </t>
  </si>
  <si>
    <t xml:space="preserve">10 - British Columbia </t>
  </si>
  <si>
    <t xml:space="preserve">12 - Northwest Territories </t>
  </si>
  <si>
    <t>1-Yes</t>
  </si>
  <si>
    <t>AJVPIDC01</t>
  </si>
  <si>
    <t>AJVPIDC02</t>
  </si>
  <si>
    <t>AJVPIDC03</t>
  </si>
  <si>
    <t>AJVPIDC04</t>
  </si>
  <si>
    <t>AJVPIDC05</t>
  </si>
  <si>
    <t>AJVPIDC06</t>
  </si>
  <si>
    <t>AJVPIDC07</t>
  </si>
  <si>
    <t>AJVPIDC08</t>
  </si>
  <si>
    <t>AJVPIDC09</t>
  </si>
  <si>
    <t>AJVPIDC10</t>
  </si>
  <si>
    <t>AJVPIDC11</t>
  </si>
  <si>
    <t>AJVPIDC12</t>
  </si>
  <si>
    <t>AJVPIDC13</t>
  </si>
  <si>
    <t>AJVPIDC14</t>
  </si>
  <si>
    <t>AJVPIDC15</t>
  </si>
  <si>
    <t>AJVPIDC16</t>
  </si>
  <si>
    <t>AJVPIDC17</t>
  </si>
  <si>
    <t>AJVPIDC18</t>
  </si>
  <si>
    <t>AJVPIDC19</t>
  </si>
  <si>
    <t>AJVPIDC20</t>
  </si>
  <si>
    <t>AJVPIDC21</t>
  </si>
  <si>
    <t>AJVPIDC22</t>
  </si>
  <si>
    <t>AJVPIDC23</t>
  </si>
  <si>
    <t>AJVPIDC24</t>
  </si>
  <si>
    <t>AJVPIDC25</t>
  </si>
  <si>
    <t>AJVPIDC26</t>
  </si>
  <si>
    <t>AJVPIDC27</t>
  </si>
  <si>
    <t>AJVPIDC28</t>
  </si>
  <si>
    <t>AJVPIDC29</t>
  </si>
  <si>
    <t>AJVPIDC30</t>
  </si>
  <si>
    <t>AJVPIDPG01</t>
  </si>
  <si>
    <t>AJVPIDPG02</t>
  </si>
  <si>
    <t>AJVPIDPG03</t>
  </si>
  <si>
    <t>AJVPIDPG04</t>
  </si>
  <si>
    <t>AJVPIDPG05</t>
  </si>
  <si>
    <t>AJVPIDPG06</t>
  </si>
  <si>
    <t>APIDC01</t>
  </si>
  <si>
    <t>APIDC02</t>
  </si>
  <si>
    <t>APIDC03</t>
  </si>
  <si>
    <t>APIDC04</t>
  </si>
  <si>
    <t>APIDC05</t>
  </si>
  <si>
    <t>APIDC06</t>
  </si>
  <si>
    <t>APIDC07</t>
  </si>
  <si>
    <t>APIDC08</t>
  </si>
  <si>
    <t>APIDC09</t>
  </si>
  <si>
    <t>APIDC10</t>
  </si>
  <si>
    <t>APIDC11</t>
  </si>
  <si>
    <t>APIDC12</t>
  </si>
  <si>
    <t>APIDC13</t>
  </si>
  <si>
    <t>APIDC14</t>
  </si>
  <si>
    <t>APIDC15</t>
  </si>
  <si>
    <t>APIDC16</t>
  </si>
  <si>
    <t>APIDC17</t>
  </si>
  <si>
    <t>APIDC18</t>
  </si>
  <si>
    <t>APIDC19</t>
  </si>
  <si>
    <t>APIDC20</t>
  </si>
  <si>
    <t>APIDC21</t>
  </si>
  <si>
    <t>APIDC22</t>
  </si>
  <si>
    <t>APIDC23</t>
  </si>
  <si>
    <t>APIDC24</t>
  </si>
  <si>
    <t>APIDC25</t>
  </si>
  <si>
    <t>APIDC26</t>
  </si>
  <si>
    <t>APIDC27</t>
  </si>
  <si>
    <t>APIDC28</t>
  </si>
  <si>
    <t>APIDC29</t>
  </si>
  <si>
    <t>APIDC30</t>
  </si>
  <si>
    <t>APIDC31</t>
  </si>
  <si>
    <t>APIDC32</t>
  </si>
  <si>
    <t>APIDC33</t>
  </si>
  <si>
    <t>APIDC34</t>
  </si>
  <si>
    <t>APIDC35</t>
  </si>
  <si>
    <t>APIDC36</t>
  </si>
  <si>
    <t>APIDC37</t>
  </si>
  <si>
    <t>APIDC38</t>
  </si>
  <si>
    <t>APIDC39</t>
  </si>
  <si>
    <t>APIDC40</t>
  </si>
  <si>
    <t>APIDC41</t>
  </si>
  <si>
    <t>APIDC42</t>
  </si>
  <si>
    <t>APIDC43</t>
  </si>
  <si>
    <t>APIDC44</t>
  </si>
  <si>
    <t>APIDC45</t>
  </si>
  <si>
    <t>APIDC46</t>
  </si>
  <si>
    <t>APIDC47</t>
  </si>
  <si>
    <t>APIDC48</t>
  </si>
  <si>
    <t>APIDC49</t>
  </si>
  <si>
    <t>APIDC50</t>
  </si>
  <si>
    <t>APIDC51</t>
  </si>
  <si>
    <t>='PGE1'!$AA$27</t>
  </si>
  <si>
    <t>='PGE1'!$J$63</t>
  </si>
  <si>
    <t>='PGE1'!$T$63</t>
  </si>
  <si>
    <t>='PGE1'!$D$63</t>
  </si>
  <si>
    <t>='PGE1'!$P$63</t>
  </si>
  <si>
    <t>='PGE1'!$X$63</t>
  </si>
  <si>
    <t>='PGE1'!$J$64</t>
  </si>
  <si>
    <t>='PGE1'!$T$64</t>
  </si>
  <si>
    <t>='PGE1'!$D$64</t>
  </si>
  <si>
    <t>='PGE1'!$P$64</t>
  </si>
  <si>
    <t>='PGE1'!$X$64</t>
  </si>
  <si>
    <t>='PGE1'!$J$65</t>
  </si>
  <si>
    <t>='PGE1'!$T$65</t>
  </si>
  <si>
    <t>='PGE1'!$D$65</t>
  </si>
  <si>
    <t>='PGE1'!$P$65</t>
  </si>
  <si>
    <t>='PGE1'!$X$65</t>
  </si>
  <si>
    <t>='PGE1'!$J$66</t>
  </si>
  <si>
    <t>='PGE1'!$D$66</t>
  </si>
  <si>
    <t>='PGE1'!$P$66</t>
  </si>
  <si>
    <t>='PGE1'!$O$32</t>
  </si>
  <si>
    <t>='PGE1'!$D$200</t>
  </si>
  <si>
    <t>='PGE1'!$M$44</t>
  </si>
  <si>
    <t>='PGE1'!$D$201</t>
  </si>
  <si>
    <t>='PGE1'!$G$55</t>
  </si>
  <si>
    <t>='PGE1'!$A$58</t>
  </si>
  <si>
    <t>='PGE1'!$A$59</t>
  </si>
  <si>
    <t>='PGE1'!$B$70</t>
  </si>
  <si>
    <t>='PGE1'!$K$70</t>
  </si>
  <si>
    <t>='PGE1'!$R$71</t>
  </si>
  <si>
    <t>='PGE1'!$T$71</t>
  </si>
  <si>
    <t>='PGE1'!$U$71</t>
  </si>
  <si>
    <t>='PGE1'!$X$71</t>
  </si>
  <si>
    <t>='PGE1'!$AA$71</t>
  </si>
  <si>
    <t>='PGE1'!$B$73</t>
  </si>
  <si>
    <t>='PGE1'!$K$73</t>
  </si>
  <si>
    <t>='PGE1'!$S$73</t>
  </si>
  <si>
    <t>='PGE1'!$F$20</t>
  </si>
  <si>
    <t>='PGE1'!$F$22</t>
  </si>
  <si>
    <t>='PGE1'!$F$12</t>
  </si>
  <si>
    <t>='PGE1'!$F$16</t>
  </si>
  <si>
    <t>='PGE1'!$F$13</t>
  </si>
  <si>
    <t>='PGE1'!$F$24</t>
  </si>
  <si>
    <t>='PGE1'!$F$23</t>
  </si>
  <si>
    <t>='PGE1'!$H$200:$H$211</t>
  </si>
  <si>
    <t>='PGE1'!$R$11</t>
  </si>
  <si>
    <t>='PGE1'!$X$13</t>
  </si>
  <si>
    <t>='PGE1'!$J$9</t>
  </si>
  <si>
    <t>='PGE1'!$B$57</t>
  </si>
  <si>
    <t>='PGE1'!$A$60</t>
  </si>
  <si>
    <t>='PGE1'!$Z$6</t>
  </si>
  <si>
    <t>='PGE1'!$Z$47</t>
  </si>
  <si>
    <t>='PGE1'!$B$47</t>
  </si>
  <si>
    <t>='PGE1'!$B$49</t>
  </si>
  <si>
    <t>='PGE1'!$M$51</t>
  </si>
  <si>
    <t>APID</t>
  </si>
  <si>
    <t>April 30, yyyy</t>
  </si>
  <si>
    <t>2-No</t>
  </si>
  <si>
    <t>Indicate the largest  overall contributor</t>
  </si>
  <si>
    <t>14.23.1</t>
  </si>
  <si>
    <t>='PGE2'!$I$209</t>
  </si>
  <si>
    <t>='PGE2'!$N$209</t>
  </si>
  <si>
    <t>='PGE2'!$S$209</t>
  </si>
  <si>
    <t>='PGE2'!$X$209</t>
  </si>
  <si>
    <t>='PGE2'!$AC$209</t>
  </si>
  <si>
    <t>='PGE2'!$AH$209</t>
  </si>
  <si>
    <t>='PGE2'!$AM$209</t>
  </si>
  <si>
    <t>='PGE2'!$AR$209</t>
  </si>
  <si>
    <t>='PGE2'!$AW$209</t>
  </si>
  <si>
    <t>='PGE2'!$BB$209</t>
  </si>
  <si>
    <t>='PGE2'!$BG$209</t>
  </si>
  <si>
    <t>='PGE2'!$BL$209</t>
  </si>
  <si>
    <t>='PGE2'!$BQ$209</t>
  </si>
  <si>
    <t>='PGE2'!$BV$209</t>
  </si>
  <si>
    <t>='PGE2'!$CA$209</t>
  </si>
  <si>
    <t>='PGE2'!$CF$209</t>
  </si>
  <si>
    <t>='PGE2'!$CK$209</t>
  </si>
  <si>
    <t>='PGE2'!$CP$209</t>
  </si>
  <si>
    <t>='PGE2'!$CU$209</t>
  </si>
  <si>
    <t>='PGE2'!$CZ$209</t>
  </si>
  <si>
    <t>='PGE2'!$DE$209</t>
  </si>
  <si>
    <t>='PGE2'!$DJ$209</t>
  </si>
  <si>
    <t>='PGE2'!$DO$209</t>
  </si>
  <si>
    <t>='PGE2'!$DT$209</t>
  </si>
  <si>
    <t>='PGE2'!$DY$209</t>
  </si>
  <si>
    <t>='PGE2'!$ED$209</t>
  </si>
  <si>
    <t>='PGE2'!$EI$209</t>
  </si>
  <si>
    <t>='PGE2'!$EN$209</t>
  </si>
  <si>
    <t>='PGE2'!$ES$209</t>
  </si>
  <si>
    <t>='PGE2'!$EX$209</t>
  </si>
  <si>
    <t>='PGE2'!$FC$209</t>
  </si>
  <si>
    <t>='PGE2'!$FH$209</t>
  </si>
  <si>
    <t>='PGE2'!$FM$209</t>
  </si>
  <si>
    <t>='PGE2'!$FR$209</t>
  </si>
  <si>
    <t>='PGE2'!$FW$209</t>
  </si>
  <si>
    <t>='PGE2'!$GB$209</t>
  </si>
  <si>
    <t>='PGE2'!$GG$209</t>
  </si>
  <si>
    <t>='PGE2'!$GL$209</t>
  </si>
  <si>
    <t>='PGE2'!$GQ$209</t>
  </si>
  <si>
    <t>='PGE2'!$GV$209</t>
  </si>
  <si>
    <t>='PGE2'!$HA$209</t>
  </si>
  <si>
    <t>='PGE2'!$HF$209</t>
  </si>
  <si>
    <t>='PGE2'!$HK$209</t>
  </si>
  <si>
    <t>='PGE2'!$HP$209</t>
  </si>
  <si>
    <t>='PGE2'!$HU$209</t>
  </si>
  <si>
    <t>='PGE2'!$HZ$209</t>
  </si>
  <si>
    <t>='PGE2'!$IE$209</t>
  </si>
  <si>
    <t>='PGE2'!$IJ$209</t>
  </si>
  <si>
    <t>='PGE2'!$IO$209</t>
  </si>
  <si>
    <t>='PGE2'!$IT$209</t>
  </si>
  <si>
    <t>='PGE2'!$IY$209</t>
  </si>
  <si>
    <t>='PGE2'!$I$210</t>
  </si>
  <si>
    <t>='PGE2'!$N$210</t>
  </si>
  <si>
    <t>='PGE2'!$S$210</t>
  </si>
  <si>
    <t>='PGE2'!$X$210</t>
  </si>
  <si>
    <t>='PGE2'!$AC$210</t>
  </si>
  <si>
    <t>='PGE2'!$AH$210</t>
  </si>
  <si>
    <t>='PGE2'!$AM$210</t>
  </si>
  <si>
    <t>='PGE2'!$AR$210</t>
  </si>
  <si>
    <t>='PGE2'!$AW$210</t>
  </si>
  <si>
    <t>='PGE2'!$BB$210</t>
  </si>
  <si>
    <t>='PGE2'!$BG$210</t>
  </si>
  <si>
    <t>='PGE2'!$BL$210</t>
  </si>
  <si>
    <t>='PGE2'!$BQ$210</t>
  </si>
  <si>
    <t>='PGE2'!$BV$210</t>
  </si>
  <si>
    <t>='PGE2'!$CA$210</t>
  </si>
  <si>
    <t>='PGE2'!$CF$210</t>
  </si>
  <si>
    <t>='PGE2'!$CK$210</t>
  </si>
  <si>
    <t>='PGE2'!$CP$210</t>
  </si>
  <si>
    <t>='PGE2'!$CU$210</t>
  </si>
  <si>
    <t>='PGE2'!$CZ$210</t>
  </si>
  <si>
    <t>='PGE2'!$DE$210</t>
  </si>
  <si>
    <t>='PGE2'!$DJ$210</t>
  </si>
  <si>
    <t>='PGE2'!$DO$210</t>
  </si>
  <si>
    <t>='PGE2'!$DT$210</t>
  </si>
  <si>
    <t>='PGE2'!$DY$210</t>
  </si>
  <si>
    <t>='PGE2'!$ED$210</t>
  </si>
  <si>
    <t>='PGE2'!$EI$210</t>
  </si>
  <si>
    <t>='PGE2'!$EN$210</t>
  </si>
  <si>
    <t>='PGE2'!$ES$210</t>
  </si>
  <si>
    <t>='PGE2'!$EX$210</t>
  </si>
  <si>
    <t>='PGE2'!$FC$210</t>
  </si>
  <si>
    <t>='PGE2'!$FH$210</t>
  </si>
  <si>
    <t>='PGE2'!$FM$210</t>
  </si>
  <si>
    <t>='PGE2'!$FR$210</t>
  </si>
  <si>
    <t>='PGE2'!$FW$210</t>
  </si>
  <si>
    <t>='PGE2'!$GB$210</t>
  </si>
  <si>
    <t>='PGE2'!$GG$210</t>
  </si>
  <si>
    <t>='PGE2'!$GL$210</t>
  </si>
  <si>
    <t>='PGE2'!$GQ$210</t>
  </si>
  <si>
    <t>='PGE2'!$GV$210</t>
  </si>
  <si>
    <t>='PGE2'!$HA$210</t>
  </si>
  <si>
    <t>='PGE2'!$HF$210</t>
  </si>
  <si>
    <t>='PGE2'!$HK$210</t>
  </si>
  <si>
    <t>='PGE2'!$HP$210</t>
  </si>
  <si>
    <t>='PGE2'!$HU$210</t>
  </si>
  <si>
    <t>='PGE2'!$HZ$210</t>
  </si>
  <si>
    <t>='PGE2'!$IE$210</t>
  </si>
  <si>
    <t>='PGE2'!$IJ$210</t>
  </si>
  <si>
    <t>='PGE2'!$IO$210</t>
  </si>
  <si>
    <t>='PGE2'!$IT$210</t>
  </si>
  <si>
    <t>='PGE2'!$IY$210</t>
  </si>
  <si>
    <t>='PGE2'!$I$211</t>
  </si>
  <si>
    <t>='PGE2'!$N$211</t>
  </si>
  <si>
    <t>='PGE2'!$S$211</t>
  </si>
  <si>
    <t>='PGE2'!$X$211</t>
  </si>
  <si>
    <t>='PGE2'!$AC$211</t>
  </si>
  <si>
    <t>='PGE2'!$AH$211</t>
  </si>
  <si>
    <t>='PGE2'!$AM$211</t>
  </si>
  <si>
    <t>='PGE2'!$AR$211</t>
  </si>
  <si>
    <t>='PGE2'!$AW$211</t>
  </si>
  <si>
    <t>='PGE2'!$BB$211</t>
  </si>
  <si>
    <t>='PGE2'!$BG$211</t>
  </si>
  <si>
    <t>='PGE2'!$BL$211</t>
  </si>
  <si>
    <t>='PGE2'!$BQ$211</t>
  </si>
  <si>
    <t>='PGE2'!$BV$211</t>
  </si>
  <si>
    <t>='PGE2'!$CA$211</t>
  </si>
  <si>
    <t>='PGE2'!$CF$211</t>
  </si>
  <si>
    <t>='PGE2'!$CK$211</t>
  </si>
  <si>
    <t>='PGE2'!$CP$211</t>
  </si>
  <si>
    <t>='PGE2'!$CU$211</t>
  </si>
  <si>
    <t>='PGE2'!$CZ$211</t>
  </si>
  <si>
    <t>='PGE2'!$DE$211</t>
  </si>
  <si>
    <t>='PGE2'!$DJ$211</t>
  </si>
  <si>
    <t>='PGE2'!$DO$211</t>
  </si>
  <si>
    <t>='PGE2'!$DT$211</t>
  </si>
  <si>
    <t>='PGE2'!$DY$211</t>
  </si>
  <si>
    <t>='PGE2'!$ED$211</t>
  </si>
  <si>
    <t>='PGE2'!$EI$211</t>
  </si>
  <si>
    <t>='PGE2'!$EN$211</t>
  </si>
  <si>
    <t>='PGE2'!$ES$211</t>
  </si>
  <si>
    <t>='PGE2'!$EX$211</t>
  </si>
  <si>
    <t>='PGE2'!$FC$211</t>
  </si>
  <si>
    <t>='PGE2'!$FH$211</t>
  </si>
  <si>
    <t>='PGE2'!$FM$211</t>
  </si>
  <si>
    <t>='PGE2'!$FR$211</t>
  </si>
  <si>
    <t>='PGE2'!$FW$211</t>
  </si>
  <si>
    <t>='PGE2'!$GB$211</t>
  </si>
  <si>
    <t>='PGE2'!$GG$211</t>
  </si>
  <si>
    <t>='PGE2'!$GL$211</t>
  </si>
  <si>
    <t>='PGE2'!$GQ$211</t>
  </si>
  <si>
    <t>='PGE2'!$GV$211</t>
  </si>
  <si>
    <t>='PGE2'!$HA$211</t>
  </si>
  <si>
    <t>='PGE2'!$HF$211</t>
  </si>
  <si>
    <t>='PGE2'!$HK$211</t>
  </si>
  <si>
    <t>='PGE2'!$HP$211</t>
  </si>
  <si>
    <t>='PGE2'!$HU$211</t>
  </si>
  <si>
    <t>='PGE2'!$HZ$211</t>
  </si>
  <si>
    <t>='PGE2'!$IE$211</t>
  </si>
  <si>
    <t>='PGE2'!$IJ$211</t>
  </si>
  <si>
    <t>='PGE2'!$IO$211</t>
  </si>
  <si>
    <t>='PGE2'!$IT$211</t>
  </si>
  <si>
    <t>='PGE2'!$IY$211</t>
  </si>
  <si>
    <t>L14.23.1C01</t>
  </si>
  <si>
    <t>='PGE2'!$I$212</t>
  </si>
  <si>
    <t>L14.23.1C02</t>
  </si>
  <si>
    <t>='PGE2'!$N$212</t>
  </si>
  <si>
    <t>L14.23.1C03</t>
  </si>
  <si>
    <t>='PGE2'!$S$212</t>
  </si>
  <si>
    <t>L14.23.1C04</t>
  </si>
  <si>
    <t>='PGE2'!$X$212</t>
  </si>
  <si>
    <t>L14.23.1C05</t>
  </si>
  <si>
    <t>='PGE2'!$AC$212</t>
  </si>
  <si>
    <t>L14.23.1C06</t>
  </si>
  <si>
    <t>='PGE2'!$AH$212</t>
  </si>
  <si>
    <t>L14.23.1C07</t>
  </si>
  <si>
    <t>='PGE2'!$AM$212</t>
  </si>
  <si>
    <t>L14.23.1C08</t>
  </si>
  <si>
    <t>='PGE2'!$AR$212</t>
  </si>
  <si>
    <t>L14.23.1C09</t>
  </si>
  <si>
    <t>='PGE2'!$AW$212</t>
  </si>
  <si>
    <t>L14.23.1C10</t>
  </si>
  <si>
    <t>='PGE2'!$BB$212</t>
  </si>
  <si>
    <t>L14.23.1C11</t>
  </si>
  <si>
    <t>='PGE2'!$BG$212</t>
  </si>
  <si>
    <t>L14.23.1C12</t>
  </si>
  <si>
    <t>='PGE2'!$BL$212</t>
  </si>
  <si>
    <t>L14.23.1C13</t>
  </si>
  <si>
    <t>='PGE2'!$BQ$212</t>
  </si>
  <si>
    <t>L14.23.1C14</t>
  </si>
  <si>
    <t>='PGE2'!$BV$212</t>
  </si>
  <si>
    <t>L14.23.1C15</t>
  </si>
  <si>
    <t>='PGE2'!$CA$212</t>
  </si>
  <si>
    <t>L14.23.1C16</t>
  </si>
  <si>
    <t>='PGE2'!$CF$212</t>
  </si>
  <si>
    <t>L14.23.1C17</t>
  </si>
  <si>
    <t>='PGE2'!$CK$212</t>
  </si>
  <si>
    <t>L14.23.1C18</t>
  </si>
  <si>
    <t>='PGE2'!$CP$212</t>
  </si>
  <si>
    <t>L14.23.1C19</t>
  </si>
  <si>
    <t>='PGE2'!$CU$212</t>
  </si>
  <si>
    <t>L14.23.1C20</t>
  </si>
  <si>
    <t>='PGE2'!$CZ$212</t>
  </si>
  <si>
    <t>L14.23.1C21</t>
  </si>
  <si>
    <t>='PGE2'!$DE$212</t>
  </si>
  <si>
    <t>L14.23.1C22</t>
  </si>
  <si>
    <t>='PGE2'!$DJ$212</t>
  </si>
  <si>
    <t>L14.23.1C23</t>
  </si>
  <si>
    <t>='PGE2'!$DO$212</t>
  </si>
  <si>
    <t>L14.23.1C24</t>
  </si>
  <si>
    <t>='PGE2'!$DT$212</t>
  </si>
  <si>
    <t>L14.23.1C25</t>
  </si>
  <si>
    <t>='PGE2'!$DY$212</t>
  </si>
  <si>
    <t>L14.23.1C26</t>
  </si>
  <si>
    <t>='PGE2'!$ED$212</t>
  </si>
  <si>
    <t>L14.23.1C27</t>
  </si>
  <si>
    <t>='PGE2'!$EI$212</t>
  </si>
  <si>
    <t>L14.23.1C28</t>
  </si>
  <si>
    <t>='PGE2'!$EN$212</t>
  </si>
  <si>
    <t>L14.23.1C29</t>
  </si>
  <si>
    <t>='PGE2'!$ES$212</t>
  </si>
  <si>
    <t>L14.23.1C30</t>
  </si>
  <si>
    <t>='PGE2'!$EX$212</t>
  </si>
  <si>
    <t>L14.23.1C31</t>
  </si>
  <si>
    <t>='PGE2'!$FC$212</t>
  </si>
  <si>
    <t>L14.23.1C32</t>
  </si>
  <si>
    <t>='PGE2'!$FH$212</t>
  </si>
  <si>
    <t>L14.23.1C33</t>
  </si>
  <si>
    <t>='PGE2'!$FM$212</t>
  </si>
  <si>
    <t>L14.23.1C34</t>
  </si>
  <si>
    <t>='PGE2'!$FR$212</t>
  </si>
  <si>
    <t>L14.23.1C35</t>
  </si>
  <si>
    <t>='PGE2'!$FW$212</t>
  </si>
  <si>
    <t>L14.23.1C36</t>
  </si>
  <si>
    <t>='PGE2'!$GB$212</t>
  </si>
  <si>
    <t>L14.23.1C37</t>
  </si>
  <si>
    <t>='PGE2'!$GG$212</t>
  </si>
  <si>
    <t>L14.23.1C38</t>
  </si>
  <si>
    <t>='PGE2'!$GL$212</t>
  </si>
  <si>
    <t>L14.23.1C39</t>
  </si>
  <si>
    <t>='PGE2'!$GQ$212</t>
  </si>
  <si>
    <t>L14.23.1C40</t>
  </si>
  <si>
    <t>='PGE2'!$GV$212</t>
  </si>
  <si>
    <t>L14.23.1C41</t>
  </si>
  <si>
    <t>='PGE2'!$HA$212</t>
  </si>
  <si>
    <t>L14.23.1C42</t>
  </si>
  <si>
    <t>='PGE2'!$HF$212</t>
  </si>
  <si>
    <t>L14.23.1C43</t>
  </si>
  <si>
    <t>='PGE2'!$HK$212</t>
  </si>
  <si>
    <t>L14.23.1C44</t>
  </si>
  <si>
    <t>='PGE2'!$HP$212</t>
  </si>
  <si>
    <t>L14.23.1C45</t>
  </si>
  <si>
    <t>='PGE2'!$HU$212</t>
  </si>
  <si>
    <t>L14.23.1C46</t>
  </si>
  <si>
    <t>='PGE2'!$HZ$212</t>
  </si>
  <si>
    <t>L14.23.1C47</t>
  </si>
  <si>
    <t>='PGE2'!$IE$212</t>
  </si>
  <si>
    <t>L14.23.1C48</t>
  </si>
  <si>
    <t>='PGE2'!$IJ$212</t>
  </si>
  <si>
    <t>L14.23.1C49</t>
  </si>
  <si>
    <t>='PGE2'!$IO$212</t>
  </si>
  <si>
    <t>L14.23.1C50</t>
  </si>
  <si>
    <t>='PGE2'!$IT$212</t>
  </si>
  <si>
    <t>L14.23.1C51</t>
  </si>
  <si>
    <t>='PGE2'!$IY$212</t>
  </si>
  <si>
    <t>='PGE2'!$I$42</t>
  </si>
  <si>
    <t>='PGE2'!$N$42</t>
  </si>
  <si>
    <t>='PGE2'!$S$42</t>
  </si>
  <si>
    <t>='PGE2'!$X$42</t>
  </si>
  <si>
    <t>='PGE2'!$AC$42</t>
  </si>
  <si>
    <t>='PGE2'!$AH$42</t>
  </si>
  <si>
    <t>='PGE2'!$AM$42</t>
  </si>
  <si>
    <t>='PGE2'!$AR$42</t>
  </si>
  <si>
    <t>='PGE2'!$AW$42</t>
  </si>
  <si>
    <t>='PGE2'!$BB$42</t>
  </si>
  <si>
    <t>='PGE2'!$BG$42</t>
  </si>
  <si>
    <t>='PGE2'!$BL$42</t>
  </si>
  <si>
    <t>='PGE2'!$BQ$42</t>
  </si>
  <si>
    <t>='PGE2'!$BV$42</t>
  </si>
  <si>
    <t>='PGE2'!$CA$42</t>
  </si>
  <si>
    <t>='PGE2'!$CF$42</t>
  </si>
  <si>
    <t>='PGE2'!$CK$42</t>
  </si>
  <si>
    <t>='PGE2'!$CP$42</t>
  </si>
  <si>
    <t>='PGE2'!$CU$42</t>
  </si>
  <si>
    <t>='PGE2'!$CZ$42</t>
  </si>
  <si>
    <t>='PGE2'!$DE$42</t>
  </si>
  <si>
    <t>='PGE2'!$DJ$42</t>
  </si>
  <si>
    <t>='PGE2'!$DO$42</t>
  </si>
  <si>
    <t>='PGE2'!$DT$42</t>
  </si>
  <si>
    <t>='PGE2'!$DY$42</t>
  </si>
  <si>
    <t>='PGE2'!$ED$42</t>
  </si>
  <si>
    <t>='PGE2'!$EI$42</t>
  </si>
  <si>
    <t>='PGE2'!$EN$42</t>
  </si>
  <si>
    <t>='PGE2'!$ES$42</t>
  </si>
  <si>
    <t>='PGE2'!$EX$42</t>
  </si>
  <si>
    <t>='PGE2'!$FC$42</t>
  </si>
  <si>
    <t>='PGE2'!$FH$42</t>
  </si>
  <si>
    <t>='PGE2'!$FM$42</t>
  </si>
  <si>
    <t>='PGE2'!$FR$42</t>
  </si>
  <si>
    <t>='PGE2'!$FW$42</t>
  </si>
  <si>
    <t>='PGE2'!$GB$42</t>
  </si>
  <si>
    <t>='PGE2'!$GG$42</t>
  </si>
  <si>
    <t>='PGE2'!$GL$42</t>
  </si>
  <si>
    <t>='PGE2'!$GQ$42</t>
  </si>
  <si>
    <t>='PGE2'!$GV$42</t>
  </si>
  <si>
    <t>='PGE2'!$HA$42</t>
  </si>
  <si>
    <t>='PGE2'!$HF$42</t>
  </si>
  <si>
    <t>='PGE2'!$HK$42</t>
  </si>
  <si>
    <t>='PGE2'!$HP$42</t>
  </si>
  <si>
    <t>='PGE2'!$HU$42</t>
  </si>
  <si>
    <t>='PGE2'!$HZ$42</t>
  </si>
  <si>
    <t>='PGE2'!$IE$42</t>
  </si>
  <si>
    <t>='PGE2'!$IJ$42</t>
  </si>
  <si>
    <t>='PGE2'!$IO$42</t>
  </si>
  <si>
    <t>='PGE2'!$IT$42</t>
  </si>
  <si>
    <t>='PGE2'!$IY$42</t>
  </si>
  <si>
    <t>='PGE2'!$I$47</t>
  </si>
  <si>
    <t>='PGE2'!$N$47</t>
  </si>
  <si>
    <t>='PGE2'!$S$47</t>
  </si>
  <si>
    <t>='PGE2'!$X$47</t>
  </si>
  <si>
    <t>='PGE2'!$AC$47</t>
  </si>
  <si>
    <t>='PGE2'!$AH$47</t>
  </si>
  <si>
    <t>='PGE2'!$AM$47</t>
  </si>
  <si>
    <t>='PGE2'!$AR$47</t>
  </si>
  <si>
    <t>='PGE2'!$AW$47</t>
  </si>
  <si>
    <t>='PGE2'!$BB$47</t>
  </si>
  <si>
    <t>='PGE2'!$BG$47</t>
  </si>
  <si>
    <t>='PGE2'!$BL$47</t>
  </si>
  <si>
    <t>='PGE2'!$BQ$47</t>
  </si>
  <si>
    <t>='PGE2'!$BV$47</t>
  </si>
  <si>
    <t>='PGE2'!$CA$47</t>
  </si>
  <si>
    <t>='PGE2'!$CF$47</t>
  </si>
  <si>
    <t>='PGE2'!$CK$47</t>
  </si>
  <si>
    <t>='PGE2'!$CP$47</t>
  </si>
  <si>
    <t>='PGE2'!$CU$47</t>
  </si>
  <si>
    <t>='PGE2'!$CZ$47</t>
  </si>
  <si>
    <t>='PGE2'!$DE$47</t>
  </si>
  <si>
    <t>='PGE2'!$DJ$47</t>
  </si>
  <si>
    <t>='PGE2'!$DO$47</t>
  </si>
  <si>
    <t>='PGE2'!$DT$47</t>
  </si>
  <si>
    <t>='PGE2'!$DY$47</t>
  </si>
  <si>
    <t>='PGE2'!$ED$47</t>
  </si>
  <si>
    <t>='PGE2'!$EI$47</t>
  </si>
  <si>
    <t>='PGE2'!$EN$47</t>
  </si>
  <si>
    <t>='PGE2'!$ES$47</t>
  </si>
  <si>
    <t>='PGE2'!$EX$47</t>
  </si>
  <si>
    <t>='PGE2'!$FC$47</t>
  </si>
  <si>
    <t>='PGE2'!$FH$47</t>
  </si>
  <si>
    <t>='PGE2'!$FM$47</t>
  </si>
  <si>
    <t>='PGE2'!$FR$47</t>
  </si>
  <si>
    <t>='PGE2'!$FW$47</t>
  </si>
  <si>
    <t>='PGE2'!$GB$47</t>
  </si>
  <si>
    <t>='PGE2'!$GG$47</t>
  </si>
  <si>
    <t>='PGE2'!$GL$47</t>
  </si>
  <si>
    <t>='PGE2'!$GQ$47</t>
  </si>
  <si>
    <t>='PGE2'!$GV$47</t>
  </si>
  <si>
    <t>='PGE2'!$HA$47</t>
  </si>
  <si>
    <t>='PGE2'!$HF$47</t>
  </si>
  <si>
    <t>='PGE2'!$HK$47</t>
  </si>
  <si>
    <t>='PGE2'!$HP$47</t>
  </si>
  <si>
    <t>='PGE2'!$HU$47</t>
  </si>
  <si>
    <t>='PGE2'!$HZ$47</t>
  </si>
  <si>
    <t>='PGE2'!$IE$47</t>
  </si>
  <si>
    <t>='PGE2'!$IJ$47</t>
  </si>
  <si>
    <t>='PGE2'!$IO$47</t>
  </si>
  <si>
    <t>='PGE2'!$IT$47</t>
  </si>
  <si>
    <t>='PGE2'!$IY$47</t>
  </si>
  <si>
    <t>='PGE2'!$I$67</t>
  </si>
  <si>
    <t>='PGE2'!$N$67</t>
  </si>
  <si>
    <t>='PGE2'!$S$67</t>
  </si>
  <si>
    <t>='PGE2'!$X$67</t>
  </si>
  <si>
    <t>='PGE2'!$AC$67</t>
  </si>
  <si>
    <t>='PGE2'!$AH$67</t>
  </si>
  <si>
    <t>='PGE2'!$AM$67</t>
  </si>
  <si>
    <t>='PGE2'!$AR$67</t>
  </si>
  <si>
    <t>='PGE2'!$AW$67</t>
  </si>
  <si>
    <t>='PGE2'!$BB$67</t>
  </si>
  <si>
    <t>='PGE2'!$BG$67</t>
  </si>
  <si>
    <t>='PGE2'!$BL$67</t>
  </si>
  <si>
    <t>='PGE2'!$BQ$67</t>
  </si>
  <si>
    <t>='PGE2'!$BV$67</t>
  </si>
  <si>
    <t>='PGE2'!$CA$67</t>
  </si>
  <si>
    <t>='PGE2'!$CF$67</t>
  </si>
  <si>
    <t>='PGE2'!$CK$67</t>
  </si>
  <si>
    <t>='PGE2'!$CP$67</t>
  </si>
  <si>
    <t>='PGE2'!$CU$67</t>
  </si>
  <si>
    <t>='PGE2'!$CZ$67</t>
  </si>
  <si>
    <t>='PGE2'!$DE$67</t>
  </si>
  <si>
    <t>='PGE2'!$DJ$67</t>
  </si>
  <si>
    <t>='PGE2'!$DO$67</t>
  </si>
  <si>
    <t>='PGE2'!$DT$67</t>
  </si>
  <si>
    <t>='PGE2'!$DY$67</t>
  </si>
  <si>
    <t>='PGE2'!$ED$67</t>
  </si>
  <si>
    <t>='PGE2'!$EI$67</t>
  </si>
  <si>
    <t>='PGE2'!$EN$67</t>
  </si>
  <si>
    <t>='PGE2'!$ES$67</t>
  </si>
  <si>
    <t>='PGE2'!$EX$67</t>
  </si>
  <si>
    <t>='PGE2'!$FC$67</t>
  </si>
  <si>
    <t>='PGE2'!$FH$67</t>
  </si>
  <si>
    <t>='PGE2'!$FM$67</t>
  </si>
  <si>
    <t>='PGE2'!$FR$67</t>
  </si>
  <si>
    <t>='PGE2'!$FW$67</t>
  </si>
  <si>
    <t>='PGE2'!$GB$67</t>
  </si>
  <si>
    <t>='PGE2'!$GG$67</t>
  </si>
  <si>
    <t>='PGE2'!$GL$67</t>
  </si>
  <si>
    <t>='PGE2'!$GQ$67</t>
  </si>
  <si>
    <t>='PGE2'!$GV$67</t>
  </si>
  <si>
    <t>='PGE2'!$HA$67</t>
  </si>
  <si>
    <t>='PGE2'!$HF$67</t>
  </si>
  <si>
    <t>='PGE2'!$HK$67</t>
  </si>
  <si>
    <t>='PGE2'!$HP$67</t>
  </si>
  <si>
    <t>='PGE2'!$HU$67</t>
  </si>
  <si>
    <t>='PGE2'!$HZ$67</t>
  </si>
  <si>
    <t>='PGE2'!$IE$67</t>
  </si>
  <si>
    <t>='PGE2'!$IJ$67</t>
  </si>
  <si>
    <t>='PGE2'!$IO$67</t>
  </si>
  <si>
    <t>='PGE2'!$IT$67</t>
  </si>
  <si>
    <t>='PGE2'!$IY$67</t>
  </si>
  <si>
    <t>='PGE2'!$I$66</t>
  </si>
  <si>
    <t>='PGE2'!$N$66</t>
  </si>
  <si>
    <t>='PGE2'!$S$66</t>
  </si>
  <si>
    <t>='PGE2'!$X$66</t>
  </si>
  <si>
    <t>='PGE2'!$AC$66</t>
  </si>
  <si>
    <t>='PGE2'!$AH$66</t>
  </si>
  <si>
    <t>='PGE2'!$AM$66</t>
  </si>
  <si>
    <t>='PGE2'!$AR$66</t>
  </si>
  <si>
    <t>='PGE2'!$AW$66</t>
  </si>
  <si>
    <t>='PGE2'!$BB$66</t>
  </si>
  <si>
    <t>='PGE2'!$BG$66</t>
  </si>
  <si>
    <t>='PGE2'!$BL$66</t>
  </si>
  <si>
    <t>='PGE2'!$BQ$66</t>
  </si>
  <si>
    <t>='PGE2'!$BV$66</t>
  </si>
  <si>
    <t>='PGE2'!$CA$66</t>
  </si>
  <si>
    <t>='PGE2'!$CF$66</t>
  </si>
  <si>
    <t>='PGE2'!$CK$66</t>
  </si>
  <si>
    <t>='PGE2'!$CP$66</t>
  </si>
  <si>
    <t>='PGE2'!$CU$66</t>
  </si>
  <si>
    <t>='PGE2'!$CZ$66</t>
  </si>
  <si>
    <t>='PGE2'!$DE$66</t>
  </si>
  <si>
    <t>='PGE2'!$DJ$66</t>
  </si>
  <si>
    <t>='PGE2'!$DO$66</t>
  </si>
  <si>
    <t>='PGE2'!$DT$66</t>
  </si>
  <si>
    <t>='PGE2'!$DY$66</t>
  </si>
  <si>
    <t>='PGE2'!$ED$66</t>
  </si>
  <si>
    <t>='PGE2'!$EI$66</t>
  </si>
  <si>
    <t>='PGE2'!$EN$66</t>
  </si>
  <si>
    <t>='PGE2'!$ES$66</t>
  </si>
  <si>
    <t>='PGE2'!$EX$66</t>
  </si>
  <si>
    <t>='PGE2'!$FC$66</t>
  </si>
  <si>
    <t>='PGE2'!$FH$66</t>
  </si>
  <si>
    <t>='PGE2'!$FM$66</t>
  </si>
  <si>
    <t>='PGE2'!$FR$66</t>
  </si>
  <si>
    <t>='PGE2'!$FW$66</t>
  </si>
  <si>
    <t>='PGE2'!$GB$66</t>
  </si>
  <si>
    <t>='PGE2'!$GG$66</t>
  </si>
  <si>
    <t>='PGE2'!$GL$66</t>
  </si>
  <si>
    <t>='PGE2'!$GQ$66</t>
  </si>
  <si>
    <t>='PGE2'!$GV$66</t>
  </si>
  <si>
    <t>='PGE2'!$HA$66</t>
  </si>
  <si>
    <t>='PGE2'!$HF$66</t>
  </si>
  <si>
    <t>='PGE2'!$HK$66</t>
  </si>
  <si>
    <t>='PGE2'!$HP$66</t>
  </si>
  <si>
    <t>='PGE2'!$HU$66</t>
  </si>
  <si>
    <t>='PGE2'!$HZ$66</t>
  </si>
  <si>
    <t>='PGE2'!$IE$66</t>
  </si>
  <si>
    <t>='PGE2'!$IJ$66</t>
  </si>
  <si>
    <t>='PGE2'!$IO$66</t>
  </si>
  <si>
    <t>='PGE2'!$IT$66</t>
  </si>
  <si>
    <t>='PGE2'!$IY$66</t>
  </si>
  <si>
    <t>lstDays</t>
  </si>
  <si>
    <t>=Param!$B$23:$B$53</t>
  </si>
  <si>
    <t>lstDaysFiscal</t>
  </si>
  <si>
    <t>=INDEX(lstDays,1):INDEX(lstDays,DAY(DATE(ReportYear,L8.0C04+1,1)-1))</t>
  </si>
  <si>
    <t>lstDaysReport</t>
  </si>
  <si>
    <t>=INDEX(lstDays,1):INDEX(lstDays,DAY(DATE(ReportYear,L8.0C06+1,1)-1))</t>
  </si>
  <si>
    <t>lstMonths</t>
  </si>
  <si>
    <t>=Param!$A$23:$A$34</t>
  </si>
  <si>
    <t>ReportYear</t>
  </si>
  <si>
    <t>=Param!$C$23</t>
  </si>
  <si>
    <t>If you select O - other: specify type of report in appropriate column:</t>
  </si>
  <si>
    <t>(new assets, new and used imported assets, renovation, retrofit)</t>
  </si>
  <si>
    <t>Machinery and equipment (new assets, new and used imported assets,
renovation, retrofit)</t>
  </si>
  <si>
    <t>1. has no interest in a producing mine (excluding bulk sampling and test mining)
    and does not generate recurring operating income from other business
    segments;
2. is not a government agency or related institution (Canadian or foreign);
3. is not the exploration arm or a subsidiary (more than 50% control) of a company
    that does not meet criteria 1 and 2; and
4. raises exploration funds mainly through the issuance of shares.</t>
  </si>
  <si>
    <t>Are you a junior company?</t>
  </si>
  <si>
    <t>='PGE2'!$I$42:$IY$42</t>
  </si>
  <si>
    <t>PDF</t>
  </si>
  <si>
    <t>lstYear</t>
  </si>
  <si>
    <t>Natural Resources Canada, Minerals and Metals Statistics Division</t>
  </si>
  <si>
    <t>Lands and Minerals Sector</t>
  </si>
  <si>
    <t>Specify if you are NOT the reporting company and indicate the operator with the project on page 4.</t>
  </si>
  <si>
    <t>Not a project operator (specify operator name on page 4)</t>
  </si>
  <si>
    <t>Outside of a producing mine site or
a mine committed to production (OFF MINE SITE)</t>
  </si>
  <si>
    <t>On a producing mine site or
a mine committed to production (ON MINE SITE)</t>
  </si>
  <si>
    <t xml:space="preserve">Site of a producing mine (or mine committed to production)  (see Quick Index </t>
  </si>
  <si>
    <t>for Size of Mine Area and Reporting Guide and Guidelines 13.0)</t>
  </si>
  <si>
    <t>2. Deposit appraisal (definition drilling and testing, and all work for pre- to full final feasibility)</t>
  </si>
  <si>
    <t>1. Find/test targets, estimate inferred resources  2. Upgrade inferred to
 indicated resources  3. Upgrade indicated to measured resources/reserves 
4. Other - specify main work objective(s) by project (see Quick Index)</t>
  </si>
  <si>
    <r>
      <t xml:space="preserve">Identify the latest </t>
    </r>
    <r>
      <rPr>
        <b/>
        <u/>
        <sz val="10"/>
        <rFont val="Arial"/>
        <family val="2"/>
      </rPr>
      <t>completed</t>
    </r>
    <r>
      <rPr>
        <b/>
        <sz val="10"/>
        <rFont val="Arial"/>
        <family val="2"/>
      </rPr>
      <t xml:space="preserve"> technical study </t>
    </r>
    <r>
      <rPr>
        <b/>
        <sz val="9"/>
        <rFont val="Arial"/>
        <family val="2"/>
      </rPr>
      <t>(or expected by December 31)</t>
    </r>
  </si>
  <si>
    <r>
      <t xml:space="preserve">Identify the latest </t>
    </r>
    <r>
      <rPr>
        <b/>
        <u/>
        <sz val="10"/>
        <rFont val="Arial"/>
        <family val="2"/>
      </rPr>
      <t>completed</t>
    </r>
    <r>
      <rPr>
        <b/>
        <sz val="10"/>
        <rFont val="Arial"/>
        <family val="2"/>
      </rPr>
      <t xml:space="preserve"> technical study (or expected by December 31)</t>
    </r>
  </si>
  <si>
    <t>Geology and geochemistry (exclude rock work which is reported under line 14.23)</t>
  </si>
  <si>
    <t>Other type of surface drilling (rotary, reverse circulation, percussion etc.)</t>
  </si>
  <si>
    <r>
      <t xml:space="preserve">Other rock work (total per property and work phase) (see Quick Index if 
related to exploration ON mine site)
1. shaft sinking 2. drifting/cross-cutting 3. raises/declines  4. ramp 5. dewatering costs  
</t>
    </r>
    <r>
      <rPr>
        <b/>
        <sz val="10"/>
        <rFont val="Arial"/>
        <family val="2"/>
      </rPr>
      <t>(exclude associated structure costs and report under 18.1.1)</t>
    </r>
  </si>
  <si>
    <t>Scoping Study (Preliminary Economic Assessment)</t>
  </si>
  <si>
    <t>14.24.1</t>
  </si>
  <si>
    <t>14.24.2</t>
  </si>
  <si>
    <t>Pre-feasibility, Final Feasibility Studies (including economic studies)</t>
  </si>
  <si>
    <t>Socio-economic, exploration, impact and benefits agreements
(includes right of way and damage costs)</t>
  </si>
  <si>
    <t>National Instrument 43-101 Mineral Resource</t>
  </si>
  <si>
    <t>National Instrument 43-101 Compliant Mineral Resource</t>
  </si>
  <si>
    <r>
      <t xml:space="preserve">Other type of surface drilling </t>
    </r>
    <r>
      <rPr>
        <sz val="10.5"/>
        <rFont val="Arial"/>
        <family val="2"/>
      </rPr>
      <t>(rotary, reverse circulation, percussion etc.)</t>
    </r>
  </si>
  <si>
    <t>Other type of underground drilling (rotary, reverse circulation,  percussion etc.)</t>
  </si>
  <si>
    <t>Socio-economic, exploration impact and benefits agreements
(includes right of way and damage costs)</t>
  </si>
  <si>
    <t>='PGE2'!$J$211</t>
  </si>
  <si>
    <t>='PGE2'!$K$211</t>
  </si>
  <si>
    <t>='PGE2'!$L$211</t>
  </si>
  <si>
    <t>='PGE2'!$O$211</t>
  </si>
  <si>
    <t>='PGE2'!$P$211</t>
  </si>
  <si>
    <t>='PGE2'!$Q$211</t>
  </si>
  <si>
    <t>='PGE2'!$T$211</t>
  </si>
  <si>
    <t>='PGE2'!$U$211</t>
  </si>
  <si>
    <t>='PGE2'!$V$211</t>
  </si>
  <si>
    <t>='PGE2'!$Y$211</t>
  </si>
  <si>
    <t>='PGE2'!$Z$211</t>
  </si>
  <si>
    <t>='PGE2'!$AA$211</t>
  </si>
  <si>
    <t>='PGE2'!$AD$211</t>
  </si>
  <si>
    <t>='PGE2'!$AE$211</t>
  </si>
  <si>
    <t>='PGE2'!$AF$211</t>
  </si>
  <si>
    <t>='PGE2'!$AI$211</t>
  </si>
  <si>
    <t>='PGE2'!$AJ$211</t>
  </si>
  <si>
    <t>='PGE2'!$AK$211</t>
  </si>
  <si>
    <t>='PGE2'!$AN$211</t>
  </si>
  <si>
    <t>='PGE2'!$AO$211</t>
  </si>
  <si>
    <t>='PGE2'!$AP$211</t>
  </si>
  <si>
    <t>='PGE2'!$AS$211</t>
  </si>
  <si>
    <t>='PGE2'!$AT$211</t>
  </si>
  <si>
    <t>='PGE2'!$AU$211</t>
  </si>
  <si>
    <t>='PGE2'!$AX$211</t>
  </si>
  <si>
    <t>='PGE2'!$AY$211</t>
  </si>
  <si>
    <t>='PGE2'!$AZ$211</t>
  </si>
  <si>
    <t>='PGE2'!$BC$211</t>
  </si>
  <si>
    <t>='PGE2'!$BD$211</t>
  </si>
  <si>
    <t>='PGE2'!$BE$211</t>
  </si>
  <si>
    <t>='PGE2'!$BH$211</t>
  </si>
  <si>
    <t>='PGE2'!$BI$211</t>
  </si>
  <si>
    <t>='PGE2'!$BJ$211</t>
  </si>
  <si>
    <t>='PGE2'!$BM$211</t>
  </si>
  <si>
    <t>='PGE2'!$BN$211</t>
  </si>
  <si>
    <t>='PGE2'!$BO$211</t>
  </si>
  <si>
    <t>='PGE2'!$BR$211</t>
  </si>
  <si>
    <t>='PGE2'!$BS$211</t>
  </si>
  <si>
    <t>='PGE2'!$BT$211</t>
  </si>
  <si>
    <t>='PGE2'!$BW$211</t>
  </si>
  <si>
    <t>='PGE2'!$BX$211</t>
  </si>
  <si>
    <t>='PGE2'!$BY$211</t>
  </si>
  <si>
    <t>='PGE2'!$CB$211</t>
  </si>
  <si>
    <t>='PGE2'!$CC$211</t>
  </si>
  <si>
    <t>='PGE2'!$CD$211</t>
  </si>
  <si>
    <t>='PGE2'!$CG$211</t>
  </si>
  <si>
    <t>='PGE2'!$CH$211</t>
  </si>
  <si>
    <t>='PGE2'!$CI$211</t>
  </si>
  <si>
    <t>='PGE2'!$CL$211</t>
  </si>
  <si>
    <t>='PGE2'!$CM$211</t>
  </si>
  <si>
    <t>='PGE2'!$CN$211</t>
  </si>
  <si>
    <t>='PGE2'!$CQ$211</t>
  </si>
  <si>
    <t>='PGE2'!$CR$211</t>
  </si>
  <si>
    <t>='PGE2'!$CS$211</t>
  </si>
  <si>
    <t>='PGE2'!$CV$211</t>
  </si>
  <si>
    <t>='PGE2'!$CW$211</t>
  </si>
  <si>
    <t>='PGE2'!$CX$211</t>
  </si>
  <si>
    <t>='PGE2'!$DA$211</t>
  </si>
  <si>
    <t>='PGE2'!$DB$211</t>
  </si>
  <si>
    <t>='PGE2'!$DC$211</t>
  </si>
  <si>
    <t>='PGE2'!$DF$211</t>
  </si>
  <si>
    <t>='PGE2'!$DG$211</t>
  </si>
  <si>
    <t>='PGE2'!$DH$211</t>
  </si>
  <si>
    <t>='PGE2'!$DK$211</t>
  </si>
  <si>
    <t>='PGE2'!$DL$211</t>
  </si>
  <si>
    <t>='PGE2'!$DM$211</t>
  </si>
  <si>
    <t>='PGE2'!$DP$211</t>
  </si>
  <si>
    <t>='PGE2'!$DQ$211</t>
  </si>
  <si>
    <t>='PGE2'!$DR$211</t>
  </si>
  <si>
    <t>='PGE2'!$DU$211</t>
  </si>
  <si>
    <t>='PGE2'!$DV$211</t>
  </si>
  <si>
    <t>='PGE2'!$DW$211</t>
  </si>
  <si>
    <t>='PGE2'!$DZ$211</t>
  </si>
  <si>
    <t>='PGE2'!$EA$211</t>
  </si>
  <si>
    <t>='PGE2'!$EB$211</t>
  </si>
  <si>
    <t>='PGE2'!$EE$211</t>
  </si>
  <si>
    <t>='PGE2'!$EF$211</t>
  </si>
  <si>
    <t>='PGE2'!$EG$211</t>
  </si>
  <si>
    <t>='PGE2'!$EJ$211</t>
  </si>
  <si>
    <t>='PGE2'!$EK$211</t>
  </si>
  <si>
    <t>='PGE2'!$EL$211</t>
  </si>
  <si>
    <t>='PGE2'!$EO$211</t>
  </si>
  <si>
    <t>='PGE2'!$EP$211</t>
  </si>
  <si>
    <t>='PGE2'!$EQ$211</t>
  </si>
  <si>
    <t>='PGE2'!$ET$211</t>
  </si>
  <si>
    <t>='PGE2'!$EU$211</t>
  </si>
  <si>
    <t>='PGE2'!$EV$211</t>
  </si>
  <si>
    <t>='PGE2'!$EY$211</t>
  </si>
  <si>
    <t>='PGE2'!$EZ$211</t>
  </si>
  <si>
    <t>='PGE2'!$FA$211</t>
  </si>
  <si>
    <t>='PGE2'!$FD$211</t>
  </si>
  <si>
    <t>='PGE2'!$FE$211</t>
  </si>
  <si>
    <t>='PGE2'!$FF$211</t>
  </si>
  <si>
    <t>='PGE2'!$FI$211</t>
  </si>
  <si>
    <t>='PGE2'!$FJ$211</t>
  </si>
  <si>
    <t>='PGE2'!$FK$211</t>
  </si>
  <si>
    <t>='PGE2'!$FN$211</t>
  </si>
  <si>
    <t>='PGE2'!$FO$211</t>
  </si>
  <si>
    <t>='PGE2'!$FP$211</t>
  </si>
  <si>
    <t>='PGE2'!$FS$211</t>
  </si>
  <si>
    <t>='PGE2'!$FT$211</t>
  </si>
  <si>
    <t>='PGE2'!$FU$211</t>
  </si>
  <si>
    <t>='PGE2'!$FX$211</t>
  </si>
  <si>
    <t>='PGE2'!$FY$211</t>
  </si>
  <si>
    <t>='PGE2'!$FZ$211</t>
  </si>
  <si>
    <t>='PGE2'!$GC$211</t>
  </si>
  <si>
    <t>='PGE2'!$GD$211</t>
  </si>
  <si>
    <t>='PGE2'!$GE$211</t>
  </si>
  <si>
    <t>='PGE2'!$GH$211</t>
  </si>
  <si>
    <t>='PGE2'!$GI$211</t>
  </si>
  <si>
    <t>='PGE2'!$GJ$211</t>
  </si>
  <si>
    <t>='PGE2'!$GM$211</t>
  </si>
  <si>
    <t>='PGE2'!$GN$211</t>
  </si>
  <si>
    <t>='PGE2'!$GO$211</t>
  </si>
  <si>
    <t>='PGE2'!$GR$211</t>
  </si>
  <si>
    <t>='PGE2'!$GS$211</t>
  </si>
  <si>
    <t>='PGE2'!$GT$211</t>
  </si>
  <si>
    <t>='PGE2'!$GW$211</t>
  </si>
  <si>
    <t>='PGE2'!$GX$211</t>
  </si>
  <si>
    <t>='PGE2'!$GY$211</t>
  </si>
  <si>
    <t>='PGE2'!$HB$211</t>
  </si>
  <si>
    <t>='PGE2'!$HC$211</t>
  </si>
  <si>
    <t>='PGE2'!$HD$211</t>
  </si>
  <si>
    <t>='PGE2'!$HG$211</t>
  </si>
  <si>
    <t>='PGE2'!$HH$211</t>
  </si>
  <si>
    <t>='PGE2'!$HI$211</t>
  </si>
  <si>
    <t>='PGE2'!$HL$211</t>
  </si>
  <si>
    <t>='PGE2'!$HM$211</t>
  </si>
  <si>
    <t>='PGE2'!$HN$211</t>
  </si>
  <si>
    <t>='PGE2'!$HQ$211</t>
  </si>
  <si>
    <t>='PGE2'!$HR$211</t>
  </si>
  <si>
    <t>='PGE2'!$HS$211</t>
  </si>
  <si>
    <t>='PGE2'!$HV$211</t>
  </si>
  <si>
    <t>='PGE2'!$HW$211</t>
  </si>
  <si>
    <t>='PGE2'!$HX$211</t>
  </si>
  <si>
    <t>='PGE2'!$IA$211</t>
  </si>
  <si>
    <t>='PGE2'!$IB$211</t>
  </si>
  <si>
    <t>='PGE2'!$IC$211</t>
  </si>
  <si>
    <t>='PGE2'!$IF$211</t>
  </si>
  <si>
    <t>='PGE2'!$IG$211</t>
  </si>
  <si>
    <t>='PGE2'!$IH$211</t>
  </si>
  <si>
    <t>='PGE2'!$IK$211</t>
  </si>
  <si>
    <t>='PGE2'!$IL$211</t>
  </si>
  <si>
    <t>='PGE2'!$IM$211</t>
  </si>
  <si>
    <t>='PGE2'!$IP$211</t>
  </si>
  <si>
    <t>='PGE2'!$IQ$211</t>
  </si>
  <si>
    <t>='PGE2'!$IR$211</t>
  </si>
  <si>
    <t>='PGE2'!$IU$211</t>
  </si>
  <si>
    <t>='PGE2'!$IV$211</t>
  </si>
  <si>
    <t>='PGE2'!$IW$211</t>
  </si>
  <si>
    <t>='PGE2'!$IZ$211</t>
  </si>
  <si>
    <t>='PGE2'!$JA$211</t>
  </si>
  <si>
    <t>='PGE2'!$JB$211</t>
  </si>
  <si>
    <t>='PGE2'!$J$212</t>
  </si>
  <si>
    <t>='PGE2'!$K$212</t>
  </si>
  <si>
    <t>='PGE2'!$L$212</t>
  </si>
  <si>
    <t>='PGE2'!$M$212</t>
  </si>
  <si>
    <t>='PGE2'!$O$212</t>
  </si>
  <si>
    <t>='PGE2'!$P$212</t>
  </si>
  <si>
    <t>='PGE2'!$Q$212</t>
  </si>
  <si>
    <t>='PGE2'!$R$212</t>
  </si>
  <si>
    <t>='PGE2'!$T$212</t>
  </si>
  <si>
    <t>='PGE2'!$U$212</t>
  </si>
  <si>
    <t>='PGE2'!$V$212</t>
  </si>
  <si>
    <t>='PGE2'!$W$212</t>
  </si>
  <si>
    <t>='PGE2'!$Y$212</t>
  </si>
  <si>
    <t>='PGE2'!$Z$212</t>
  </si>
  <si>
    <t>='PGE2'!$AA$212</t>
  </si>
  <si>
    <t>='PGE2'!$AB$212</t>
  </si>
  <si>
    <t>='PGE2'!$AD$212</t>
  </si>
  <si>
    <t>='PGE2'!$AE$212</t>
  </si>
  <si>
    <t>='PGE2'!$AF$212</t>
  </si>
  <si>
    <t>='PGE2'!$AG$212</t>
  </si>
  <si>
    <t>='PGE2'!$AI$212</t>
  </si>
  <si>
    <t>='PGE2'!$AJ$212</t>
  </si>
  <si>
    <t>='PGE2'!$AK$212</t>
  </si>
  <si>
    <t>='PGE2'!$AL$212</t>
  </si>
  <si>
    <t>='PGE2'!$AN$212</t>
  </si>
  <si>
    <t>='PGE2'!$AO$212</t>
  </si>
  <si>
    <t>='PGE2'!$AP$212</t>
  </si>
  <si>
    <t>='PGE2'!$AQ$212</t>
  </si>
  <si>
    <t>='PGE2'!$AS$212</t>
  </si>
  <si>
    <t>='PGE2'!$AT$212</t>
  </si>
  <si>
    <t>='PGE2'!$AU$212</t>
  </si>
  <si>
    <t>='PGE2'!$AV$212</t>
  </si>
  <si>
    <t>='PGE2'!$AX$212</t>
  </si>
  <si>
    <t>='PGE2'!$AY$212</t>
  </si>
  <si>
    <t>='PGE2'!$AZ$212</t>
  </si>
  <si>
    <t>='PGE2'!$BA$212</t>
  </si>
  <si>
    <t>='PGE2'!$BC$212</t>
  </si>
  <si>
    <t>='PGE2'!$BD$212</t>
  </si>
  <si>
    <t>='PGE2'!$BE$212</t>
  </si>
  <si>
    <t>='PGE2'!$BF$212</t>
  </si>
  <si>
    <t>='PGE2'!$BH$212</t>
  </si>
  <si>
    <t>='PGE2'!$BI$212</t>
  </si>
  <si>
    <t>='PGE2'!$BJ$212</t>
  </si>
  <si>
    <t>='PGE2'!$BK$212</t>
  </si>
  <si>
    <t>='PGE2'!$BM$212</t>
  </si>
  <si>
    <t>='PGE2'!$BN$212</t>
  </si>
  <si>
    <t>='PGE2'!$BO$212</t>
  </si>
  <si>
    <t>='PGE2'!$BP$212</t>
  </si>
  <si>
    <t>='PGE2'!$BR$212</t>
  </si>
  <si>
    <t>='PGE2'!$BS$212</t>
  </si>
  <si>
    <t>='PGE2'!$BT$212</t>
  </si>
  <si>
    <t>='PGE2'!$BU$212</t>
  </si>
  <si>
    <t>='PGE2'!$BW$212</t>
  </si>
  <si>
    <t>='PGE2'!$BX$212</t>
  </si>
  <si>
    <t>='PGE2'!$BY$212</t>
  </si>
  <si>
    <t>='PGE2'!$BZ$212</t>
  </si>
  <si>
    <t>='PGE2'!$CB$212</t>
  </si>
  <si>
    <t>='PGE2'!$CC$212</t>
  </si>
  <si>
    <t>='PGE2'!$CD$212</t>
  </si>
  <si>
    <t>='PGE2'!$CE$212</t>
  </si>
  <si>
    <t>='PGE2'!$CG$212</t>
  </si>
  <si>
    <t>='PGE2'!$CH$212</t>
  </si>
  <si>
    <t>='PGE2'!$CI$212</t>
  </si>
  <si>
    <t>='PGE2'!$CJ$212</t>
  </si>
  <si>
    <t>='PGE2'!$CL$212</t>
  </si>
  <si>
    <t>='PGE2'!$CM$212</t>
  </si>
  <si>
    <t>='PGE2'!$CN$212</t>
  </si>
  <si>
    <t>='PGE2'!$CO$212</t>
  </si>
  <si>
    <t>='PGE2'!$CQ$212</t>
  </si>
  <si>
    <t>='PGE2'!$CR$212</t>
  </si>
  <si>
    <t>='PGE2'!$CS$212</t>
  </si>
  <si>
    <t>='PGE2'!$CT$212</t>
  </si>
  <si>
    <t>='PGE2'!$CV$212</t>
  </si>
  <si>
    <t>='PGE2'!$CW$212</t>
  </si>
  <si>
    <t>='PGE2'!$CX$212</t>
  </si>
  <si>
    <t>='PGE2'!$CY$212</t>
  </si>
  <si>
    <t>='PGE2'!$DA$212</t>
  </si>
  <si>
    <t>='PGE2'!$DB$212</t>
  </si>
  <si>
    <t>='PGE2'!$DC$212</t>
  </si>
  <si>
    <t>='PGE2'!$DD$212</t>
  </si>
  <si>
    <t>='PGE2'!$DF$212</t>
  </si>
  <si>
    <t>='PGE2'!$DG$212</t>
  </si>
  <si>
    <t>='PGE2'!$DH$212</t>
  </si>
  <si>
    <t>='PGE2'!$DI$212</t>
  </si>
  <si>
    <t>='PGE2'!$DK$212</t>
  </si>
  <si>
    <t>='PGE2'!$DL$212</t>
  </si>
  <si>
    <t>='PGE2'!$DM$212</t>
  </si>
  <si>
    <t>='PGE2'!$DN$212</t>
  </si>
  <si>
    <t>='PGE2'!$DP$212</t>
  </si>
  <si>
    <t>='PGE2'!$DQ$212</t>
  </si>
  <si>
    <t>='PGE2'!$DR$212</t>
  </si>
  <si>
    <t>='PGE2'!$DS$212</t>
  </si>
  <si>
    <t>='PGE2'!$DU$212</t>
  </si>
  <si>
    <t>='PGE2'!$DV$212</t>
  </si>
  <si>
    <t>='PGE2'!$DW$212</t>
  </si>
  <si>
    <t>='PGE2'!$DX$212</t>
  </si>
  <si>
    <t>='PGE2'!$DZ$212</t>
  </si>
  <si>
    <t>='PGE2'!$EA$212</t>
  </si>
  <si>
    <t>='PGE2'!$EB$212</t>
  </si>
  <si>
    <t>='PGE2'!$EC$212</t>
  </si>
  <si>
    <t>='PGE2'!$EE$212</t>
  </si>
  <si>
    <t>='PGE2'!$EF$212</t>
  </si>
  <si>
    <t>='PGE2'!$EG$212</t>
  </si>
  <si>
    <t>='PGE2'!$EH$212</t>
  </si>
  <si>
    <t>='PGE2'!$EJ$212</t>
  </si>
  <si>
    <t>='PGE2'!$EK$212</t>
  </si>
  <si>
    <t>='PGE2'!$EL$212</t>
  </si>
  <si>
    <t>='PGE2'!$EM$212</t>
  </si>
  <si>
    <t>='PGE2'!$EO$212</t>
  </si>
  <si>
    <t>='PGE2'!$EP$212</t>
  </si>
  <si>
    <t>='PGE2'!$EQ$212</t>
  </si>
  <si>
    <t>='PGE2'!$ER$212</t>
  </si>
  <si>
    <t>='PGE2'!$ET$212</t>
  </si>
  <si>
    <t>='PGE2'!$EU$212</t>
  </si>
  <si>
    <t>='PGE2'!$EV$212</t>
  </si>
  <si>
    <t>='PGE2'!$EW$212</t>
  </si>
  <si>
    <t>='PGE2'!$EY$212</t>
  </si>
  <si>
    <t>='PGE2'!$EZ$212</t>
  </si>
  <si>
    <t>='PGE2'!$FA$212</t>
  </si>
  <si>
    <t>='PGE2'!$FB$212</t>
  </si>
  <si>
    <t>='PGE2'!$FD$212</t>
  </si>
  <si>
    <t>='PGE2'!$FE$212</t>
  </si>
  <si>
    <t>='PGE2'!$FF$212</t>
  </si>
  <si>
    <t>='PGE2'!$FG$212</t>
  </si>
  <si>
    <t>='PGE2'!$FI$212</t>
  </si>
  <si>
    <t>='PGE2'!$FJ$212</t>
  </si>
  <si>
    <t>='PGE2'!$FK$212</t>
  </si>
  <si>
    <t>='PGE2'!$FL$212</t>
  </si>
  <si>
    <t>='PGE2'!$FN$212</t>
  </si>
  <si>
    <t>='PGE2'!$FO$212</t>
  </si>
  <si>
    <t>='PGE2'!$FP$212</t>
  </si>
  <si>
    <t>='PGE2'!$FQ$212</t>
  </si>
  <si>
    <t>='PGE2'!$FS$212</t>
  </si>
  <si>
    <t>='PGE2'!$FT$212</t>
  </si>
  <si>
    <t>='PGE2'!$FU$212</t>
  </si>
  <si>
    <t>='PGE2'!$FV$212</t>
  </si>
  <si>
    <t>='PGE2'!$FX$212</t>
  </si>
  <si>
    <t>='PGE2'!$FY$212</t>
  </si>
  <si>
    <t>='PGE2'!$FZ$212</t>
  </si>
  <si>
    <t>='PGE2'!$GA$212</t>
  </si>
  <si>
    <t>='PGE2'!$GC$212</t>
  </si>
  <si>
    <t>='PGE2'!$GD$212</t>
  </si>
  <si>
    <t>='PGE2'!$GE$212</t>
  </si>
  <si>
    <t>='PGE2'!$GF$212</t>
  </si>
  <si>
    <t>='PGE2'!$GH$212</t>
  </si>
  <si>
    <t>='PGE2'!$GI$212</t>
  </si>
  <si>
    <t>='PGE2'!$GJ$212</t>
  </si>
  <si>
    <t>='PGE2'!$GK$212</t>
  </si>
  <si>
    <t>='PGE2'!$GM$212</t>
  </si>
  <si>
    <t>='PGE2'!$GN$212</t>
  </si>
  <si>
    <t>='PGE2'!$GO$212</t>
  </si>
  <si>
    <t>='PGE2'!$GP$212</t>
  </si>
  <si>
    <t>='PGE2'!$GR$212</t>
  </si>
  <si>
    <t>='PGE2'!$GS$212</t>
  </si>
  <si>
    <t>='PGE2'!$GT$212</t>
  </si>
  <si>
    <t>='PGE2'!$GU$212</t>
  </si>
  <si>
    <t>='PGE2'!$GW$212</t>
  </si>
  <si>
    <t>='PGE2'!$GX$212</t>
  </si>
  <si>
    <t>='PGE2'!$GY$212</t>
  </si>
  <si>
    <t>='PGE2'!$GZ$212</t>
  </si>
  <si>
    <t>='PGE2'!$HB$212</t>
  </si>
  <si>
    <t>='PGE2'!$HC$212</t>
  </si>
  <si>
    <t>='PGE2'!$HD$212</t>
  </si>
  <si>
    <t>='PGE2'!$HE$212</t>
  </si>
  <si>
    <t>='PGE2'!$HG$212</t>
  </si>
  <si>
    <t>='PGE2'!$HH$212</t>
  </si>
  <si>
    <t>='PGE2'!$HI$212</t>
  </si>
  <si>
    <t>='PGE2'!$HJ$212</t>
  </si>
  <si>
    <t>='PGE2'!$HL$212</t>
  </si>
  <si>
    <t>='PGE2'!$HM$212</t>
  </si>
  <si>
    <t>='PGE2'!$HN$212</t>
  </si>
  <si>
    <t>='PGE2'!$HO$212</t>
  </si>
  <si>
    <t>='PGE2'!$HQ$212</t>
  </si>
  <si>
    <t>='PGE2'!$HR$212</t>
  </si>
  <si>
    <t>='PGE2'!$HS$212</t>
  </si>
  <si>
    <t>='PGE2'!$HT$212</t>
  </si>
  <si>
    <t>='PGE2'!$HV$212</t>
  </si>
  <si>
    <t>='PGE2'!$HW$212</t>
  </si>
  <si>
    <t>='PGE2'!$HX$212</t>
  </si>
  <si>
    <t>='PGE2'!$HY$212</t>
  </si>
  <si>
    <t>='PGE2'!$IA$212</t>
  </si>
  <si>
    <t>='PGE2'!$IB$212</t>
  </si>
  <si>
    <t>='PGE2'!$IC$212</t>
  </si>
  <si>
    <t>='PGE2'!$ID$212</t>
  </si>
  <si>
    <t>='PGE2'!$IF$212</t>
  </si>
  <si>
    <t>='PGE2'!$IG$212</t>
  </si>
  <si>
    <t>='PGE2'!$IH$212</t>
  </si>
  <si>
    <t>='PGE2'!$II$212</t>
  </si>
  <si>
    <t>='PGE2'!$IK$212</t>
  </si>
  <si>
    <t>='PGE2'!$IL$212</t>
  </si>
  <si>
    <t>='PGE2'!$IM$212</t>
  </si>
  <si>
    <t>='PGE2'!$IN$212</t>
  </si>
  <si>
    <t>='PGE2'!$IP$212</t>
  </si>
  <si>
    <t>='PGE2'!$IQ$212</t>
  </si>
  <si>
    <t>='PGE2'!$IR$212</t>
  </si>
  <si>
    <t>='PGE2'!$IS$212</t>
  </si>
  <si>
    <t>='PGE2'!$IU$212</t>
  </si>
  <si>
    <t>='PGE2'!$IV$212</t>
  </si>
  <si>
    <t>='PGE2'!$IW$212</t>
  </si>
  <si>
    <t>='PGE2'!$IX$212</t>
  </si>
  <si>
    <t>='PGE2'!$IZ$212</t>
  </si>
  <si>
    <t>='PGE2'!$JA$212</t>
  </si>
  <si>
    <t>='PGE2'!$JB$212</t>
  </si>
  <si>
    <t>='PGE2'!$JC$212</t>
  </si>
  <si>
    <t>='PGE2'!$I$213</t>
  </si>
  <si>
    <t>='PGE2'!$N$213</t>
  </si>
  <si>
    <t>='PGE2'!$S$213</t>
  </si>
  <si>
    <t>='PGE2'!$X$213</t>
  </si>
  <si>
    <t>='PGE2'!$AC$213</t>
  </si>
  <si>
    <t>='PGE2'!$AH$213</t>
  </si>
  <si>
    <t>='PGE2'!$AM$213</t>
  </si>
  <si>
    <t>='PGE2'!$AR$213</t>
  </si>
  <si>
    <t>='PGE2'!$AW$213</t>
  </si>
  <si>
    <t>='PGE2'!$BB$213</t>
  </si>
  <si>
    <t>='PGE2'!$BG$213</t>
  </si>
  <si>
    <t>='PGE2'!$BL$213</t>
  </si>
  <si>
    <t>='PGE2'!$BQ$213</t>
  </si>
  <si>
    <t>='PGE2'!$BV$213</t>
  </si>
  <si>
    <t>='PGE2'!$CA$213</t>
  </si>
  <si>
    <t>='PGE2'!$CF$213</t>
  </si>
  <si>
    <t>='PGE2'!$CK$213</t>
  </si>
  <si>
    <t>='PGE2'!$CP$213</t>
  </si>
  <si>
    <t>='PGE2'!$CU$213</t>
  </si>
  <si>
    <t>='PGE2'!$CZ$213</t>
  </si>
  <si>
    <t>='PGE2'!$DE$213</t>
  </si>
  <si>
    <t>='PGE2'!$DJ$213</t>
  </si>
  <si>
    <t>='PGE2'!$DO$213</t>
  </si>
  <si>
    <t>='PGE2'!$DT$213</t>
  </si>
  <si>
    <t>='PGE2'!$DY$213</t>
  </si>
  <si>
    <t>='PGE2'!$ED$213</t>
  </si>
  <si>
    <t>='PGE2'!$EI$213</t>
  </si>
  <si>
    <t>='PGE2'!$EN$213</t>
  </si>
  <si>
    <t>='PGE2'!$ES$213</t>
  </si>
  <si>
    <t>='PGE2'!$EX$213</t>
  </si>
  <si>
    <t>='PGE2'!$FC$213</t>
  </si>
  <si>
    <t>='PGE2'!$FH$213</t>
  </si>
  <si>
    <t>='PGE2'!$FM$213</t>
  </si>
  <si>
    <t>='PGE2'!$FR$213</t>
  </si>
  <si>
    <t>='PGE2'!$FW$213</t>
  </si>
  <si>
    <t>='PGE2'!$GB$213</t>
  </si>
  <si>
    <t>='PGE2'!$GG$213</t>
  </si>
  <si>
    <t>='PGE2'!$GL$213</t>
  </si>
  <si>
    <t>='PGE2'!$GQ$213</t>
  </si>
  <si>
    <t>='PGE2'!$GV$213</t>
  </si>
  <si>
    <t>='PGE2'!$HA$213</t>
  </si>
  <si>
    <t>='PGE2'!$HF$213</t>
  </si>
  <si>
    <t>='PGE2'!$HK$213</t>
  </si>
  <si>
    <t>='PGE2'!$HP$213</t>
  </si>
  <si>
    <t>='PGE2'!$HU$213</t>
  </si>
  <si>
    <t>='PGE2'!$HZ$213</t>
  </si>
  <si>
    <t>='PGE2'!$IE$213</t>
  </si>
  <si>
    <t>='PGE2'!$IJ$213</t>
  </si>
  <si>
    <t>='PGE2'!$IO$213</t>
  </si>
  <si>
    <t>='PGE2'!$IT$213</t>
  </si>
  <si>
    <t>='PGE2'!$IY$213</t>
  </si>
  <si>
    <t>='PGE2'!$I$214</t>
  </si>
  <si>
    <t>='PGE2'!$N$214</t>
  </si>
  <si>
    <t>='PGE2'!$S$214</t>
  </si>
  <si>
    <t>='PGE2'!$X$214</t>
  </si>
  <si>
    <t>='PGE2'!$AC$214</t>
  </si>
  <si>
    <t>='PGE2'!$AH$214</t>
  </si>
  <si>
    <t>='PGE2'!$AM$214</t>
  </si>
  <si>
    <t>='PGE2'!$AR$214</t>
  </si>
  <si>
    <t>='PGE2'!$AW$214</t>
  </si>
  <si>
    <t>='PGE2'!$BB$214</t>
  </si>
  <si>
    <t>='PGE2'!$BG$214</t>
  </si>
  <si>
    <t>='PGE2'!$BL$214</t>
  </si>
  <si>
    <t>='PGE2'!$BQ$214</t>
  </si>
  <si>
    <t>='PGE2'!$BV$214</t>
  </si>
  <si>
    <t>='PGE2'!$CA$214</t>
  </si>
  <si>
    <t>='PGE2'!$CF$214</t>
  </si>
  <si>
    <t>='PGE2'!$CK$214</t>
  </si>
  <si>
    <t>='PGE2'!$CP$214</t>
  </si>
  <si>
    <t>='PGE2'!$CU$214</t>
  </si>
  <si>
    <t>='PGE2'!$CZ$214</t>
  </si>
  <si>
    <t>='PGE2'!$DE$214</t>
  </si>
  <si>
    <t>='PGE2'!$DJ$214</t>
  </si>
  <si>
    <t>='PGE2'!$DO$214</t>
  </si>
  <si>
    <t>='PGE2'!$DT$214</t>
  </si>
  <si>
    <t>='PGE2'!$DY$214</t>
  </si>
  <si>
    <t>='PGE2'!$ED$214</t>
  </si>
  <si>
    <t>='PGE2'!$EI$214</t>
  </si>
  <si>
    <t>='PGE2'!$EN$214</t>
  </si>
  <si>
    <t>='PGE2'!$ES$214</t>
  </si>
  <si>
    <t>='PGE2'!$EX$214</t>
  </si>
  <si>
    <t>='PGE2'!$FC$214</t>
  </si>
  <si>
    <t>='PGE2'!$FH$214</t>
  </si>
  <si>
    <t>='PGE2'!$FM$214</t>
  </si>
  <si>
    <t>='PGE2'!$FR$214</t>
  </si>
  <si>
    <t>='PGE2'!$FW$214</t>
  </si>
  <si>
    <t>='PGE2'!$GB$214</t>
  </si>
  <si>
    <t>='PGE2'!$GG$214</t>
  </si>
  <si>
    <t>='PGE2'!$GL$214</t>
  </si>
  <si>
    <t>='PGE2'!$GQ$214</t>
  </si>
  <si>
    <t>='PGE2'!$GV$214</t>
  </si>
  <si>
    <t>='PGE2'!$HA$214</t>
  </si>
  <si>
    <t>='PGE2'!$HF$214</t>
  </si>
  <si>
    <t>='PGE2'!$HK$214</t>
  </si>
  <si>
    <t>='PGE2'!$HP$214</t>
  </si>
  <si>
    <t>='PGE2'!$HU$214</t>
  </si>
  <si>
    <t>='PGE2'!$HZ$214</t>
  </si>
  <si>
    <t>='PGE2'!$IE$214</t>
  </si>
  <si>
    <t>='PGE2'!$IJ$214</t>
  </si>
  <si>
    <t>='PGE2'!$IO$214</t>
  </si>
  <si>
    <t>='PGE2'!$IT$214</t>
  </si>
  <si>
    <t>='PGE2'!$IY$214</t>
  </si>
  <si>
    <t>L14.24.1</t>
  </si>
  <si>
    <t>='PGE2'!$I$46:$JC$46</t>
  </si>
  <si>
    <t>L14.24.1C01</t>
  </si>
  <si>
    <t>L14.24.1C02</t>
  </si>
  <si>
    <t>L14.24.1C03</t>
  </si>
  <si>
    <t>L14.24.1C04</t>
  </si>
  <si>
    <t>L14.24.1C05</t>
  </si>
  <si>
    <t>L14.24.1C06</t>
  </si>
  <si>
    <t>L14.24.1C07</t>
  </si>
  <si>
    <t>L14.24.1C08</t>
  </si>
  <si>
    <t>L14.24.1C09</t>
  </si>
  <si>
    <t>L14.24.1C10</t>
  </si>
  <si>
    <t>L14.24.1C11</t>
  </si>
  <si>
    <t>L14.24.1C12</t>
  </si>
  <si>
    <t>L14.24.1C13</t>
  </si>
  <si>
    <t>L14.24.1C14</t>
  </si>
  <si>
    <t>L14.24.1C15</t>
  </si>
  <si>
    <t>L14.24.1C16</t>
  </si>
  <si>
    <t>L14.24.1C17</t>
  </si>
  <si>
    <t>L14.24.1C18</t>
  </si>
  <si>
    <t>L14.24.1C19</t>
  </si>
  <si>
    <t>L14.24.1C20</t>
  </si>
  <si>
    <t>L14.24.1C21</t>
  </si>
  <si>
    <t>L14.24.1C22</t>
  </si>
  <si>
    <t>L14.24.1C23</t>
  </si>
  <si>
    <t>L14.24.1C24</t>
  </si>
  <si>
    <t>L14.24.1C25</t>
  </si>
  <si>
    <t>L14.24.1C26</t>
  </si>
  <si>
    <t>L14.24.1C27</t>
  </si>
  <si>
    <t>L14.24.1C28</t>
  </si>
  <si>
    <t>L14.24.1C29</t>
  </si>
  <si>
    <t>L14.24.1C30</t>
  </si>
  <si>
    <t>L14.24.1C31</t>
  </si>
  <si>
    <t>L14.24.1C32</t>
  </si>
  <si>
    <t>L14.24.1C33</t>
  </si>
  <si>
    <t>L14.24.1C34</t>
  </si>
  <si>
    <t>L14.24.1C35</t>
  </si>
  <si>
    <t>L14.24.1C36</t>
  </si>
  <si>
    <t>L14.24.1C37</t>
  </si>
  <si>
    <t>L14.24.1C38</t>
  </si>
  <si>
    <t>L14.24.1C39</t>
  </si>
  <si>
    <t>L14.24.1C40</t>
  </si>
  <si>
    <t>L14.24.1C41</t>
  </si>
  <si>
    <t>L14.24.1C42</t>
  </si>
  <si>
    <t>L14.24.1C43</t>
  </si>
  <si>
    <t>L14.24.1C44</t>
  </si>
  <si>
    <t>L14.24.1C45</t>
  </si>
  <si>
    <t>L14.24.1C46</t>
  </si>
  <si>
    <t>L14.24.1C47</t>
  </si>
  <si>
    <t>L14.24.1C48</t>
  </si>
  <si>
    <t>L14.24.1C49</t>
  </si>
  <si>
    <t>L14.24.1C50</t>
  </si>
  <si>
    <t>L14.24.1C51</t>
  </si>
  <si>
    <t>L14.24.1T</t>
  </si>
  <si>
    <t>L14.24.2</t>
  </si>
  <si>
    <t>='PGE2'!$I$47:$JC$47</t>
  </si>
  <si>
    <t>L14.24.2C01</t>
  </si>
  <si>
    <t>L14.24.2C02</t>
  </si>
  <si>
    <t>L14.24.2C03</t>
  </si>
  <si>
    <t>L14.24.2C04</t>
  </si>
  <si>
    <t>L14.24.2C05</t>
  </si>
  <si>
    <t>L14.24.2C06</t>
  </si>
  <si>
    <t>L14.24.2C07</t>
  </si>
  <si>
    <t>L14.24.2C08</t>
  </si>
  <si>
    <t>L14.24.2C09</t>
  </si>
  <si>
    <t>L14.24.2C10</t>
  </si>
  <si>
    <t>L14.24.2C11</t>
  </si>
  <si>
    <t>L14.24.2C12</t>
  </si>
  <si>
    <t>L14.24.2C13</t>
  </si>
  <si>
    <t>L14.24.2C14</t>
  </si>
  <si>
    <t>L14.24.2C15</t>
  </si>
  <si>
    <t>L14.24.2C16</t>
  </si>
  <si>
    <t>L14.24.2C17</t>
  </si>
  <si>
    <t>L14.24.2C18</t>
  </si>
  <si>
    <t>L14.24.2C19</t>
  </si>
  <si>
    <t>L14.24.2C20</t>
  </si>
  <si>
    <t>L14.24.2C21</t>
  </si>
  <si>
    <t>L14.24.2C22</t>
  </si>
  <si>
    <t>L14.24.2C23</t>
  </si>
  <si>
    <t>L14.24.2C24</t>
  </si>
  <si>
    <t>L14.24.2C25</t>
  </si>
  <si>
    <t>L14.24.2C26</t>
  </si>
  <si>
    <t>L14.24.2C27</t>
  </si>
  <si>
    <t>L14.24.2C28</t>
  </si>
  <si>
    <t>L14.24.2C29</t>
  </si>
  <si>
    <t>L14.24.2C30</t>
  </si>
  <si>
    <t>L14.24.2C31</t>
  </si>
  <si>
    <t>L14.24.2C32</t>
  </si>
  <si>
    <t>L14.24.2C33</t>
  </si>
  <si>
    <t>L14.24.2C34</t>
  </si>
  <si>
    <t>L14.24.2C35</t>
  </si>
  <si>
    <t>L14.24.2C36</t>
  </si>
  <si>
    <t>L14.24.2C37</t>
  </si>
  <si>
    <t>L14.24.2C38</t>
  </si>
  <si>
    <t>L14.24.2C39</t>
  </si>
  <si>
    <t>L14.24.2C40</t>
  </si>
  <si>
    <t>L14.24.2C41</t>
  </si>
  <si>
    <t>L14.24.2C42</t>
  </si>
  <si>
    <t>L14.24.2C43</t>
  </si>
  <si>
    <t>L14.24.2C44</t>
  </si>
  <si>
    <t>L14.24.2C45</t>
  </si>
  <si>
    <t>L14.24.2C46</t>
  </si>
  <si>
    <t>L14.24.2C47</t>
  </si>
  <si>
    <t>L14.24.2C48</t>
  </si>
  <si>
    <t>L14.24.2C49</t>
  </si>
  <si>
    <t>L14.24.2C50</t>
  </si>
  <si>
    <t>L14.24.2C51</t>
  </si>
  <si>
    <t>L14.24.2T</t>
  </si>
  <si>
    <t>='PGE2'!$I$50:$IY$50</t>
  </si>
  <si>
    <t>='PGE2'!$I$50</t>
  </si>
  <si>
    <t>='PGE2'!$N$50</t>
  </si>
  <si>
    <t>='PGE2'!$S$50</t>
  </si>
  <si>
    <t>='PGE2'!$X$50</t>
  </si>
  <si>
    <t>='PGE2'!$AC$50</t>
  </si>
  <si>
    <t>='PGE2'!$AH$50</t>
  </si>
  <si>
    <t>='PGE2'!$AM$50</t>
  </si>
  <si>
    <t>='PGE2'!$AR$50</t>
  </si>
  <si>
    <t>='PGE2'!$AW$50</t>
  </si>
  <si>
    <t>='PGE2'!$BB$50</t>
  </si>
  <si>
    <t>='PGE2'!$BG$50</t>
  </si>
  <si>
    <t>='PGE2'!$BL$50</t>
  </si>
  <si>
    <t>='PGE2'!$BQ$50</t>
  </si>
  <si>
    <t>='PGE2'!$BV$50</t>
  </si>
  <si>
    <t>='PGE2'!$CA$50</t>
  </si>
  <si>
    <t>='PGE2'!$CF$50</t>
  </si>
  <si>
    <t>='PGE2'!$CK$50</t>
  </si>
  <si>
    <t>='PGE2'!$CP$50</t>
  </si>
  <si>
    <t>='PGE2'!$CU$50</t>
  </si>
  <si>
    <t>='PGE2'!$CZ$50</t>
  </si>
  <si>
    <t>='PGE2'!$DE$50</t>
  </si>
  <si>
    <t>='PGE2'!$DJ$50</t>
  </si>
  <si>
    <t>='PGE2'!$DO$50</t>
  </si>
  <si>
    <t>='PGE2'!$DT$50</t>
  </si>
  <si>
    <t>='PGE2'!$DY$50</t>
  </si>
  <si>
    <t>='PGE2'!$ED$50</t>
  </si>
  <si>
    <t>='PGE2'!$EI$50</t>
  </si>
  <si>
    <t>='PGE2'!$EN$50</t>
  </si>
  <si>
    <t>='PGE2'!$ES$50</t>
  </si>
  <si>
    <t>='PGE2'!$EX$50</t>
  </si>
  <si>
    <t>='PGE2'!$FC$50</t>
  </si>
  <si>
    <t>='PGE2'!$FH$50</t>
  </si>
  <si>
    <t>='PGE2'!$FM$50</t>
  </si>
  <si>
    <t>='PGE2'!$FR$50</t>
  </si>
  <si>
    <t>='PGE2'!$FW$50</t>
  </si>
  <si>
    <t>='PGE2'!$GB$50</t>
  </si>
  <si>
    <t>='PGE2'!$GG$50</t>
  </si>
  <si>
    <t>='PGE2'!$GL$50</t>
  </si>
  <si>
    <t>='PGE2'!$GQ$50</t>
  </si>
  <si>
    <t>='PGE2'!$GV$50</t>
  </si>
  <si>
    <t>='PGE2'!$HA$50</t>
  </si>
  <si>
    <t>='PGE2'!$HF$50</t>
  </si>
  <si>
    <t>='PGE2'!$HK$50</t>
  </si>
  <si>
    <t>='PGE2'!$HP$50</t>
  </si>
  <si>
    <t>='PGE2'!$HU$50</t>
  </si>
  <si>
    <t>='PGE2'!$HZ$50</t>
  </si>
  <si>
    <t>='PGE2'!$IE$50</t>
  </si>
  <si>
    <t>='PGE2'!$IJ$50</t>
  </si>
  <si>
    <t>='PGE2'!$IO$50</t>
  </si>
  <si>
    <t>='PGE2'!$IT$50</t>
  </si>
  <si>
    <t>='PGE2'!$IY$50</t>
  </si>
  <si>
    <t>='PGE3'!$I$44</t>
  </si>
  <si>
    <t>='PGE2'!$I$54:$IY$54</t>
  </si>
  <si>
    <t>='PGE2'!$I$54</t>
  </si>
  <si>
    <t>='PGE2'!$N$54</t>
  </si>
  <si>
    <t>='PGE2'!$S$54</t>
  </si>
  <si>
    <t>='PGE2'!$X$54</t>
  </si>
  <si>
    <t>='PGE2'!$AC$54</t>
  </si>
  <si>
    <t>='PGE2'!$AH$54</t>
  </si>
  <si>
    <t>='PGE2'!$AM$54</t>
  </si>
  <si>
    <t>='PGE2'!$AR$54</t>
  </si>
  <si>
    <t>='PGE2'!$AW$54</t>
  </si>
  <si>
    <t>='PGE2'!$BB$54</t>
  </si>
  <si>
    <t>='PGE2'!$BG$54</t>
  </si>
  <si>
    <t>='PGE2'!$BL$54</t>
  </si>
  <si>
    <t>='PGE2'!$BQ$54</t>
  </si>
  <si>
    <t>='PGE2'!$BV$54</t>
  </si>
  <si>
    <t>='PGE2'!$CA$54</t>
  </si>
  <si>
    <t>='PGE2'!$CF$54</t>
  </si>
  <si>
    <t>='PGE2'!$CK$54</t>
  </si>
  <si>
    <t>='PGE2'!$CP$54</t>
  </si>
  <si>
    <t>='PGE2'!$CU$54</t>
  </si>
  <si>
    <t>='PGE2'!$CZ$54</t>
  </si>
  <si>
    <t>='PGE2'!$DE$54</t>
  </si>
  <si>
    <t>='PGE2'!$DJ$54</t>
  </si>
  <si>
    <t>='PGE2'!$DO$54</t>
  </si>
  <si>
    <t>='PGE2'!$DT$54</t>
  </si>
  <si>
    <t>='PGE2'!$DY$54</t>
  </si>
  <si>
    <t>='PGE2'!$ED$54</t>
  </si>
  <si>
    <t>='PGE2'!$EI$54</t>
  </si>
  <si>
    <t>='PGE2'!$EN$54</t>
  </si>
  <si>
    <t>='PGE2'!$ES$54</t>
  </si>
  <si>
    <t>='PGE2'!$EX$54</t>
  </si>
  <si>
    <t>='PGE2'!$FC$54</t>
  </si>
  <si>
    <t>='PGE2'!$FH$54</t>
  </si>
  <si>
    <t>='PGE2'!$FM$54</t>
  </si>
  <si>
    <t>='PGE2'!$FR$54</t>
  </si>
  <si>
    <t>='PGE2'!$FW$54</t>
  </si>
  <si>
    <t>='PGE2'!$GB$54</t>
  </si>
  <si>
    <t>='PGE2'!$GG$54</t>
  </si>
  <si>
    <t>='PGE2'!$GL$54</t>
  </si>
  <si>
    <t>='PGE2'!$GQ$54</t>
  </si>
  <si>
    <t>='PGE2'!$GV$54</t>
  </si>
  <si>
    <t>='PGE2'!$HA$54</t>
  </si>
  <si>
    <t>='PGE2'!$HF$54</t>
  </si>
  <si>
    <t>='PGE2'!$HK$54</t>
  </si>
  <si>
    <t>='PGE2'!$HP$54</t>
  </si>
  <si>
    <t>='PGE2'!$HU$54</t>
  </si>
  <si>
    <t>='PGE2'!$HZ$54</t>
  </si>
  <si>
    <t>='PGE2'!$IE$54</t>
  </si>
  <si>
    <t>='PGE2'!$IJ$54</t>
  </si>
  <si>
    <t>='PGE2'!$IO$54</t>
  </si>
  <si>
    <t>='PGE2'!$IT$54</t>
  </si>
  <si>
    <t>='PGE2'!$IY$54</t>
  </si>
  <si>
    <t>='PGE3'!$I$48</t>
  </si>
  <si>
    <t>='PGE2'!$I$58:$IY$58</t>
  </si>
  <si>
    <t>='PGE2'!$I$58</t>
  </si>
  <si>
    <t>='PGE2'!$N$58</t>
  </si>
  <si>
    <t>='PGE2'!$S$58</t>
  </si>
  <si>
    <t>='PGE2'!$X$58</t>
  </si>
  <si>
    <t>='PGE2'!$AC$58</t>
  </si>
  <si>
    <t>='PGE2'!$AH$58</t>
  </si>
  <si>
    <t>='PGE2'!$AM$58</t>
  </si>
  <si>
    <t>='PGE2'!$AR$58</t>
  </si>
  <si>
    <t>='PGE2'!$AW$58</t>
  </si>
  <si>
    <t>='PGE2'!$BB$58</t>
  </si>
  <si>
    <t>='PGE2'!$BG$58</t>
  </si>
  <si>
    <t>='PGE2'!$BL$58</t>
  </si>
  <si>
    <t>='PGE2'!$BQ$58</t>
  </si>
  <si>
    <t>='PGE2'!$BV$58</t>
  </si>
  <si>
    <t>='PGE2'!$CA$58</t>
  </si>
  <si>
    <t>='PGE2'!$CF$58</t>
  </si>
  <si>
    <t>='PGE2'!$CK$58</t>
  </si>
  <si>
    <t>='PGE2'!$CP$58</t>
  </si>
  <si>
    <t>='PGE2'!$CU$58</t>
  </si>
  <si>
    <t>='PGE2'!$CZ$58</t>
  </si>
  <si>
    <t>='PGE2'!$DE$58</t>
  </si>
  <si>
    <t>='PGE2'!$DJ$58</t>
  </si>
  <si>
    <t>='PGE2'!$DO$58</t>
  </si>
  <si>
    <t>='PGE2'!$DT$58</t>
  </si>
  <si>
    <t>='PGE2'!$DY$58</t>
  </si>
  <si>
    <t>='PGE2'!$ED$58</t>
  </si>
  <si>
    <t>='PGE2'!$EI$58</t>
  </si>
  <si>
    <t>='PGE2'!$EN$58</t>
  </si>
  <si>
    <t>='PGE2'!$ES$58</t>
  </si>
  <si>
    <t>='PGE2'!$EX$58</t>
  </si>
  <si>
    <t>='PGE2'!$FC$58</t>
  </si>
  <si>
    <t>='PGE2'!$FH$58</t>
  </si>
  <si>
    <t>='PGE2'!$FM$58</t>
  </si>
  <si>
    <t>='PGE2'!$FR$58</t>
  </si>
  <si>
    <t>='PGE2'!$FW$58</t>
  </si>
  <si>
    <t>='PGE2'!$GB$58</t>
  </si>
  <si>
    <t>='PGE2'!$GG$58</t>
  </si>
  <si>
    <t>='PGE2'!$GL$58</t>
  </si>
  <si>
    <t>='PGE2'!$GQ$58</t>
  </si>
  <si>
    <t>='PGE2'!$GV$58</t>
  </si>
  <si>
    <t>='PGE2'!$HA$58</t>
  </si>
  <si>
    <t>='PGE2'!$HF$58</t>
  </si>
  <si>
    <t>='PGE2'!$HK$58</t>
  </si>
  <si>
    <t>='PGE2'!$HP$58</t>
  </si>
  <si>
    <t>='PGE2'!$HU$58</t>
  </si>
  <si>
    <t>='PGE2'!$HZ$58</t>
  </si>
  <si>
    <t>='PGE2'!$IE$58</t>
  </si>
  <si>
    <t>='PGE2'!$IJ$58</t>
  </si>
  <si>
    <t>='PGE2'!$IO$58</t>
  </si>
  <si>
    <t>='PGE2'!$IT$58</t>
  </si>
  <si>
    <t>='PGE2'!$IY$58</t>
  </si>
  <si>
    <t>='PGE3'!$I$52</t>
  </si>
  <si>
    <t>='PGE2'!$I$63:$IY$63</t>
  </si>
  <si>
    <t>='PGE2'!$I$63</t>
  </si>
  <si>
    <t>='PGE2'!$N$63</t>
  </si>
  <si>
    <t>='PGE2'!$S$63</t>
  </si>
  <si>
    <t>='PGE2'!$X$63</t>
  </si>
  <si>
    <t>='PGE2'!$AC$63</t>
  </si>
  <si>
    <t>='PGE2'!$AH$63</t>
  </si>
  <si>
    <t>='PGE2'!$AM$63</t>
  </si>
  <si>
    <t>='PGE2'!$AR$63</t>
  </si>
  <si>
    <t>='PGE2'!$AW$63</t>
  </si>
  <si>
    <t>='PGE2'!$BB$63</t>
  </si>
  <si>
    <t>='PGE2'!$BG$63</t>
  </si>
  <si>
    <t>='PGE2'!$BL$63</t>
  </si>
  <si>
    <t>='PGE2'!$BQ$63</t>
  </si>
  <si>
    <t>='PGE2'!$BV$63</t>
  </si>
  <si>
    <t>='PGE2'!$CA$63</t>
  </si>
  <si>
    <t>='PGE2'!$CF$63</t>
  </si>
  <si>
    <t>='PGE2'!$CK$63</t>
  </si>
  <si>
    <t>='PGE2'!$CP$63</t>
  </si>
  <si>
    <t>='PGE2'!$CU$63</t>
  </si>
  <si>
    <t>='PGE2'!$CZ$63</t>
  </si>
  <si>
    <t>='PGE2'!$DE$63</t>
  </si>
  <si>
    <t>='PGE2'!$DJ$63</t>
  </si>
  <si>
    <t>='PGE2'!$DO$63</t>
  </si>
  <si>
    <t>='PGE2'!$DT$63</t>
  </si>
  <si>
    <t>='PGE2'!$DY$63</t>
  </si>
  <si>
    <t>='PGE2'!$ED$63</t>
  </si>
  <si>
    <t>='PGE2'!$EI$63</t>
  </si>
  <si>
    <t>='PGE2'!$EN$63</t>
  </si>
  <si>
    <t>='PGE2'!$ES$63</t>
  </si>
  <si>
    <t>='PGE2'!$EX$63</t>
  </si>
  <si>
    <t>='PGE2'!$FC$63</t>
  </si>
  <si>
    <t>='PGE2'!$FH$63</t>
  </si>
  <si>
    <t>='PGE2'!$FM$63</t>
  </si>
  <si>
    <t>='PGE2'!$FR$63</t>
  </si>
  <si>
    <t>='PGE2'!$FW$63</t>
  </si>
  <si>
    <t>='PGE2'!$GB$63</t>
  </si>
  <si>
    <t>='PGE2'!$GG$63</t>
  </si>
  <si>
    <t>='PGE2'!$GL$63</t>
  </si>
  <si>
    <t>='PGE2'!$GQ$63</t>
  </si>
  <si>
    <t>='PGE2'!$GV$63</t>
  </si>
  <si>
    <t>='PGE2'!$HA$63</t>
  </si>
  <si>
    <t>='PGE2'!$HF$63</t>
  </si>
  <si>
    <t>='PGE2'!$HK$63</t>
  </si>
  <si>
    <t>='PGE2'!$HP$63</t>
  </si>
  <si>
    <t>='PGE2'!$HU$63</t>
  </si>
  <si>
    <t>='PGE2'!$HZ$63</t>
  </si>
  <si>
    <t>='PGE2'!$IE$63</t>
  </si>
  <si>
    <t>='PGE2'!$IJ$63</t>
  </si>
  <si>
    <t>='PGE2'!$IO$63</t>
  </si>
  <si>
    <t>='PGE2'!$IT$63</t>
  </si>
  <si>
    <t>='PGE2'!$IY$63</t>
  </si>
  <si>
    <t>='PGE3'!$I$57</t>
  </si>
  <si>
    <t>='PGE2'!$I$66:$IY$66</t>
  </si>
  <si>
    <t>='PGE3'!$I$60</t>
  </si>
  <si>
    <t>='PGE2'!$I$69:$IY$69</t>
  </si>
  <si>
    <t>='PGE2'!$I$69</t>
  </si>
  <si>
    <t>='PGE2'!$N$69</t>
  </si>
  <si>
    <t>='PGE2'!$S$69</t>
  </si>
  <si>
    <t>='PGE2'!$X$69</t>
  </si>
  <si>
    <t>='PGE2'!$AC$69</t>
  </si>
  <si>
    <t>='PGE2'!$AH$69</t>
  </si>
  <si>
    <t>='PGE2'!$AM$69</t>
  </si>
  <si>
    <t>='PGE2'!$AR$69</t>
  </si>
  <si>
    <t>='PGE2'!$AW$69</t>
  </si>
  <si>
    <t>='PGE2'!$BB$69</t>
  </si>
  <si>
    <t>='PGE2'!$BG$69</t>
  </si>
  <si>
    <t>='PGE2'!$BL$69</t>
  </si>
  <si>
    <t>='PGE2'!$BQ$69</t>
  </si>
  <si>
    <t>='PGE2'!$BV$69</t>
  </si>
  <si>
    <t>='PGE2'!$CA$69</t>
  </si>
  <si>
    <t>='PGE2'!$CF$69</t>
  </si>
  <si>
    <t>='PGE2'!$CK$69</t>
  </si>
  <si>
    <t>='PGE2'!$CP$69</t>
  </si>
  <si>
    <t>='PGE2'!$CU$69</t>
  </si>
  <si>
    <t>='PGE2'!$CZ$69</t>
  </si>
  <si>
    <t>='PGE2'!$DE$69</t>
  </si>
  <si>
    <t>='PGE2'!$DJ$69</t>
  </si>
  <si>
    <t>='PGE2'!$DO$69</t>
  </si>
  <si>
    <t>='PGE2'!$DT$69</t>
  </si>
  <si>
    <t>='PGE2'!$DY$69</t>
  </si>
  <si>
    <t>='PGE2'!$ED$69</t>
  </si>
  <si>
    <t>='PGE2'!$EI$69</t>
  </si>
  <si>
    <t>='PGE2'!$EN$69</t>
  </si>
  <si>
    <t>='PGE2'!$ES$69</t>
  </si>
  <si>
    <t>='PGE2'!$EX$69</t>
  </si>
  <si>
    <t>='PGE2'!$FC$69</t>
  </si>
  <si>
    <t>='PGE2'!$FH$69</t>
  </si>
  <si>
    <t>='PGE2'!$FM$69</t>
  </si>
  <si>
    <t>='PGE2'!$FR$69</t>
  </si>
  <si>
    <t>='PGE2'!$FW$69</t>
  </si>
  <si>
    <t>='PGE2'!$GB$69</t>
  </si>
  <si>
    <t>='PGE2'!$GG$69</t>
  </si>
  <si>
    <t>='PGE2'!$GL$69</t>
  </si>
  <si>
    <t>='PGE2'!$GQ$69</t>
  </si>
  <si>
    <t>='PGE2'!$GV$69</t>
  </si>
  <si>
    <t>='PGE2'!$HA$69</t>
  </si>
  <si>
    <t>='PGE2'!$HF$69</t>
  </si>
  <si>
    <t>='PGE2'!$HK$69</t>
  </si>
  <si>
    <t>='PGE2'!$HP$69</t>
  </si>
  <si>
    <t>='PGE2'!$HU$69</t>
  </si>
  <si>
    <t>='PGE2'!$HZ$69</t>
  </si>
  <si>
    <t>='PGE2'!$IE$69</t>
  </si>
  <si>
    <t>='PGE2'!$IJ$69</t>
  </si>
  <si>
    <t>='PGE2'!$IO$69</t>
  </si>
  <si>
    <t>='PGE2'!$IT$69</t>
  </si>
  <si>
    <t>='PGE2'!$IY$69</t>
  </si>
  <si>
    <t>='PGE2'!$I$68</t>
  </si>
  <si>
    <t>='PGE2'!$N$68</t>
  </si>
  <si>
    <t>='PGE2'!$S$68</t>
  </si>
  <si>
    <t>='PGE2'!$X$68</t>
  </si>
  <si>
    <t>='PGE2'!$AC$68</t>
  </si>
  <si>
    <t>='PGE2'!$AH$68</t>
  </si>
  <si>
    <t>='PGE2'!$AM$68</t>
  </si>
  <si>
    <t>='PGE2'!$AR$68</t>
  </si>
  <si>
    <t>='PGE2'!$AW$68</t>
  </si>
  <si>
    <t>='PGE2'!$BB$68</t>
  </si>
  <si>
    <t>='PGE2'!$BG$68</t>
  </si>
  <si>
    <t>='PGE2'!$BL$68</t>
  </si>
  <si>
    <t>='PGE2'!$BQ$68</t>
  </si>
  <si>
    <t>='PGE2'!$BV$68</t>
  </si>
  <si>
    <t>='PGE2'!$CA$68</t>
  </si>
  <si>
    <t>='PGE2'!$CF$68</t>
  </si>
  <si>
    <t>='PGE2'!$CK$68</t>
  </si>
  <si>
    <t>='PGE2'!$CP$68</t>
  </si>
  <si>
    <t>='PGE2'!$CU$68</t>
  </si>
  <si>
    <t>='PGE2'!$CZ$68</t>
  </si>
  <si>
    <t>='PGE2'!$DE$68</t>
  </si>
  <si>
    <t>='PGE2'!$DJ$68</t>
  </si>
  <si>
    <t>='PGE2'!$DO$68</t>
  </si>
  <si>
    <t>='PGE2'!$DT$68</t>
  </si>
  <si>
    <t>='PGE2'!$DY$68</t>
  </si>
  <si>
    <t>='PGE2'!$ED$68</t>
  </si>
  <si>
    <t>='PGE2'!$EI$68</t>
  </si>
  <si>
    <t>='PGE2'!$EN$68</t>
  </si>
  <si>
    <t>='PGE2'!$ES$68</t>
  </si>
  <si>
    <t>='PGE2'!$EX$68</t>
  </si>
  <si>
    <t>='PGE2'!$FC$68</t>
  </si>
  <si>
    <t>='PGE2'!$FH$68</t>
  </si>
  <si>
    <t>='PGE2'!$FM$68</t>
  </si>
  <si>
    <t>='PGE2'!$FR$68</t>
  </si>
  <si>
    <t>='PGE2'!$FW$68</t>
  </si>
  <si>
    <t>='PGE2'!$GB$68</t>
  </si>
  <si>
    <t>='PGE2'!$GG$68</t>
  </si>
  <si>
    <t>='PGE2'!$GL$68</t>
  </si>
  <si>
    <t>='PGE2'!$GQ$68</t>
  </si>
  <si>
    <t>='PGE2'!$GV$68</t>
  </si>
  <si>
    <t>='PGE2'!$HA$68</t>
  </si>
  <si>
    <t>='PGE2'!$HF$68</t>
  </si>
  <si>
    <t>='PGE2'!$HK$68</t>
  </si>
  <si>
    <t>='PGE2'!$HP$68</t>
  </si>
  <si>
    <t>='PGE2'!$HU$68</t>
  </si>
  <si>
    <t>='PGE2'!$HZ$68</t>
  </si>
  <si>
    <t>='PGE2'!$IE$68</t>
  </si>
  <si>
    <t>='PGE2'!$IJ$68</t>
  </si>
  <si>
    <t>='PGE2'!$IO$68</t>
  </si>
  <si>
    <t>='PGE2'!$IT$68</t>
  </si>
  <si>
    <t>='PGE2'!$IY$68</t>
  </si>
  <si>
    <t>='PGE3'!$I$63</t>
  </si>
  <si>
    <t>='PGE2'!$A$216:$A$221</t>
  </si>
  <si>
    <t>=Param!$C$2:$C$3</t>
  </si>
  <si>
    <t>Paste the formulas in the yellow region</t>
  </si>
  <si>
    <t>Other rock work</t>
  </si>
  <si>
    <t>='PGE2'!$I$52:$IY$52</t>
  </si>
  <si>
    <t>='PGE2'!$I$52</t>
  </si>
  <si>
    <t>='PGE2'!$N$52</t>
  </si>
  <si>
    <t>='PGE2'!$S$52</t>
  </si>
  <si>
    <t>='PGE2'!$X$52</t>
  </si>
  <si>
    <t>='PGE2'!$AC$52</t>
  </si>
  <si>
    <t>='PGE2'!$AH$52</t>
  </si>
  <si>
    <t>='PGE2'!$AM$52</t>
  </si>
  <si>
    <t>='PGE2'!$AR$52</t>
  </si>
  <si>
    <t>='PGE2'!$AW$52</t>
  </si>
  <si>
    <t>='PGE2'!$BB$52</t>
  </si>
  <si>
    <t>='PGE2'!$BG$52</t>
  </si>
  <si>
    <t>='PGE2'!$BL$52</t>
  </si>
  <si>
    <t>='PGE2'!$BQ$52</t>
  </si>
  <si>
    <t>='PGE2'!$BV$52</t>
  </si>
  <si>
    <t>='PGE2'!$CA$52</t>
  </si>
  <si>
    <t>='PGE2'!$CF$52</t>
  </si>
  <si>
    <t>='PGE2'!$CK$52</t>
  </si>
  <si>
    <t>='PGE2'!$CP$52</t>
  </si>
  <si>
    <t>='PGE2'!$CU$52</t>
  </si>
  <si>
    <t>='PGE2'!$CZ$52</t>
  </si>
  <si>
    <t>='PGE2'!$DE$52</t>
  </si>
  <si>
    <t>='PGE2'!$DJ$52</t>
  </si>
  <si>
    <t>='PGE2'!$DO$52</t>
  </si>
  <si>
    <t>='PGE2'!$DT$52</t>
  </si>
  <si>
    <t>='PGE2'!$DY$52</t>
  </si>
  <si>
    <t>='PGE2'!$ED$52</t>
  </si>
  <si>
    <t>='PGE2'!$EI$52</t>
  </si>
  <si>
    <t>='PGE2'!$EN$52</t>
  </si>
  <si>
    <t>='PGE2'!$ES$52</t>
  </si>
  <si>
    <t>='PGE2'!$EX$52</t>
  </si>
  <si>
    <t>='PGE2'!$FC$52</t>
  </si>
  <si>
    <t>='PGE2'!$FH$52</t>
  </si>
  <si>
    <t>='PGE2'!$FM$52</t>
  </si>
  <si>
    <t>='PGE2'!$FR$52</t>
  </si>
  <si>
    <t>='PGE2'!$FW$52</t>
  </si>
  <si>
    <t>='PGE2'!$GB$52</t>
  </si>
  <si>
    <t>='PGE2'!$GG$52</t>
  </si>
  <si>
    <t>='PGE2'!$GL$52</t>
  </si>
  <si>
    <t>='PGE2'!$GQ$52</t>
  </si>
  <si>
    <t>='PGE2'!$GV$52</t>
  </si>
  <si>
    <t>='PGE2'!$HA$52</t>
  </si>
  <si>
    <t>='PGE2'!$HF$52</t>
  </si>
  <si>
    <t>='PGE2'!$HK$52</t>
  </si>
  <si>
    <t>='PGE2'!$HP$52</t>
  </si>
  <si>
    <t>='PGE2'!$HU$52</t>
  </si>
  <si>
    <t>='PGE2'!$HZ$52</t>
  </si>
  <si>
    <t>='PGE2'!$IE$52</t>
  </si>
  <si>
    <t>='PGE2'!$IJ$52</t>
  </si>
  <si>
    <t>='PGE2'!$IO$52</t>
  </si>
  <si>
    <t>='PGE2'!$IT$52</t>
  </si>
  <si>
    <t>='PGE2'!$IY$52</t>
  </si>
  <si>
    <t>='PGE3'!$I$46</t>
  </si>
  <si>
    <t>='PGE2'!$I$68:$IY$68</t>
  </si>
  <si>
    <t>='PGE3'!$I$62</t>
  </si>
  <si>
    <t>='PGE2'!$I$57:$IY$57</t>
  </si>
  <si>
    <t>='PGE2'!$I$57</t>
  </si>
  <si>
    <t>='PGE2'!$N$57</t>
  </si>
  <si>
    <t>='PGE2'!$S$57</t>
  </si>
  <si>
    <t>='PGE2'!$X$57</t>
  </si>
  <si>
    <t>='PGE2'!$AC$57</t>
  </si>
  <si>
    <t>='PGE2'!$AH$57</t>
  </si>
  <si>
    <t>='PGE2'!$AM$57</t>
  </si>
  <si>
    <t>='PGE2'!$AR$57</t>
  </si>
  <si>
    <t>='PGE2'!$AW$57</t>
  </si>
  <si>
    <t>='PGE2'!$BB$57</t>
  </si>
  <si>
    <t>='PGE2'!$BG$57</t>
  </si>
  <si>
    <t>='PGE2'!$BL$57</t>
  </si>
  <si>
    <t>='PGE2'!$BQ$57</t>
  </si>
  <si>
    <t>='PGE2'!$BV$57</t>
  </si>
  <si>
    <t>='PGE2'!$CA$57</t>
  </si>
  <si>
    <t>='PGE2'!$CF$57</t>
  </si>
  <si>
    <t>='PGE2'!$CK$57</t>
  </si>
  <si>
    <t>='PGE2'!$CP$57</t>
  </si>
  <si>
    <t>='PGE2'!$CU$57</t>
  </si>
  <si>
    <t>='PGE2'!$CZ$57</t>
  </si>
  <si>
    <t>='PGE2'!$DE$57</t>
  </si>
  <si>
    <t>='PGE2'!$DJ$57</t>
  </si>
  <si>
    <t>='PGE2'!$DO$57</t>
  </si>
  <si>
    <t>='PGE2'!$DT$57</t>
  </si>
  <si>
    <t>='PGE2'!$DY$57</t>
  </si>
  <si>
    <t>='PGE2'!$ED$57</t>
  </si>
  <si>
    <t>='PGE2'!$EI$57</t>
  </si>
  <si>
    <t>='PGE2'!$EN$57</t>
  </si>
  <si>
    <t>='PGE2'!$ES$57</t>
  </si>
  <si>
    <t>='PGE2'!$EX$57</t>
  </si>
  <si>
    <t>='PGE2'!$FC$57</t>
  </si>
  <si>
    <t>='PGE2'!$FH$57</t>
  </si>
  <si>
    <t>='PGE2'!$FM$57</t>
  </si>
  <si>
    <t>='PGE2'!$FR$57</t>
  </si>
  <si>
    <t>='PGE2'!$FW$57</t>
  </si>
  <si>
    <t>='PGE2'!$GB$57</t>
  </si>
  <si>
    <t>='PGE2'!$GG$57</t>
  </si>
  <si>
    <t>='PGE2'!$GL$57</t>
  </si>
  <si>
    <t>='PGE2'!$GQ$57</t>
  </si>
  <si>
    <t>='PGE2'!$GV$57</t>
  </si>
  <si>
    <t>='PGE2'!$HA$57</t>
  </si>
  <si>
    <t>='PGE2'!$HF$57</t>
  </si>
  <si>
    <t>='PGE2'!$HK$57</t>
  </si>
  <si>
    <t>='PGE2'!$HP$57</t>
  </si>
  <si>
    <t>='PGE2'!$HU$57</t>
  </si>
  <si>
    <t>='PGE2'!$HZ$57</t>
  </si>
  <si>
    <t>='PGE2'!$IE$57</t>
  </si>
  <si>
    <t>='PGE2'!$IJ$57</t>
  </si>
  <si>
    <t>='PGE2'!$IO$57</t>
  </si>
  <si>
    <t>='PGE2'!$IT$57</t>
  </si>
  <si>
    <t>='PGE2'!$IY$57</t>
  </si>
  <si>
    <t>='PGE3'!$I$51</t>
  </si>
  <si>
    <t>='PGE2'!$I$60:$IY$60</t>
  </si>
  <si>
    <t>='PGE2'!$I$60</t>
  </si>
  <si>
    <t>='PGE2'!$N$60</t>
  </si>
  <si>
    <t>='PGE2'!$S$60</t>
  </si>
  <si>
    <t>='PGE2'!$X$60</t>
  </si>
  <si>
    <t>='PGE2'!$AC$60</t>
  </si>
  <si>
    <t>='PGE2'!$AH$60</t>
  </si>
  <si>
    <t>='PGE2'!$AM$60</t>
  </si>
  <si>
    <t>='PGE2'!$AR$60</t>
  </si>
  <si>
    <t>='PGE2'!$AW$60</t>
  </si>
  <si>
    <t>='PGE2'!$BB$60</t>
  </si>
  <si>
    <t>='PGE2'!$BG$60</t>
  </si>
  <si>
    <t>='PGE2'!$BL$60</t>
  </si>
  <si>
    <t>='PGE2'!$BQ$60</t>
  </si>
  <si>
    <t>='PGE2'!$BV$60</t>
  </si>
  <si>
    <t>='PGE2'!$CA$60</t>
  </si>
  <si>
    <t>='PGE2'!$CF$60</t>
  </si>
  <si>
    <t>='PGE2'!$CK$60</t>
  </si>
  <si>
    <t>='PGE2'!$CP$60</t>
  </si>
  <si>
    <t>='PGE2'!$CU$60</t>
  </si>
  <si>
    <t>='PGE2'!$CZ$60</t>
  </si>
  <si>
    <t>='PGE2'!$DE$60</t>
  </si>
  <si>
    <t>='PGE2'!$DJ$60</t>
  </si>
  <si>
    <t>='PGE2'!$DO$60</t>
  </si>
  <si>
    <t>='PGE2'!$DT$60</t>
  </si>
  <si>
    <t>='PGE2'!$DY$60</t>
  </si>
  <si>
    <t>='PGE2'!$ED$60</t>
  </si>
  <si>
    <t>='PGE2'!$EI$60</t>
  </si>
  <si>
    <t>='PGE2'!$EN$60</t>
  </si>
  <si>
    <t>='PGE2'!$ES$60</t>
  </si>
  <si>
    <t>='PGE2'!$EX$60</t>
  </si>
  <si>
    <t>='PGE2'!$FC$60</t>
  </si>
  <si>
    <t>='PGE2'!$FH$60</t>
  </si>
  <si>
    <t>='PGE2'!$FM$60</t>
  </si>
  <si>
    <t>='PGE2'!$FR$60</t>
  </si>
  <si>
    <t>='PGE2'!$FW$60</t>
  </si>
  <si>
    <t>='PGE2'!$GB$60</t>
  </si>
  <si>
    <t>='PGE2'!$GG$60</t>
  </si>
  <si>
    <t>='PGE2'!$GL$60</t>
  </si>
  <si>
    <t>='PGE2'!$GQ$60</t>
  </si>
  <si>
    <t>='PGE2'!$GV$60</t>
  </si>
  <si>
    <t>='PGE2'!$HA$60</t>
  </si>
  <si>
    <t>='PGE2'!$HF$60</t>
  </si>
  <si>
    <t>='PGE2'!$HK$60</t>
  </si>
  <si>
    <t>='PGE2'!$HP$60</t>
  </si>
  <si>
    <t>='PGE2'!$HU$60</t>
  </si>
  <si>
    <t>='PGE2'!$HZ$60</t>
  </si>
  <si>
    <t>='PGE2'!$IE$60</t>
  </si>
  <si>
    <t>='PGE2'!$IJ$60</t>
  </si>
  <si>
    <t>='PGE2'!$IO$60</t>
  </si>
  <si>
    <t>='PGE2'!$IT$60</t>
  </si>
  <si>
    <t>='PGE2'!$IY$60</t>
  </si>
  <si>
    <t>='PGE3'!$I$54</t>
  </si>
  <si>
    <t>='PGE2'!$I$65:$IY$65</t>
  </si>
  <si>
    <t>='PGE2'!$I$65</t>
  </si>
  <si>
    <t>='PGE2'!$N$65</t>
  </si>
  <si>
    <t>='PGE2'!$S$65</t>
  </si>
  <si>
    <t>='PGE2'!$X$65</t>
  </si>
  <si>
    <t>='PGE2'!$AC$65</t>
  </si>
  <si>
    <t>='PGE2'!$AH$65</t>
  </si>
  <si>
    <t>='PGE2'!$AM$65</t>
  </si>
  <si>
    <t>='PGE2'!$AR$65</t>
  </si>
  <si>
    <t>='PGE2'!$AW$65</t>
  </si>
  <si>
    <t>='PGE2'!$BB$65</t>
  </si>
  <si>
    <t>='PGE2'!$BG$65</t>
  </si>
  <si>
    <t>='PGE2'!$BL$65</t>
  </si>
  <si>
    <t>='PGE2'!$BQ$65</t>
  </si>
  <si>
    <t>='PGE2'!$BV$65</t>
  </si>
  <si>
    <t>='PGE2'!$CA$65</t>
  </si>
  <si>
    <t>='PGE2'!$CF$65</t>
  </si>
  <si>
    <t>='PGE2'!$CK$65</t>
  </si>
  <si>
    <t>='PGE2'!$CP$65</t>
  </si>
  <si>
    <t>='PGE2'!$CU$65</t>
  </si>
  <si>
    <t>='PGE2'!$CZ$65</t>
  </si>
  <si>
    <t>='PGE2'!$DE$65</t>
  </si>
  <si>
    <t>='PGE2'!$DJ$65</t>
  </si>
  <si>
    <t>='PGE2'!$DO$65</t>
  </si>
  <si>
    <t>='PGE2'!$DT$65</t>
  </si>
  <si>
    <t>='PGE2'!$DY$65</t>
  </si>
  <si>
    <t>='PGE2'!$ED$65</t>
  </si>
  <si>
    <t>='PGE2'!$EI$65</t>
  </si>
  <si>
    <t>='PGE2'!$EN$65</t>
  </si>
  <si>
    <t>='PGE2'!$ES$65</t>
  </si>
  <si>
    <t>='PGE2'!$EX$65</t>
  </si>
  <si>
    <t>='PGE2'!$FC$65</t>
  </si>
  <si>
    <t>='PGE2'!$FH$65</t>
  </si>
  <si>
    <t>='PGE2'!$FM$65</t>
  </si>
  <si>
    <t>='PGE2'!$FR$65</t>
  </si>
  <si>
    <t>='PGE2'!$FW$65</t>
  </si>
  <si>
    <t>='PGE2'!$GB$65</t>
  </si>
  <si>
    <t>='PGE2'!$GG$65</t>
  </si>
  <si>
    <t>='PGE2'!$GL$65</t>
  </si>
  <si>
    <t>='PGE2'!$GQ$65</t>
  </si>
  <si>
    <t>='PGE2'!$GV$65</t>
  </si>
  <si>
    <t>='PGE2'!$HA$65</t>
  </si>
  <si>
    <t>='PGE2'!$HF$65</t>
  </si>
  <si>
    <t>='PGE2'!$HK$65</t>
  </si>
  <si>
    <t>='PGE2'!$HP$65</t>
  </si>
  <si>
    <t>='PGE2'!$HU$65</t>
  </si>
  <si>
    <t>='PGE2'!$HZ$65</t>
  </si>
  <si>
    <t>='PGE2'!$IE$65</t>
  </si>
  <si>
    <t>='PGE2'!$IJ$65</t>
  </si>
  <si>
    <t>='PGE2'!$IO$65</t>
  </si>
  <si>
    <t>='PGE2'!$IT$65</t>
  </si>
  <si>
    <t>='PGE2'!$IY$65</t>
  </si>
  <si>
    <t>='PGE3'!$I$59</t>
  </si>
  <si>
    <t>='PGE2'!$I$67:$JC$67</t>
  </si>
  <si>
    <t>Tel.:  1-800-267-0452 (toll-free in North America) or 343-292-8646</t>
  </si>
  <si>
    <t>Facsimile.:  1-877-336-3100 (toll-free in North America) or 613-992-5565</t>
  </si>
  <si>
    <t>Email: NRCan.miningstats-statsminieres.RNCan@canada.ca</t>
  </si>
  <si>
    <t>Web Site: https://nrcan.gc.ca/MinExp</t>
  </si>
  <si>
    <r>
      <t xml:space="preserve">Minerals and Metals Statistics Division
Ottawa, Ontario K1A 0E4
Tel.: </t>
    </r>
    <r>
      <rPr>
        <sz val="9"/>
        <rFont val="Arial Narrow"/>
        <family val="2"/>
      </rPr>
      <t>1-800-267-0452 (toll-free in North America) or 343-292-8646</t>
    </r>
    <r>
      <rPr>
        <sz val="9"/>
        <rFont val="Arial"/>
        <family val="2"/>
      </rPr>
      <t xml:space="preserve">
Fax.:</t>
    </r>
    <r>
      <rPr>
        <sz val="9"/>
        <rFont val="Arial Narrow"/>
        <family val="2"/>
      </rPr>
      <t xml:space="preserve"> 1-877-336-3100 (toll-free in North America) or 613-992-5565</t>
    </r>
    <r>
      <rPr>
        <sz val="9"/>
        <rFont val="Arial"/>
        <family val="2"/>
      </rPr>
      <t xml:space="preserve">
Web site: https://nrcan.gc.ca/MinExp
E-mail:</t>
    </r>
    <r>
      <rPr>
        <sz val="9"/>
        <rFont val="Arial Narrow"/>
        <family val="2"/>
      </rPr>
      <t xml:space="preserve"> NRCan.miningstats-statsminieres.RNCan@canada.ca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</si>
</sst>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6" x14ac:knownFonts="1">
    <font>
      <sz val="10"/>
      <name val="Times"/>
    </font>
    <font>
      <sz val="11"/>
      <color theme="1"/>
      <name val="Calibri"/>
      <family val="2"/>
      <scheme val="minor"/>
    </font>
    <font>
      <sz val="10"/>
      <name val="Times"/>
    </font>
    <font>
      <sz val="7"/>
      <name val="Arial"/>
      <family val="2"/>
    </font>
    <font>
      <u/>
      <sz val="7"/>
      <color indexed="12"/>
      <name val="Times"/>
    </font>
    <font>
      <b/>
      <sz val="10"/>
      <name val="Helvetica"/>
      <family val="2"/>
    </font>
    <font>
      <sz val="10"/>
      <name val="Helvetica"/>
      <family val="2"/>
    </font>
    <font>
      <sz val="9"/>
      <name val="Helvetica"/>
      <family val="2"/>
    </font>
    <font>
      <b/>
      <sz val="8"/>
      <name val="Helvetica"/>
      <family val="2"/>
    </font>
    <font>
      <b/>
      <sz val="12"/>
      <name val="Helvetica"/>
      <family val="2"/>
    </font>
    <font>
      <b/>
      <sz val="11"/>
      <name val="Helvetica"/>
      <family val="2"/>
    </font>
    <font>
      <sz val="12"/>
      <name val="Times"/>
    </font>
    <font>
      <b/>
      <sz val="7"/>
      <name val="Arial"/>
      <family val="2"/>
    </font>
    <font>
      <b/>
      <sz val="10"/>
      <name val="Times"/>
    </font>
    <font>
      <sz val="12"/>
      <name val="Arial"/>
      <family val="2"/>
    </font>
    <font>
      <sz val="11"/>
      <name val="Times"/>
    </font>
    <font>
      <sz val="10"/>
      <name val="Times"/>
    </font>
    <font>
      <sz val="9"/>
      <name val="Arial"/>
      <family val="2"/>
    </font>
    <font>
      <b/>
      <sz val="10"/>
      <name val="Arial"/>
      <family val="2"/>
    </font>
    <font>
      <sz val="10"/>
      <name val="Arial"/>
      <family val="2"/>
    </font>
    <font>
      <b/>
      <sz val="14"/>
      <name val="Arial"/>
      <family val="2"/>
    </font>
    <font>
      <b/>
      <sz val="12"/>
      <name val="Arial"/>
      <family val="2"/>
    </font>
    <font>
      <b/>
      <sz val="8"/>
      <name val="Arial"/>
      <family val="2"/>
    </font>
    <font>
      <b/>
      <sz val="11"/>
      <name val="Arial"/>
      <family val="2"/>
    </font>
    <font>
      <sz val="11"/>
      <name val="Arial"/>
      <family val="2"/>
    </font>
    <font>
      <sz val="8"/>
      <name val="Arial"/>
      <family val="2"/>
    </font>
    <font>
      <u/>
      <sz val="12"/>
      <name val="Arial"/>
      <family val="2"/>
    </font>
    <font>
      <sz val="10"/>
      <name val="Times"/>
    </font>
    <font>
      <b/>
      <sz val="9"/>
      <name val="Arial"/>
      <family val="2"/>
    </font>
    <font>
      <sz val="8"/>
      <name val="Times"/>
    </font>
    <font>
      <sz val="6"/>
      <name val="Arial"/>
      <family val="2"/>
    </font>
    <font>
      <sz val="11.5"/>
      <name val="Arial"/>
      <family val="2"/>
    </font>
    <font>
      <i/>
      <sz val="11"/>
      <name val="Arial"/>
      <family val="2"/>
    </font>
    <font>
      <sz val="10.5"/>
      <name val="Arial"/>
      <family val="2"/>
    </font>
    <font>
      <sz val="10.5"/>
      <name val="Times"/>
    </font>
    <font>
      <sz val="12"/>
      <name val="Helvetica"/>
      <family val="2"/>
    </font>
    <font>
      <sz val="10.75"/>
      <name val="Arial"/>
      <family val="2"/>
    </font>
    <font>
      <sz val="10.75"/>
      <name val="Times"/>
    </font>
    <font>
      <b/>
      <sz val="11"/>
      <color theme="0"/>
      <name val="Calibri"/>
      <family val="2"/>
      <scheme val="minor"/>
    </font>
    <font>
      <b/>
      <sz val="12"/>
      <color theme="0"/>
      <name val="Arial"/>
      <family val="2"/>
    </font>
    <font>
      <sz val="10"/>
      <color theme="0"/>
      <name val="Times"/>
    </font>
    <font>
      <b/>
      <sz val="12"/>
      <color theme="0"/>
      <name val="Calibri"/>
      <family val="2"/>
      <scheme val="minor"/>
    </font>
    <font>
      <b/>
      <u/>
      <sz val="10"/>
      <name val="Arial"/>
      <family val="2"/>
    </font>
    <font>
      <sz val="11"/>
      <name val="Helvetica"/>
      <family val="2"/>
    </font>
    <font>
      <sz val="9"/>
      <name val="Times"/>
    </font>
    <font>
      <sz val="9"/>
      <name val="Arial Narrow"/>
      <family val="2"/>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A5A5A5"/>
      </patternFill>
    </fill>
    <fill>
      <patternFill patternType="solid">
        <fgColor theme="0" tint="-0.34998626667073579"/>
        <bgColor indexed="64"/>
      </patternFill>
    </fill>
    <fill>
      <patternFill patternType="solid">
        <fgColor rgb="FFFFFF00"/>
        <bgColor indexed="64"/>
      </patternFill>
    </fill>
  </fills>
  <borders count="99">
    <border>
      <left/>
      <right/>
      <top/>
      <bottom/>
      <diagonal/>
    </border>
    <border>
      <left style="thin">
        <color indexed="64"/>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8"/>
      </left>
      <right/>
      <top/>
      <bottom/>
      <diagonal/>
    </border>
    <border>
      <left style="medium">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medium">
        <color indexed="8"/>
      </top>
      <bottom style="thin">
        <color indexed="64"/>
      </bottom>
      <diagonal/>
    </border>
    <border>
      <left style="thin">
        <color indexed="8"/>
      </left>
      <right style="thin">
        <color indexed="64"/>
      </right>
      <top style="medium">
        <color indexed="8"/>
      </top>
      <bottom style="thin">
        <color indexed="64"/>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medium">
        <color indexed="8"/>
      </left>
      <right style="thin">
        <color indexed="8"/>
      </right>
      <top/>
      <bottom style="medium">
        <color indexed="8"/>
      </bottom>
      <diagonal/>
    </border>
    <border>
      <left style="thin">
        <color indexed="64"/>
      </left>
      <right style="thin">
        <color indexed="64"/>
      </right>
      <top style="thin">
        <color indexed="8"/>
      </top>
      <bottom style="medium">
        <color indexed="8"/>
      </bottom>
      <diagonal/>
    </border>
    <border>
      <left/>
      <right/>
      <top style="medium">
        <color indexed="64"/>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style="thin">
        <color indexed="8"/>
      </left>
      <right/>
      <top/>
      <bottom style="medium">
        <color indexed="8"/>
      </bottom>
      <diagonal/>
    </border>
    <border>
      <left/>
      <right/>
      <top/>
      <bottom style="medium">
        <color indexed="8"/>
      </bottom>
      <diagonal/>
    </border>
    <border>
      <left style="medium">
        <color indexed="8"/>
      </left>
      <right/>
      <top style="medium">
        <color indexed="8"/>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thin">
        <color indexed="8"/>
      </right>
      <top/>
      <bottom/>
      <diagonal/>
    </border>
    <border>
      <left/>
      <right style="thin">
        <color indexed="8"/>
      </right>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medium">
        <color indexed="8"/>
      </top>
      <bottom/>
      <diagonal/>
    </border>
    <border>
      <left/>
      <right style="medium">
        <color indexed="64"/>
      </right>
      <top/>
      <bottom style="medium">
        <color indexed="64"/>
      </bottom>
      <diagonal/>
    </border>
    <border>
      <left/>
      <right style="medium">
        <color indexed="8"/>
      </right>
      <top/>
      <bottom style="thin">
        <color indexed="8"/>
      </bottom>
      <diagonal/>
    </border>
    <border>
      <left style="thin">
        <color indexed="8"/>
      </left>
      <right style="medium">
        <color indexed="8"/>
      </right>
      <top style="thin">
        <color indexed="8"/>
      </top>
      <bottom style="medium">
        <color indexed="64"/>
      </bottom>
      <diagonal/>
    </border>
    <border>
      <left/>
      <right style="medium">
        <color indexed="8"/>
      </right>
      <top/>
      <bottom/>
      <diagonal/>
    </border>
    <border>
      <left style="thin">
        <color indexed="64"/>
      </left>
      <right style="medium">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8"/>
      </left>
      <right/>
      <top style="medium">
        <color indexed="8"/>
      </top>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64"/>
      </right>
      <top style="thin">
        <color indexed="8"/>
      </top>
      <bottom style="thin">
        <color indexed="8"/>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8"/>
      </right>
      <top style="medium">
        <color indexed="8"/>
      </top>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ouble">
        <color rgb="FF3F3F3F"/>
      </left>
      <right style="double">
        <color rgb="FF3F3F3F"/>
      </right>
      <top style="medium">
        <color indexed="64"/>
      </top>
      <bottom style="medium">
        <color indexed="64"/>
      </bottom>
      <diagonal/>
    </border>
    <border>
      <left style="double">
        <color rgb="FF3F3F3F"/>
      </left>
      <right style="medium">
        <color indexed="64"/>
      </right>
      <top style="medium">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38" fillId="4" borderId="95" applyNumberFormat="0" applyAlignment="0" applyProtection="0"/>
    <xf numFmtId="0" fontId="1" fillId="0" borderId="0"/>
  </cellStyleXfs>
  <cellXfs count="875">
    <xf numFmtId="0" fontId="2" fillId="0" borderId="0" xfId="0" applyNumberFormat="1" applyFont="1" applyAlignment="1" applyProtection="1">
      <protection locked="0"/>
    </xf>
    <xf numFmtId="0" fontId="16" fillId="0" borderId="0" xfId="0" applyFont="1" applyFill="1" applyProtection="1"/>
    <xf numFmtId="0" fontId="16" fillId="0" borderId="0" xfId="0" applyFont="1" applyFill="1" applyAlignment="1" applyProtection="1">
      <alignment horizontal="centerContinuous"/>
    </xf>
    <xf numFmtId="0" fontId="13" fillId="0" borderId="0" xfId="0" applyFont="1" applyFill="1" applyAlignment="1" applyProtection="1">
      <alignment horizontal="centerContinuous"/>
    </xf>
    <xf numFmtId="0" fontId="19" fillId="0" borderId="0" xfId="0" applyNumberFormat="1" applyFont="1" applyFill="1" applyAlignment="1" applyProtection="1"/>
    <xf numFmtId="0" fontId="19" fillId="0" borderId="0" xfId="0" applyFont="1" applyFill="1" applyAlignment="1" applyProtection="1"/>
    <xf numFmtId="0" fontId="18" fillId="0" borderId="0" xfId="0" applyFont="1" applyFill="1" applyAlignment="1" applyProtection="1">
      <alignment horizontal="centerContinuous" vertical="top"/>
    </xf>
    <xf numFmtId="0" fontId="20" fillId="0" borderId="0" xfId="0" applyNumberFormat="1" applyFont="1" applyFill="1" applyAlignment="1" applyProtection="1">
      <alignment horizontal="centerContinuous"/>
    </xf>
    <xf numFmtId="0" fontId="19" fillId="0" borderId="0" xfId="0" applyFont="1" applyFill="1" applyAlignment="1" applyProtection="1">
      <alignment horizontal="centerContinuous"/>
    </xf>
    <xf numFmtId="0" fontId="18" fillId="0" borderId="0" xfId="0" applyFont="1" applyFill="1" applyAlignment="1" applyProtection="1">
      <alignment horizontal="centerContinuous" vertical="center"/>
    </xf>
    <xf numFmtId="0" fontId="18" fillId="0" borderId="0" xfId="0" applyFont="1" applyFill="1" applyAlignment="1" applyProtection="1">
      <alignment horizontal="centerContinuous"/>
    </xf>
    <xf numFmtId="0" fontId="19" fillId="0" borderId="0" xfId="0" applyNumberFormat="1" applyFont="1" applyFill="1" applyAlignment="1" applyProtection="1">
      <alignment horizontal="centerContinuous"/>
    </xf>
    <xf numFmtId="0" fontId="19" fillId="0" borderId="0" xfId="0" applyNumberFormat="1" applyFont="1" applyFill="1" applyAlignment="1" applyProtection="1">
      <alignment vertical="center"/>
    </xf>
    <xf numFmtId="0" fontId="19" fillId="0" borderId="0" xfId="0" applyNumberFormat="1" applyFont="1" applyFill="1" applyAlignment="1" applyProtection="1">
      <alignment vertical="top"/>
    </xf>
    <xf numFmtId="49" fontId="18"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right" vertical="center"/>
    </xf>
    <xf numFmtId="0" fontId="19" fillId="0" borderId="0" xfId="0" applyFont="1" applyFill="1" applyBorder="1" applyAlignment="1" applyProtection="1"/>
    <xf numFmtId="0" fontId="19" fillId="0" borderId="0" xfId="0" applyFont="1" applyFill="1" applyAlignment="1" applyProtection="1">
      <alignment horizontal="left" vertical="center"/>
    </xf>
    <xf numFmtId="0" fontId="19" fillId="0" borderId="0" xfId="0" applyFont="1" applyFill="1" applyBorder="1" applyAlignment="1" applyProtection="1">
      <alignment horizontal="left"/>
    </xf>
    <xf numFmtId="0" fontId="18" fillId="0" borderId="0" xfId="0" applyFont="1" applyFill="1" applyBorder="1" applyAlignment="1" applyProtection="1"/>
    <xf numFmtId="0" fontId="19" fillId="0" borderId="2" xfId="0" applyNumberFormat="1" applyFont="1" applyFill="1" applyBorder="1" applyAlignment="1" applyProtection="1"/>
    <xf numFmtId="0" fontId="19" fillId="0" borderId="2" xfId="0" applyFont="1" applyFill="1" applyBorder="1" applyAlignment="1" applyProtection="1"/>
    <xf numFmtId="0" fontId="26" fillId="0" borderId="0" xfId="1" applyFont="1" applyFill="1" applyBorder="1" applyAlignment="1" applyProtection="1">
      <alignment horizontal="center"/>
    </xf>
    <xf numFmtId="0" fontId="26" fillId="0" borderId="3" xfId="1" applyFont="1" applyFill="1" applyBorder="1" applyAlignment="1" applyProtection="1">
      <alignment horizontal="center"/>
    </xf>
    <xf numFmtId="1" fontId="10" fillId="0" borderId="43" xfId="0" applyNumberFormat="1" applyFont="1" applyFill="1" applyBorder="1" applyAlignment="1" applyProtection="1">
      <alignment horizontal="center"/>
    </xf>
    <xf numFmtId="0" fontId="5"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0" fontId="5" fillId="2" borderId="45" xfId="0" applyFont="1" applyFill="1" applyBorder="1" applyProtection="1"/>
    <xf numFmtId="49" fontId="9" fillId="2" borderId="46" xfId="0" applyNumberFormat="1" applyFont="1" applyFill="1" applyBorder="1" applyProtection="1"/>
    <xf numFmtId="0" fontId="5" fillId="2" borderId="46" xfId="0" applyFont="1" applyFill="1" applyBorder="1" applyProtection="1"/>
    <xf numFmtId="0" fontId="6" fillId="2" borderId="46" xfId="0" applyFont="1" applyFill="1" applyBorder="1" applyAlignment="1" applyProtection="1">
      <alignment horizontal="center"/>
    </xf>
    <xf numFmtId="0" fontId="6" fillId="2" borderId="45" xfId="0" applyFont="1" applyFill="1" applyBorder="1" applyProtection="1"/>
    <xf numFmtId="0" fontId="9" fillId="2" borderId="46" xfId="0" applyFont="1" applyFill="1" applyBorder="1" applyProtection="1"/>
    <xf numFmtId="0" fontId="6" fillId="2" borderId="47" xfId="0" applyFont="1" applyFill="1" applyBorder="1" applyProtection="1"/>
    <xf numFmtId="0" fontId="6" fillId="2" borderId="48" xfId="0" applyFont="1" applyFill="1" applyBorder="1" applyProtection="1"/>
    <xf numFmtId="0" fontId="7" fillId="2" borderId="50"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2" borderId="52" xfId="0" applyFont="1" applyFill="1" applyBorder="1" applyAlignment="1" applyProtection="1">
      <alignment horizontal="center" vertical="center" wrapText="1"/>
    </xf>
    <xf numFmtId="0" fontId="5" fillId="2" borderId="42" xfId="0" applyFont="1" applyFill="1" applyBorder="1" applyAlignment="1" applyProtection="1">
      <alignment horizontal="center" vertical="center"/>
    </xf>
    <xf numFmtId="0" fontId="5" fillId="2" borderId="53" xfId="0" applyFont="1" applyFill="1" applyBorder="1" applyAlignment="1" applyProtection="1">
      <alignment horizontal="center" vertical="center"/>
    </xf>
    <xf numFmtId="0" fontId="5" fillId="2" borderId="54" xfId="0" applyFont="1" applyFill="1" applyBorder="1" applyAlignment="1" applyProtection="1">
      <alignment horizontal="center" vertical="center"/>
    </xf>
    <xf numFmtId="0" fontId="6" fillId="2" borderId="55" xfId="0" applyFont="1" applyFill="1" applyBorder="1" applyAlignment="1" applyProtection="1">
      <alignment horizontal="center"/>
    </xf>
    <xf numFmtId="0" fontId="6" fillId="2" borderId="56" xfId="0" applyFont="1" applyFill="1" applyBorder="1" applyAlignment="1" applyProtection="1">
      <alignment horizontal="center"/>
    </xf>
    <xf numFmtId="0" fontId="10" fillId="0" borderId="3" xfId="0" applyFont="1" applyFill="1" applyBorder="1" applyAlignment="1" applyProtection="1">
      <alignment vertical="center"/>
    </xf>
    <xf numFmtId="0" fontId="5" fillId="2" borderId="59" xfId="0" applyFont="1" applyFill="1" applyBorder="1" applyAlignment="1" applyProtection="1">
      <alignment horizontal="left"/>
    </xf>
    <xf numFmtId="0" fontId="5" fillId="2" borderId="61" xfId="0" applyFont="1" applyFill="1" applyBorder="1" applyAlignment="1" applyProtection="1">
      <alignment horizontal="left"/>
    </xf>
    <xf numFmtId="0" fontId="6" fillId="2" borderId="63" xfId="0" applyFont="1" applyFill="1" applyBorder="1" applyAlignment="1" applyProtection="1"/>
    <xf numFmtId="0" fontId="0" fillId="0" borderId="0" xfId="0" applyNumberFormat="1" applyFont="1" applyAlignment="1" applyProtection="1">
      <protection locked="0"/>
    </xf>
    <xf numFmtId="0" fontId="2" fillId="0" borderId="0" xfId="0" applyFont="1" applyFill="1" applyProtection="1"/>
    <xf numFmtId="0" fontId="2" fillId="0" borderId="0" xfId="0" applyFont="1" applyFill="1" applyAlignment="1" applyProtection="1">
      <alignment horizontal="centerContinuous"/>
    </xf>
    <xf numFmtId="0" fontId="10" fillId="0" borderId="67" xfId="0" applyFont="1" applyFill="1" applyBorder="1" applyAlignment="1" applyProtection="1">
      <alignment horizontal="center"/>
    </xf>
    <xf numFmtId="0" fontId="10" fillId="0" borderId="68" xfId="0" applyFont="1" applyFill="1" applyBorder="1" applyAlignment="1" applyProtection="1">
      <alignment horizontal="center"/>
    </xf>
    <xf numFmtId="0" fontId="7" fillId="0" borderId="50"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xf>
    <xf numFmtId="0" fontId="7" fillId="0" borderId="52" xfId="0" applyFont="1" applyFill="1" applyBorder="1" applyAlignment="1" applyProtection="1">
      <alignment horizontal="center" vertical="center" wrapText="1"/>
    </xf>
    <xf numFmtId="0" fontId="6" fillId="0" borderId="47" xfId="0" applyFont="1" applyFill="1" applyBorder="1" applyProtection="1"/>
    <xf numFmtId="0" fontId="6" fillId="0" borderId="48" xfId="0" applyFont="1" applyFill="1" applyBorder="1" applyProtection="1"/>
    <xf numFmtId="0" fontId="5" fillId="0" borderId="42"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4" xfId="0" applyFont="1" applyFill="1" applyBorder="1" applyAlignment="1" applyProtection="1">
      <alignment horizontal="center" vertical="center"/>
    </xf>
    <xf numFmtId="0" fontId="5" fillId="0" borderId="59" xfId="0" applyFont="1" applyFill="1" applyBorder="1" applyAlignment="1" applyProtection="1">
      <alignment horizontal="left"/>
    </xf>
    <xf numFmtId="0" fontId="5" fillId="0" borderId="61" xfId="0" applyFont="1" applyFill="1" applyBorder="1" applyAlignment="1" applyProtection="1">
      <alignment horizontal="left"/>
    </xf>
    <xf numFmtId="0" fontId="6" fillId="0" borderId="63" xfId="0" applyFont="1" applyFill="1" applyBorder="1" applyAlignment="1" applyProtection="1"/>
    <xf numFmtId="0" fontId="6" fillId="0" borderId="55" xfId="0" applyFont="1" applyFill="1" applyBorder="1" applyAlignment="1" applyProtection="1">
      <alignment horizontal="center"/>
    </xf>
    <xf numFmtId="0" fontId="5" fillId="0" borderId="45" xfId="0" applyFont="1" applyFill="1" applyBorder="1" applyProtection="1"/>
    <xf numFmtId="49" fontId="9" fillId="0" borderId="46" xfId="0" applyNumberFormat="1" applyFont="1" applyFill="1" applyBorder="1" applyProtection="1"/>
    <xf numFmtId="0" fontId="5" fillId="0" borderId="46" xfId="0" applyFont="1" applyFill="1" applyBorder="1" applyProtection="1"/>
    <xf numFmtId="0" fontId="6" fillId="0" borderId="46" xfId="0" applyFont="1" applyFill="1" applyBorder="1" applyAlignment="1" applyProtection="1">
      <alignment horizontal="center"/>
    </xf>
    <xf numFmtId="0" fontId="6" fillId="0" borderId="56" xfId="0" applyFont="1" applyFill="1" applyBorder="1" applyAlignment="1" applyProtection="1">
      <alignment horizontal="center"/>
    </xf>
    <xf numFmtId="0" fontId="6" fillId="0" borderId="45" xfId="0" applyFont="1" applyFill="1" applyBorder="1" applyProtection="1"/>
    <xf numFmtId="0" fontId="9" fillId="0" borderId="46" xfId="0" applyFont="1" applyFill="1" applyBorder="1" applyProtection="1"/>
    <xf numFmtId="0" fontId="19" fillId="0" borderId="0" xfId="0" applyNumberFormat="1" applyFont="1" applyFill="1" applyAlignment="1" applyProtection="1">
      <protection locked="0"/>
    </xf>
    <xf numFmtId="0" fontId="6" fillId="0" borderId="0" xfId="0" applyFont="1" applyFill="1" applyBorder="1" applyAlignment="1" applyProtection="1"/>
    <xf numFmtId="0" fontId="6" fillId="0" borderId="0" xfId="0" applyFont="1" applyFill="1" applyBorder="1" applyAlignment="1" applyProtection="1">
      <alignment vertical="center" wrapText="1"/>
    </xf>
    <xf numFmtId="0" fontId="23" fillId="2" borderId="19" xfId="0" applyNumberFormat="1" applyFont="1" applyFill="1" applyBorder="1" applyAlignment="1" applyProtection="1"/>
    <xf numFmtId="0" fontId="19" fillId="2" borderId="3" xfId="0" applyNumberFormat="1" applyFont="1" applyFill="1" applyBorder="1" applyAlignment="1" applyProtection="1">
      <alignment horizontal="center" vertical="center" wrapText="1"/>
    </xf>
    <xf numFmtId="0" fontId="19" fillId="2" borderId="3" xfId="0" quotePrefix="1" applyNumberFormat="1" applyFont="1" applyFill="1" applyBorder="1" applyAlignment="1" applyProtection="1">
      <alignment horizontal="left" vertical="center" wrapText="1"/>
    </xf>
    <xf numFmtId="0" fontId="19" fillId="2" borderId="30" xfId="0" applyNumberFormat="1" applyFont="1" applyFill="1" applyBorder="1" applyAlignment="1" applyProtection="1">
      <alignment horizontal="center" vertical="center" wrapText="1"/>
    </xf>
    <xf numFmtId="3" fontId="14" fillId="2" borderId="3" xfId="0" applyNumberFormat="1" applyFont="1" applyFill="1" applyBorder="1" applyProtection="1"/>
    <xf numFmtId="3" fontId="14" fillId="2" borderId="30" xfId="0" applyNumberFormat="1" applyFont="1" applyFill="1" applyBorder="1" applyProtection="1"/>
    <xf numFmtId="3" fontId="24" fillId="0" borderId="0" xfId="0" applyNumberFormat="1" applyFont="1" applyFill="1" applyAlignment="1" applyProtection="1">
      <alignment vertical="center"/>
    </xf>
    <xf numFmtId="3" fontId="14" fillId="0" borderId="0" xfId="0" applyNumberFormat="1" applyFont="1" applyFill="1" applyProtection="1"/>
    <xf numFmtId="3" fontId="14" fillId="0" borderId="0" xfId="0" applyNumberFormat="1" applyFont="1" applyFill="1" applyBorder="1" applyProtection="1"/>
    <xf numFmtId="3" fontId="24" fillId="0" borderId="17" xfId="0" applyNumberFormat="1" applyFont="1" applyFill="1" applyBorder="1" applyAlignment="1" applyProtection="1">
      <alignment horizontal="left" vertical="center"/>
    </xf>
    <xf numFmtId="3" fontId="24" fillId="0" borderId="7" xfId="0" applyNumberFormat="1" applyFont="1" applyFill="1" applyBorder="1" applyAlignment="1" applyProtection="1">
      <alignment horizontal="left" vertical="center"/>
    </xf>
    <xf numFmtId="3" fontId="24" fillId="0" borderId="17" xfId="0" applyNumberFormat="1" applyFont="1" applyFill="1" applyBorder="1" applyAlignment="1" applyProtection="1">
      <alignment horizontal="left" vertical="center" wrapText="1"/>
    </xf>
    <xf numFmtId="3" fontId="24" fillId="0" borderId="18" xfId="0" applyNumberFormat="1" applyFont="1" applyFill="1" applyBorder="1" applyAlignment="1" applyProtection="1">
      <alignment horizontal="left" vertical="center"/>
    </xf>
    <xf numFmtId="3" fontId="24" fillId="0" borderId="24" xfId="0" applyNumberFormat="1" applyFont="1" applyFill="1" applyBorder="1" applyAlignment="1" applyProtection="1">
      <alignment horizontal="left" vertical="center"/>
    </xf>
    <xf numFmtId="49" fontId="24" fillId="0" borderId="17" xfId="0" applyNumberFormat="1" applyFont="1" applyFill="1" applyBorder="1" applyAlignment="1" applyProtection="1">
      <alignment horizontal="left" vertical="center"/>
    </xf>
    <xf numFmtId="49" fontId="24" fillId="0" borderId="19" xfId="0" applyNumberFormat="1" applyFont="1" applyFill="1" applyBorder="1" applyAlignment="1" applyProtection="1">
      <alignment horizontal="left" vertical="center"/>
    </xf>
    <xf numFmtId="3" fontId="14" fillId="0" borderId="0" xfId="0" applyNumberFormat="1" applyFont="1" applyFill="1" applyAlignment="1" applyProtection="1">
      <alignment vertical="top"/>
    </xf>
    <xf numFmtId="3" fontId="24" fillId="0" borderId="19" xfId="0" applyNumberFormat="1" applyFont="1" applyFill="1" applyBorder="1" applyAlignment="1" applyProtection="1">
      <alignment horizontal="left" vertical="center"/>
    </xf>
    <xf numFmtId="3" fontId="14" fillId="0" borderId="0" xfId="0" applyNumberFormat="1" applyFont="1" applyFill="1" applyBorder="1" applyAlignment="1" applyProtection="1">
      <alignment vertical="top"/>
    </xf>
    <xf numFmtId="3" fontId="14" fillId="0" borderId="0" xfId="0" applyNumberFormat="1" applyFont="1" applyFill="1" applyBorder="1" applyAlignment="1" applyProtection="1"/>
    <xf numFmtId="3" fontId="24" fillId="0" borderId="19" xfId="0" applyNumberFormat="1" applyFont="1" applyFill="1" applyBorder="1" applyAlignment="1" applyProtection="1">
      <alignment vertical="center"/>
    </xf>
    <xf numFmtId="3" fontId="24" fillId="0" borderId="7" xfId="0" applyNumberFormat="1" applyFont="1" applyFill="1" applyBorder="1" applyAlignment="1" applyProtection="1">
      <alignment vertical="center"/>
    </xf>
    <xf numFmtId="3" fontId="24" fillId="0" borderId="25" xfId="0" applyNumberFormat="1" applyFont="1" applyFill="1" applyBorder="1" applyAlignment="1" applyProtection="1">
      <alignment horizontal="center" vertical="center"/>
    </xf>
    <xf numFmtId="3" fontId="24" fillId="0" borderId="28" xfId="0" applyNumberFormat="1" applyFont="1" applyFill="1" applyBorder="1" applyAlignment="1" applyProtection="1">
      <alignment horizontal="center" vertical="center"/>
    </xf>
    <xf numFmtId="3" fontId="24" fillId="0" borderId="27" xfId="0" applyNumberFormat="1" applyFont="1" applyFill="1" applyBorder="1" applyAlignment="1" applyProtection="1">
      <alignment horizontal="center" vertical="center"/>
    </xf>
    <xf numFmtId="3" fontId="25" fillId="2" borderId="9" xfId="0" applyNumberFormat="1" applyFont="1" applyFill="1" applyBorder="1" applyAlignment="1" applyProtection="1">
      <alignment horizontal="right" wrapText="1"/>
    </xf>
    <xf numFmtId="3" fontId="19" fillId="2" borderId="24" xfId="0" applyNumberFormat="1" applyFont="1" applyFill="1" applyBorder="1" applyAlignment="1" applyProtection="1">
      <alignment horizontal="right" wrapText="1"/>
    </xf>
    <xf numFmtId="3" fontId="19" fillId="2" borderId="28" xfId="0" applyNumberFormat="1" applyFont="1" applyFill="1" applyBorder="1" applyAlignment="1" applyProtection="1">
      <alignment horizontal="right" wrapText="1"/>
    </xf>
    <xf numFmtId="3" fontId="24" fillId="0" borderId="26" xfId="0" applyNumberFormat="1" applyFont="1" applyFill="1" applyBorder="1" applyAlignment="1" applyProtection="1">
      <alignment horizontal="center" vertical="center"/>
    </xf>
    <xf numFmtId="3" fontId="24" fillId="0" borderId="28" xfId="0" applyNumberFormat="1" applyFont="1" applyFill="1" applyBorder="1" applyAlignment="1" applyProtection="1">
      <alignment horizontal="center" vertical="center" wrapText="1"/>
    </xf>
    <xf numFmtId="3" fontId="14" fillId="0" borderId="0" xfId="0" applyNumberFormat="1" applyFont="1" applyFill="1" applyAlignment="1" applyProtection="1"/>
    <xf numFmtId="3" fontId="23" fillId="0" borderId="20" xfId="0" applyNumberFormat="1" applyFont="1" applyFill="1" applyBorder="1" applyAlignment="1" applyProtection="1">
      <alignment horizontal="left" vertical="center"/>
    </xf>
    <xf numFmtId="3" fontId="24" fillId="0" borderId="29" xfId="0" applyNumberFormat="1" applyFont="1" applyFill="1" applyBorder="1" applyAlignment="1" applyProtection="1">
      <alignment horizontal="center" vertical="center"/>
    </xf>
    <xf numFmtId="3" fontId="24" fillId="0" borderId="5" xfId="0" applyNumberFormat="1" applyFont="1" applyFill="1" applyBorder="1" applyAlignment="1" applyProtection="1">
      <alignment horizontal="left" vertical="center"/>
    </xf>
    <xf numFmtId="3" fontId="24" fillId="0" borderId="30" xfId="0" applyNumberFormat="1" applyFont="1" applyFill="1" applyBorder="1" applyAlignment="1" applyProtection="1">
      <alignment horizontal="center"/>
    </xf>
    <xf numFmtId="3" fontId="24" fillId="0" borderId="31" xfId="0" applyNumberFormat="1" applyFont="1" applyFill="1" applyBorder="1" applyAlignment="1" applyProtection="1">
      <alignment horizontal="center" vertical="center"/>
    </xf>
    <xf numFmtId="3" fontId="24" fillId="0" borderId="22" xfId="0" applyNumberFormat="1" applyFont="1" applyFill="1" applyBorder="1" applyAlignment="1" applyProtection="1">
      <alignment horizontal="left" vertical="center"/>
    </xf>
    <xf numFmtId="3" fontId="23" fillId="0" borderId="2" xfId="0" applyNumberFormat="1" applyFont="1" applyFill="1" applyBorder="1" applyAlignment="1" applyProtection="1">
      <alignment horizontal="center" vertical="center"/>
    </xf>
    <xf numFmtId="3" fontId="17" fillId="0" borderId="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3" fontId="14" fillId="0" borderId="0" xfId="0" quotePrefix="1" applyNumberFormat="1" applyFont="1" applyFill="1" applyBorder="1" applyAlignment="1" applyProtection="1">
      <alignment vertical="center"/>
    </xf>
    <xf numFmtId="3" fontId="21" fillId="0" borderId="0" xfId="0" applyNumberFormat="1" applyFont="1" applyFill="1" applyBorder="1" applyAlignment="1" applyProtection="1">
      <alignment vertical="center"/>
    </xf>
    <xf numFmtId="3" fontId="17" fillId="0" borderId="0" xfId="0" applyNumberFormat="1" applyFont="1" applyFill="1" applyAlignment="1" applyProtection="1">
      <alignment horizontal="left" vertical="center"/>
    </xf>
    <xf numFmtId="3" fontId="14" fillId="0" borderId="0" xfId="0" applyNumberFormat="1" applyFont="1" applyFill="1" applyAlignment="1" applyProtection="1">
      <alignment horizontal="right"/>
    </xf>
    <xf numFmtId="3" fontId="17" fillId="0" borderId="0" xfId="0" applyNumberFormat="1" applyFont="1" applyFill="1" applyBorder="1" applyAlignment="1" applyProtection="1">
      <alignment horizontal="left" vertical="center"/>
    </xf>
    <xf numFmtId="3" fontId="24" fillId="0" borderId="0" xfId="0" applyNumberFormat="1" applyFont="1" applyFill="1" applyBorder="1" applyAlignment="1" applyProtection="1">
      <alignment horizontal="left" vertical="center"/>
    </xf>
    <xf numFmtId="49" fontId="24" fillId="0" borderId="0" xfId="0" applyNumberFormat="1" applyFont="1" applyFill="1" applyBorder="1" applyAlignment="1" applyProtection="1">
      <alignment horizontal="left" vertical="center"/>
    </xf>
    <xf numFmtId="3" fontId="30" fillId="0" borderId="0" xfId="0" applyNumberFormat="1" applyFont="1" applyFill="1" applyProtection="1"/>
    <xf numFmtId="3" fontId="14" fillId="0" borderId="0" xfId="0" applyNumberFormat="1" applyFont="1" applyFill="1" applyProtection="1">
      <protection locked="0"/>
    </xf>
    <xf numFmtId="3" fontId="30" fillId="0" borderId="0" xfId="0" applyNumberFormat="1" applyFont="1" applyFill="1" applyAlignment="1" applyProtection="1">
      <alignment horizontal="right"/>
      <protection locked="0"/>
    </xf>
    <xf numFmtId="0" fontId="18" fillId="0" borderId="25" xfId="0" applyNumberFormat="1" applyFont="1" applyBorder="1" applyAlignment="1" applyProtection="1">
      <alignment horizontal="left"/>
    </xf>
    <xf numFmtId="3" fontId="25" fillId="2" borderId="18" xfId="0" applyNumberFormat="1" applyFont="1" applyFill="1" applyBorder="1" applyAlignment="1" applyProtection="1">
      <alignment horizontal="right" wrapText="1"/>
      <protection locked="0"/>
    </xf>
    <xf numFmtId="0" fontId="2" fillId="0" borderId="0" xfId="0" applyNumberFormat="1" applyFont="1" applyFill="1" applyAlignment="1" applyProtection="1">
      <alignment wrapText="1"/>
    </xf>
    <xf numFmtId="0" fontId="21" fillId="0" borderId="0" xfId="0" applyNumberFormat="1" applyFont="1" applyFill="1" applyAlignment="1" applyProtection="1"/>
    <xf numFmtId="0" fontId="19" fillId="0" borderId="0" xfId="0" applyNumberFormat="1" applyFont="1" applyFill="1" applyBorder="1" applyAlignment="1" applyProtection="1">
      <alignment horizontal="center" vertical="center"/>
    </xf>
    <xf numFmtId="0" fontId="19" fillId="0" borderId="1" xfId="0" applyNumberFormat="1" applyFont="1" applyFill="1" applyBorder="1" applyAlignment="1" applyProtection="1"/>
    <xf numFmtId="0" fontId="2" fillId="0" borderId="0" xfId="0" applyNumberFormat="1" applyFont="1" applyAlignment="1" applyProtection="1"/>
    <xf numFmtId="0" fontId="23" fillId="0" borderId="0" xfId="0" applyFont="1" applyFill="1" applyAlignment="1" applyProtection="1"/>
    <xf numFmtId="0" fontId="27" fillId="0" borderId="3" xfId="0" applyNumberFormat="1" applyFont="1" applyFill="1" applyBorder="1" applyAlignment="1" applyProtection="1"/>
    <xf numFmtId="0" fontId="19" fillId="0" borderId="0" xfId="0" applyFont="1" applyFill="1" applyBorder="1" applyAlignment="1" applyProtection="1">
      <alignment vertical="center"/>
    </xf>
    <xf numFmtId="0" fontId="24" fillId="0" borderId="0" xfId="0" applyNumberFormat="1" applyFont="1" applyFill="1" applyAlignment="1" applyProtection="1">
      <alignment vertical="center"/>
    </xf>
    <xf numFmtId="0" fontId="24" fillId="0" borderId="0" xfId="0" applyNumberFormat="1" applyFont="1" applyFill="1" applyBorder="1" applyAlignment="1" applyProtection="1"/>
    <xf numFmtId="0" fontId="24" fillId="0" borderId="0" xfId="0" applyFont="1" applyFill="1" applyBorder="1" applyAlignment="1" applyProtection="1"/>
    <xf numFmtId="0" fontId="23" fillId="0" borderId="0" xfId="0" applyFont="1" applyFill="1" applyAlignment="1" applyProtection="1">
      <alignment vertical="center"/>
    </xf>
    <xf numFmtId="0" fontId="21" fillId="0" borderId="0" xfId="0" applyFont="1" applyFill="1" applyAlignment="1" applyProtection="1">
      <alignment vertical="center"/>
    </xf>
    <xf numFmtId="0" fontId="19" fillId="0" borderId="0" xfId="0" applyFont="1" applyFill="1" applyAlignment="1" applyProtection="1">
      <alignment vertical="center"/>
    </xf>
    <xf numFmtId="0" fontId="21" fillId="0" borderId="0" xfId="0" applyFont="1" applyFill="1" applyBorder="1" applyAlignment="1" applyProtection="1">
      <alignment vertical="center"/>
    </xf>
    <xf numFmtId="0" fontId="21" fillId="0" borderId="0" xfId="0" applyNumberFormat="1" applyFont="1" applyFill="1" applyBorder="1" applyAlignment="1" applyProtection="1">
      <alignment horizontal="center"/>
    </xf>
    <xf numFmtId="0" fontId="23" fillId="0" borderId="0" xfId="0" applyFont="1" applyFill="1" applyAlignment="1" applyProtection="1">
      <alignment vertical="top"/>
    </xf>
    <xf numFmtId="0" fontId="19" fillId="0" borderId="0" xfId="0" applyFont="1" applyFill="1" applyBorder="1" applyAlignment="1" applyProtection="1">
      <alignment vertical="top"/>
    </xf>
    <xf numFmtId="0" fontId="23" fillId="0" borderId="0" xfId="0" applyFont="1" applyFill="1" applyBorder="1" applyAlignment="1" applyProtection="1">
      <alignment vertical="top"/>
    </xf>
    <xf numFmtId="0" fontId="24" fillId="0" borderId="2" xfId="0" applyNumberFormat="1" applyFont="1" applyFill="1" applyBorder="1" applyAlignment="1" applyProtection="1">
      <alignment vertical="top"/>
    </xf>
    <xf numFmtId="0" fontId="19" fillId="0" borderId="2" xfId="0" applyFont="1" applyFill="1" applyBorder="1" applyAlignment="1" applyProtection="1">
      <alignment vertical="top"/>
    </xf>
    <xf numFmtId="0" fontId="21" fillId="0" borderId="0" xfId="0" applyFont="1" applyFill="1" applyAlignment="1" applyProtection="1"/>
    <xf numFmtId="0" fontId="18" fillId="0" borderId="0" xfId="0" applyFont="1" applyFill="1" applyAlignment="1" applyProtection="1"/>
    <xf numFmtId="0" fontId="23" fillId="0" borderId="1" xfId="0" applyFont="1" applyFill="1" applyBorder="1" applyAlignment="1" applyProtection="1">
      <alignment horizontal="center"/>
    </xf>
    <xf numFmtId="0" fontId="24" fillId="0" borderId="1" xfId="0" applyNumberFormat="1" applyFont="1" applyFill="1" applyBorder="1" applyAlignment="1" applyProtection="1">
      <alignment horizontal="center" vertical="center"/>
    </xf>
    <xf numFmtId="0" fontId="24" fillId="0" borderId="0" xfId="0" applyNumberFormat="1" applyFont="1" applyFill="1" applyAlignment="1" applyProtection="1"/>
    <xf numFmtId="0" fontId="24" fillId="0" borderId="0" xfId="0" applyNumberFormat="1" applyFont="1" applyFill="1" applyBorder="1" applyAlignment="1" applyProtection="1">
      <alignment horizontal="center"/>
    </xf>
    <xf numFmtId="0" fontId="24" fillId="0" borderId="1" xfId="0" applyNumberFormat="1" applyFont="1" applyFill="1" applyBorder="1" applyAlignment="1" applyProtection="1">
      <alignment horizontal="center"/>
    </xf>
    <xf numFmtId="0" fontId="24" fillId="0" borderId="0" xfId="0" applyNumberFormat="1" applyFont="1" applyFill="1" applyBorder="1" applyAlignment="1" applyProtection="1">
      <alignment vertical="center"/>
    </xf>
    <xf numFmtId="0" fontId="24" fillId="0" borderId="0" xfId="0" applyFont="1" applyFill="1" applyAlignment="1" applyProtection="1">
      <alignment horizontal="left" vertical="center"/>
    </xf>
    <xf numFmtId="0" fontId="24" fillId="0" borderId="0" xfId="0" applyFont="1" applyFill="1" applyBorder="1" applyAlignment="1" applyProtection="1">
      <alignment horizontal="left" vertical="center"/>
    </xf>
    <xf numFmtId="0" fontId="24" fillId="0" borderId="0" xfId="0" applyFont="1" applyFill="1" applyBorder="1" applyAlignment="1" applyProtection="1">
      <alignment vertical="center"/>
    </xf>
    <xf numFmtId="0" fontId="19" fillId="0" borderId="1" xfId="0" applyNumberFormat="1" applyFont="1" applyFill="1" applyBorder="1" applyAlignment="1" applyProtection="1">
      <alignment horizontal="center" vertical="center"/>
    </xf>
    <xf numFmtId="0" fontId="23" fillId="0" borderId="0" xfId="0" applyNumberFormat="1" applyFont="1" applyFill="1" applyBorder="1" applyAlignment="1" applyProtection="1"/>
    <xf numFmtId="0" fontId="19" fillId="0" borderId="0" xfId="0" applyNumberFormat="1" applyFont="1" applyFill="1" applyBorder="1" applyAlignment="1" applyProtection="1"/>
    <xf numFmtId="0" fontId="24" fillId="0" borderId="1" xfId="0" applyFont="1" applyFill="1" applyBorder="1" applyAlignment="1" applyProtection="1">
      <alignment horizontal="center"/>
    </xf>
    <xf numFmtId="0" fontId="24" fillId="0" borderId="0" xfId="0" applyNumberFormat="1" applyFont="1" applyFill="1" applyBorder="1" applyAlignment="1" applyProtection="1">
      <alignment horizontal="right"/>
    </xf>
    <xf numFmtId="0" fontId="23" fillId="0" borderId="0" xfId="0" applyNumberFormat="1" applyFont="1" applyFill="1" applyBorder="1" applyAlignment="1" applyProtection="1">
      <alignment horizontal="center"/>
    </xf>
    <xf numFmtId="0" fontId="24" fillId="0" borderId="2" xfId="0" applyNumberFormat="1" applyFont="1" applyFill="1" applyBorder="1" applyAlignment="1" applyProtection="1"/>
    <xf numFmtId="0" fontId="24" fillId="0" borderId="2" xfId="0" applyFont="1" applyFill="1" applyBorder="1" applyAlignment="1" applyProtection="1">
      <alignment horizontal="left" vertical="center"/>
    </xf>
    <xf numFmtId="0" fontId="24" fillId="0" borderId="11" xfId="0" applyFont="1" applyFill="1" applyBorder="1" applyAlignment="1" applyProtection="1">
      <alignment horizontal="center"/>
    </xf>
    <xf numFmtId="0" fontId="24" fillId="0" borderId="2" xfId="0" applyFont="1" applyFill="1" applyBorder="1" applyAlignment="1" applyProtection="1"/>
    <xf numFmtId="0" fontId="24" fillId="0" borderId="2" xfId="0" applyNumberFormat="1" applyFont="1" applyFill="1" applyBorder="1" applyAlignment="1" applyProtection="1">
      <alignment horizontal="right"/>
    </xf>
    <xf numFmtId="0" fontId="23" fillId="0" borderId="2" xfId="0" applyNumberFormat="1" applyFont="1" applyFill="1" applyBorder="1" applyAlignment="1" applyProtection="1">
      <alignment horizontal="center"/>
    </xf>
    <xf numFmtId="0" fontId="19" fillId="0" borderId="0" xfId="0" applyFont="1" applyFill="1" applyAlignment="1" applyProtection="1">
      <alignment horizontal="center"/>
    </xf>
    <xf numFmtId="0" fontId="25" fillId="0" borderId="0" xfId="0" applyFont="1" applyFill="1" applyBorder="1" applyAlignment="1" applyProtection="1"/>
    <xf numFmtId="0" fontId="23" fillId="0" borderId="0" xfId="0" applyFont="1" applyFill="1" applyBorder="1" applyAlignment="1" applyProtection="1"/>
    <xf numFmtId="0" fontId="19" fillId="0" borderId="0" xfId="0" applyFont="1" applyFill="1" applyBorder="1" applyAlignment="1" applyProtection="1">
      <alignment horizontal="center"/>
    </xf>
    <xf numFmtId="0" fontId="24" fillId="0" borderId="0" xfId="0" applyFont="1" applyFill="1" applyAlignment="1" applyProtection="1"/>
    <xf numFmtId="0" fontId="24" fillId="0" borderId="0" xfId="0" applyFont="1" applyFill="1" applyAlignment="1" applyProtection="1">
      <alignment horizontal="center" vertical="center"/>
    </xf>
    <xf numFmtId="0" fontId="15" fillId="0" borderId="0" xfId="0" applyNumberFormat="1" applyFont="1" applyAlignment="1" applyProtection="1">
      <alignment vertical="center"/>
    </xf>
    <xf numFmtId="0" fontId="14" fillId="0" borderId="0" xfId="0" applyNumberFormat="1" applyFont="1" applyFill="1" applyAlignment="1" applyProtection="1"/>
    <xf numFmtId="0" fontId="24" fillId="0" borderId="0" xfId="0" applyNumberFormat="1" applyFont="1" applyAlignment="1" applyProtection="1">
      <alignment vertical="top"/>
    </xf>
    <xf numFmtId="0" fontId="14" fillId="0" borderId="0" xfId="0" applyFont="1" applyFill="1" applyBorder="1" applyAlignment="1" applyProtection="1">
      <alignment vertical="center"/>
    </xf>
    <xf numFmtId="0" fontId="24" fillId="0" borderId="0" xfId="0" applyNumberFormat="1" applyFont="1" applyAlignment="1" applyProtection="1">
      <alignment vertical="center"/>
    </xf>
    <xf numFmtId="0" fontId="15" fillId="0" borderId="0" xfId="0" applyNumberFormat="1" applyFont="1" applyAlignment="1" applyProtection="1">
      <alignment horizontal="left"/>
    </xf>
    <xf numFmtId="0" fontId="24" fillId="0" borderId="0" xfId="0" applyNumberFormat="1" applyFont="1" applyFill="1" applyAlignment="1" applyProtection="1">
      <alignment horizontal="right"/>
    </xf>
    <xf numFmtId="0" fontId="24" fillId="0" borderId="1" xfId="0" applyFont="1" applyFill="1" applyBorder="1" applyAlignment="1" applyProtection="1">
      <alignment horizontal="center" vertical="center"/>
    </xf>
    <xf numFmtId="0" fontId="24" fillId="0" borderId="0" xfId="0" quotePrefix="1" applyFont="1" applyFill="1" applyAlignment="1" applyProtection="1">
      <alignment vertical="center"/>
    </xf>
    <xf numFmtId="0" fontId="19" fillId="0" borderId="1" xfId="0" applyFont="1" applyFill="1" applyBorder="1" applyAlignment="1" applyProtection="1"/>
    <xf numFmtId="0" fontId="19" fillId="0" borderId="1" xfId="0" applyFont="1" applyFill="1" applyBorder="1" applyAlignment="1" applyProtection="1">
      <alignment horizontal="left"/>
    </xf>
    <xf numFmtId="0" fontId="24" fillId="0" borderId="2" xfId="0" quotePrefix="1" applyFont="1" applyFill="1" applyBorder="1" applyAlignment="1" applyProtection="1">
      <alignment vertical="center"/>
    </xf>
    <xf numFmtId="0" fontId="19" fillId="0" borderId="11" xfId="0" applyFont="1" applyFill="1" applyBorder="1" applyAlignment="1" applyProtection="1"/>
    <xf numFmtId="0" fontId="19" fillId="0" borderId="5" xfId="0" applyNumberFormat="1" applyFont="1" applyFill="1" applyBorder="1" applyAlignment="1" applyProtection="1"/>
    <xf numFmtId="0" fontId="19" fillId="0" borderId="3" xfId="0" applyNumberFormat="1" applyFont="1" applyFill="1" applyBorder="1" applyAlignment="1" applyProtection="1"/>
    <xf numFmtId="0" fontId="19" fillId="0" borderId="6" xfId="0" applyFont="1" applyFill="1" applyBorder="1" applyAlignment="1" applyProtection="1"/>
    <xf numFmtId="0" fontId="19" fillId="0" borderId="9" xfId="0" applyFont="1" applyFill="1" applyBorder="1" applyAlignment="1" applyProtection="1">
      <alignment horizontal="right"/>
    </xf>
    <xf numFmtId="0" fontId="19" fillId="0" borderId="10" xfId="0" applyFont="1" applyFill="1" applyBorder="1" applyAlignment="1" applyProtection="1">
      <alignment horizontal="right"/>
    </xf>
    <xf numFmtId="0" fontId="21" fillId="0" borderId="12" xfId="0" applyNumberFormat="1" applyFont="1" applyFill="1" applyBorder="1" applyAlignment="1" applyProtection="1"/>
    <xf numFmtId="0" fontId="21" fillId="0" borderId="13" xfId="0" applyNumberFormat="1" applyFont="1" applyFill="1" applyBorder="1" applyAlignment="1" applyProtection="1"/>
    <xf numFmtId="0" fontId="14" fillId="0" borderId="14" xfId="0" applyNumberFormat="1" applyFont="1" applyFill="1" applyBorder="1" applyAlignment="1" applyProtection="1">
      <alignment horizontal="center" vertical="center"/>
    </xf>
    <xf numFmtId="0" fontId="21" fillId="0" borderId="15" xfId="0" applyNumberFormat="1" applyFont="1" applyFill="1" applyBorder="1" applyAlignment="1" applyProtection="1"/>
    <xf numFmtId="0" fontId="21" fillId="0" borderId="16" xfId="0" applyNumberFormat="1" applyFont="1" applyFill="1" applyBorder="1" applyAlignment="1" applyProtection="1"/>
    <xf numFmtId="0" fontId="21" fillId="0" borderId="3" xfId="0" applyFont="1" applyFill="1" applyBorder="1" applyAlignment="1" applyProtection="1">
      <alignment horizontal="center"/>
    </xf>
    <xf numFmtId="0" fontId="23" fillId="0" borderId="3" xfId="0" applyFont="1" applyFill="1" applyBorder="1" applyAlignment="1" applyProtection="1">
      <alignment horizontal="center"/>
    </xf>
    <xf numFmtId="0" fontId="21" fillId="0" borderId="0" xfId="0" applyFont="1" applyFill="1" applyBorder="1" applyAlignment="1" applyProtection="1">
      <alignment horizontal="center"/>
    </xf>
    <xf numFmtId="0" fontId="23" fillId="0" borderId="0" xfId="0" applyFont="1" applyFill="1" applyBorder="1" applyAlignment="1" applyProtection="1">
      <alignment horizontal="center"/>
    </xf>
    <xf numFmtId="0" fontId="0" fillId="0" borderId="0" xfId="0" applyNumberFormat="1" applyFont="1" applyAlignment="1" applyProtection="1"/>
    <xf numFmtId="0" fontId="19" fillId="0" borderId="0" xfId="0" applyNumberFormat="1"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wrapText="1"/>
    </xf>
    <xf numFmtId="3" fontId="22" fillId="0" borderId="0" xfId="0" applyNumberFormat="1" applyFont="1" applyFill="1" applyBorder="1" applyAlignment="1" applyProtection="1">
      <alignment horizontal="left" vertical="center"/>
    </xf>
    <xf numFmtId="3" fontId="24" fillId="0" borderId="0" xfId="0" applyNumberFormat="1" applyFont="1" applyFill="1" applyBorder="1" applyAlignment="1" applyProtection="1">
      <alignment vertical="center"/>
    </xf>
    <xf numFmtId="3" fontId="14" fillId="0" borderId="3" xfId="0" applyNumberFormat="1" applyFont="1" applyFill="1" applyBorder="1" applyProtection="1"/>
    <xf numFmtId="0" fontId="25" fillId="2" borderId="9" xfId="0" applyNumberFormat="1" applyFont="1" applyFill="1" applyBorder="1" applyAlignment="1" applyProtection="1">
      <alignment horizontal="right" wrapText="1"/>
    </xf>
    <xf numFmtId="49" fontId="28" fillId="0" borderId="29" xfId="0" applyNumberFormat="1" applyFont="1" applyFill="1" applyBorder="1" applyAlignment="1" applyProtection="1">
      <alignment horizontal="right" vertical="center" wrapText="1"/>
    </xf>
    <xf numFmtId="3" fontId="12" fillId="0" borderId="0" xfId="0" applyNumberFormat="1" applyFont="1" applyFill="1" applyBorder="1" applyAlignment="1" applyProtection="1">
      <alignment horizontal="centerContinuous" vertical="center"/>
    </xf>
    <xf numFmtId="3" fontId="12" fillId="0" borderId="0" xfId="0" applyNumberFormat="1" applyFont="1" applyFill="1" applyBorder="1" applyAlignment="1" applyProtection="1">
      <alignment horizontal="right" vertical="center"/>
    </xf>
    <xf numFmtId="3" fontId="3" fillId="0" borderId="0" xfId="0" applyNumberFormat="1" applyFont="1" applyFill="1" applyAlignment="1" applyProtection="1">
      <alignment vertical="center"/>
    </xf>
    <xf numFmtId="0" fontId="5" fillId="0" borderId="32" xfId="0" applyFont="1" applyFill="1" applyBorder="1" applyAlignment="1" applyProtection="1">
      <alignment horizontal="center" vertical="center"/>
    </xf>
    <xf numFmtId="0" fontId="6" fillId="0" borderId="0" xfId="0" applyNumberFormat="1" applyFont="1" applyFill="1" applyAlignment="1" applyProtection="1"/>
    <xf numFmtId="0" fontId="6" fillId="2" borderId="49" xfId="0" applyFont="1" applyFill="1" applyBorder="1" applyAlignment="1" applyProtection="1">
      <alignment horizontal="center"/>
    </xf>
    <xf numFmtId="0" fontId="6" fillId="2" borderId="33" xfId="0" applyFont="1" applyFill="1" applyBorder="1" applyAlignment="1" applyProtection="1">
      <alignment horizontal="center"/>
    </xf>
    <xf numFmtId="0" fontId="5" fillId="0" borderId="34" xfId="0" applyFont="1" applyFill="1" applyBorder="1" applyAlignment="1" applyProtection="1">
      <alignment horizontal="center"/>
    </xf>
    <xf numFmtId="0" fontId="2" fillId="2" borderId="60" xfId="0" applyNumberFormat="1" applyFont="1" applyFill="1" applyBorder="1" applyAlignment="1" applyProtection="1"/>
    <xf numFmtId="0" fontId="6" fillId="0" borderId="39" xfId="0" applyFont="1" applyFill="1" applyBorder="1" applyAlignment="1" applyProtection="1">
      <alignment horizontal="center"/>
    </xf>
    <xf numFmtId="0" fontId="2" fillId="2" borderId="62" xfId="0" applyNumberFormat="1" applyFont="1" applyFill="1" applyBorder="1" applyAlignment="1" applyProtection="1"/>
    <xf numFmtId="0" fontId="6" fillId="0" borderId="42" xfId="0" applyFont="1" applyFill="1" applyBorder="1" applyAlignment="1" applyProtection="1">
      <alignment horizontal="center"/>
    </xf>
    <xf numFmtId="0" fontId="6" fillId="0" borderId="33" xfId="0" applyFont="1" applyFill="1" applyBorder="1" applyAlignment="1" applyProtection="1">
      <alignment horizontal="center"/>
    </xf>
    <xf numFmtId="0" fontId="2" fillId="2" borderId="64" xfId="0" applyNumberFormat="1" applyFont="1" applyFill="1" applyBorder="1" applyAlignment="1" applyProtection="1"/>
    <xf numFmtId="0" fontId="6" fillId="0" borderId="0" xfId="0" applyFont="1" applyFill="1" applyBorder="1" applyAlignment="1" applyProtection="1">
      <alignment horizontal="center"/>
    </xf>
    <xf numFmtId="0" fontId="6" fillId="0" borderId="0" xfId="0" applyNumberFormat="1" applyFont="1" applyFill="1" applyAlignment="1" applyProtection="1">
      <alignment vertical="center"/>
    </xf>
    <xf numFmtId="0" fontId="6" fillId="0" borderId="0" xfId="0" applyFont="1" applyFill="1" applyBorder="1" applyAlignment="1" applyProtection="1">
      <alignment horizontal="right" vertical="center" wrapText="1"/>
    </xf>
    <xf numFmtId="0" fontId="6" fillId="0" borderId="0" xfId="0" applyNumberFormat="1" applyFont="1" applyFill="1" applyAlignment="1" applyProtection="1">
      <alignment horizontal="right" vertical="center"/>
    </xf>
    <xf numFmtId="0" fontId="6" fillId="0" borderId="0" xfId="0" applyFont="1" applyFill="1" applyBorder="1" applyAlignment="1" applyProtection="1">
      <alignment horizontal="right" wrapText="1"/>
    </xf>
    <xf numFmtId="0" fontId="5" fillId="0" borderId="44" xfId="0" applyNumberFormat="1" applyFont="1" applyFill="1" applyBorder="1" applyAlignment="1" applyProtection="1">
      <alignment horizontal="centerContinuous" vertical="center"/>
    </xf>
    <xf numFmtId="0" fontId="6" fillId="0" borderId="44" xfId="0" applyNumberFormat="1" applyFont="1" applyFill="1" applyBorder="1" applyAlignment="1" applyProtection="1">
      <alignment horizontal="centerContinuous" vertical="center"/>
    </xf>
    <xf numFmtId="0" fontId="6" fillId="0" borderId="44" xfId="0" quotePrefix="1" applyNumberFormat="1" applyFont="1" applyFill="1" applyBorder="1" applyAlignment="1" applyProtection="1">
      <alignment horizontal="centerContinuous" vertical="center"/>
    </xf>
    <xf numFmtId="0" fontId="6" fillId="0" borderId="44" xfId="0" applyNumberFormat="1" applyFont="1" applyFill="1" applyBorder="1" applyAlignment="1" applyProtection="1">
      <alignment horizontal="centerContinuous"/>
    </xf>
    <xf numFmtId="0" fontId="16" fillId="0" borderId="0" xfId="0" applyNumberFormat="1" applyFont="1" applyFill="1" applyAlignment="1" applyProtection="1"/>
    <xf numFmtId="0" fontId="16" fillId="0" borderId="0" xfId="0" applyNumberFormat="1" applyFont="1" applyFill="1" applyAlignment="1" applyProtection="1">
      <alignment wrapText="1"/>
    </xf>
    <xf numFmtId="0" fontId="10" fillId="0" borderId="62" xfId="0" applyFont="1" applyFill="1" applyBorder="1" applyAlignment="1" applyProtection="1">
      <alignment horizontal="center"/>
      <protection locked="0"/>
    </xf>
    <xf numFmtId="0" fontId="10" fillId="0" borderId="69" xfId="0" applyFont="1" applyFill="1" applyBorder="1" applyAlignment="1" applyProtection="1">
      <alignment horizontal="center"/>
      <protection locked="0"/>
    </xf>
    <xf numFmtId="0" fontId="10" fillId="0" borderId="66" xfId="0" applyFont="1" applyFill="1" applyBorder="1" applyAlignment="1" applyProtection="1">
      <alignment horizontal="center"/>
      <protection locked="0"/>
    </xf>
    <xf numFmtId="0" fontId="6" fillId="0" borderId="49" xfId="0" applyFont="1" applyFill="1" applyBorder="1" applyAlignment="1" applyProtection="1">
      <alignment horizontal="center"/>
    </xf>
    <xf numFmtId="0" fontId="2" fillId="0" borderId="60" xfId="0" applyNumberFormat="1" applyFont="1" applyFill="1" applyBorder="1" applyAlignment="1" applyProtection="1"/>
    <xf numFmtId="0" fontId="2" fillId="0" borderId="62" xfId="0" applyNumberFormat="1" applyFont="1" applyFill="1" applyBorder="1" applyAlignment="1" applyProtection="1"/>
    <xf numFmtId="0" fontId="2" fillId="0" borderId="64" xfId="0" applyNumberFormat="1" applyFont="1" applyFill="1" applyBorder="1" applyAlignment="1" applyProtection="1"/>
    <xf numFmtId="0" fontId="2" fillId="0" borderId="0" xfId="0" applyNumberFormat="1" applyFont="1" applyFill="1" applyAlignment="1" applyProtection="1"/>
    <xf numFmtId="0" fontId="10" fillId="0" borderId="70" xfId="0" applyFont="1" applyFill="1" applyBorder="1" applyAlignment="1" applyProtection="1">
      <alignment horizontal="center"/>
      <protection locked="0"/>
    </xf>
    <xf numFmtId="0" fontId="19" fillId="0" borderId="73" xfId="0" applyFont="1" applyFill="1" applyBorder="1" applyAlignment="1" applyProtection="1"/>
    <xf numFmtId="0" fontId="19" fillId="0" borderId="0" xfId="0" applyNumberFormat="1" applyFont="1" applyFill="1" applyAlignment="1" applyProtection="1"/>
    <xf numFmtId="0" fontId="24" fillId="0" borderId="2" xfId="0" applyNumberFormat="1" applyFont="1" applyFill="1" applyBorder="1" applyAlignment="1" applyProtection="1">
      <alignment vertical="center"/>
    </xf>
    <xf numFmtId="0" fontId="24" fillId="0" borderId="0" xfId="0" applyNumberFormat="1" applyFont="1" applyFill="1" applyAlignment="1" applyProtection="1">
      <alignment vertical="center"/>
    </xf>
    <xf numFmtId="0" fontId="19" fillId="0" borderId="0" xfId="0" applyNumberFormat="1" applyFont="1" applyFill="1" applyAlignment="1" applyProtection="1">
      <alignment wrapText="1"/>
    </xf>
    <xf numFmtId="0" fontId="2" fillId="0" borderId="0" xfId="0" applyNumberFormat="1" applyFont="1" applyFill="1" applyAlignment="1" applyProtection="1">
      <alignment wrapText="1"/>
    </xf>
    <xf numFmtId="0" fontId="2" fillId="0" borderId="0" xfId="0" applyNumberFormat="1" applyFont="1" applyAlignment="1" applyProtection="1"/>
    <xf numFmtId="0" fontId="2" fillId="0" borderId="23" xfId="0" applyNumberFormat="1" applyFont="1" applyFill="1" applyBorder="1" applyAlignment="1" applyProtection="1"/>
    <xf numFmtId="0" fontId="2" fillId="0" borderId="74" xfId="0" applyNumberFormat="1" applyFont="1" applyFill="1" applyBorder="1" applyAlignment="1" applyProtection="1"/>
    <xf numFmtId="0" fontId="2" fillId="0" borderId="1" xfId="0" applyNumberFormat="1" applyFont="1" applyFill="1" applyBorder="1" applyAlignment="1" applyProtection="1"/>
    <xf numFmtId="0" fontId="2" fillId="0" borderId="14" xfId="0" applyNumberFormat="1" applyFont="1" applyFill="1" applyBorder="1" applyAlignment="1" applyProtection="1"/>
    <xf numFmtId="0" fontId="18" fillId="0" borderId="0" xfId="0" applyNumberFormat="1" applyFont="1" applyFill="1" applyAlignment="1" applyProtection="1"/>
    <xf numFmtId="0" fontId="2" fillId="0" borderId="75" xfId="0" applyNumberFormat="1" applyFont="1" applyFill="1" applyBorder="1" applyAlignment="1" applyProtection="1"/>
    <xf numFmtId="0" fontId="2" fillId="0" borderId="4" xfId="0" applyNumberFormat="1" applyFont="1" applyFill="1" applyBorder="1" applyAlignment="1" applyProtection="1"/>
    <xf numFmtId="0" fontId="2" fillId="0" borderId="8" xfId="0" applyNumberFormat="1" applyFont="1" applyFill="1" applyBorder="1" applyAlignment="1" applyProtection="1"/>
    <xf numFmtId="0" fontId="2" fillId="0" borderId="0" xfId="0" applyNumberFormat="1" applyFont="1" applyAlignment="1" applyProtection="1">
      <protection hidden="1"/>
    </xf>
    <xf numFmtId="0" fontId="0" fillId="0" borderId="0" xfId="0" applyNumberFormat="1" applyFont="1" applyAlignment="1" applyProtection="1">
      <protection hidden="1"/>
    </xf>
    <xf numFmtId="49" fontId="0" fillId="0" borderId="0" xfId="0" applyNumberFormat="1" applyFont="1" applyAlignment="1" applyProtection="1">
      <protection hidden="1"/>
    </xf>
    <xf numFmtId="49" fontId="2" fillId="0" borderId="0" xfId="0" applyNumberFormat="1" applyFont="1" applyAlignment="1" applyProtection="1">
      <protection hidden="1"/>
    </xf>
    <xf numFmtId="3" fontId="25" fillId="2" borderId="24" xfId="0" applyNumberFormat="1" applyFont="1" applyFill="1" applyBorder="1" applyAlignment="1" applyProtection="1">
      <alignment horizontal="right" wrapText="1"/>
      <protection hidden="1"/>
    </xf>
    <xf numFmtId="0" fontId="0" fillId="0" borderId="0" xfId="0" quotePrefix="1" applyNumberFormat="1" applyFont="1" applyAlignment="1" applyProtection="1">
      <protection hidden="1"/>
    </xf>
    <xf numFmtId="0" fontId="24" fillId="0" borderId="0" xfId="0" applyFont="1" applyFill="1" applyAlignment="1" applyProtection="1">
      <alignment horizontal="left" vertical="center"/>
    </xf>
    <xf numFmtId="49" fontId="6" fillId="5" borderId="36" xfId="0" applyNumberFormat="1" applyFont="1" applyFill="1" applyBorder="1" applyAlignment="1" applyProtection="1">
      <alignment horizontal="center"/>
    </xf>
    <xf numFmtId="49" fontId="6" fillId="5" borderId="37" xfId="0" applyNumberFormat="1" applyFont="1" applyFill="1" applyBorder="1" applyAlignment="1" applyProtection="1">
      <alignment horizontal="center"/>
    </xf>
    <xf numFmtId="49" fontId="5" fillId="5" borderId="38" xfId="0" applyNumberFormat="1" applyFont="1" applyFill="1" applyBorder="1" applyAlignment="1" applyProtection="1">
      <alignment horizontal="center"/>
    </xf>
    <xf numFmtId="49" fontId="41" fillId="5" borderId="35" xfId="0" applyNumberFormat="1" applyFont="1" applyFill="1" applyBorder="1" applyAlignment="1" applyProtection="1">
      <alignment horizontal="center"/>
    </xf>
    <xf numFmtId="49" fontId="5" fillId="5" borderId="57" xfId="0" applyNumberFormat="1" applyFont="1" applyFill="1" applyBorder="1" applyAlignment="1" applyProtection="1">
      <alignment horizontal="center"/>
    </xf>
    <xf numFmtId="49" fontId="5" fillId="5" borderId="58" xfId="0" applyNumberFormat="1" applyFont="1" applyFill="1" applyBorder="1" applyAlignment="1" applyProtection="1">
      <alignment horizontal="center"/>
    </xf>
    <xf numFmtId="0" fontId="41" fillId="5" borderId="35" xfId="0" applyNumberFormat="1" applyFont="1" applyFill="1" applyBorder="1" applyAlignment="1" applyProtection="1">
      <alignment horizontal="center"/>
    </xf>
    <xf numFmtId="0" fontId="21" fillId="0" borderId="0" xfId="0" applyFont="1" applyFill="1" applyAlignment="1" applyProtection="1">
      <alignment horizontal="left"/>
    </xf>
    <xf numFmtId="1" fontId="41" fillId="5" borderId="35" xfId="0" applyNumberFormat="1" applyFont="1" applyFill="1" applyBorder="1" applyAlignment="1" applyProtection="1">
      <alignment horizontal="center"/>
    </xf>
    <xf numFmtId="164" fontId="10" fillId="0" borderId="40" xfId="0" applyNumberFormat="1" applyFont="1" applyFill="1" applyBorder="1" applyAlignment="1" applyProtection="1">
      <alignment horizontal="center"/>
      <protection locked="0"/>
    </xf>
    <xf numFmtId="164" fontId="10" fillId="0" borderId="41" xfId="0" applyNumberFormat="1" applyFont="1" applyFill="1" applyBorder="1" applyAlignment="1" applyProtection="1">
      <alignment horizontal="center"/>
      <protection locked="0"/>
    </xf>
    <xf numFmtId="0" fontId="19" fillId="0" borderId="0" xfId="0" applyNumberFormat="1" applyFont="1" applyFill="1" applyAlignment="1" applyProtection="1"/>
    <xf numFmtId="165" fontId="18" fillId="2" borderId="24" xfId="0" applyNumberFormat="1" applyFont="1" applyFill="1" applyBorder="1" applyAlignment="1" applyProtection="1">
      <alignment horizontal="left"/>
      <protection locked="0"/>
    </xf>
    <xf numFmtId="0" fontId="19" fillId="0" borderId="0" xfId="0" applyNumberFormat="1" applyFont="1" applyFill="1" applyAlignment="1" applyProtection="1"/>
    <xf numFmtId="0" fontId="19" fillId="0" borderId="0" xfId="0" applyNumberFormat="1" applyFont="1" applyFill="1" applyAlignment="1" applyProtection="1"/>
    <xf numFmtId="0" fontId="21" fillId="0" borderId="0" xfId="0" applyFont="1" applyFill="1" applyAlignment="1" applyProtection="1">
      <alignment horizontal="center" vertical="center" wrapText="1"/>
      <protection hidden="1"/>
    </xf>
    <xf numFmtId="0" fontId="19" fillId="0" borderId="0" xfId="0" applyNumberFormat="1" applyFont="1" applyFill="1" applyAlignment="1" applyProtection="1"/>
    <xf numFmtId="0" fontId="0" fillId="0" borderId="0" xfId="0" applyNumberFormat="1" applyFont="1" applyFill="1" applyAlignment="1" applyProtection="1"/>
    <xf numFmtId="0" fontId="1" fillId="0" borderId="0" xfId="3"/>
    <xf numFmtId="0" fontId="1" fillId="0" borderId="0" xfId="3"/>
    <xf numFmtId="165" fontId="21" fillId="0" borderId="8" xfId="0" applyNumberFormat="1" applyFont="1" applyFill="1" applyBorder="1" applyAlignment="1" applyProtection="1">
      <alignment horizontal="center"/>
      <protection locked="0"/>
    </xf>
    <xf numFmtId="3" fontId="24" fillId="0" borderId="26" xfId="0" applyNumberFormat="1" applyFont="1" applyFill="1" applyBorder="1" applyAlignment="1" applyProtection="1">
      <alignment horizontal="center" vertical="center" wrapText="1"/>
    </xf>
    <xf numFmtId="0" fontId="2" fillId="0" borderId="0" xfId="0" applyNumberFormat="1" applyFont="1" applyAlignment="1" applyProtection="1"/>
    <xf numFmtId="3" fontId="24" fillId="0" borderId="17" xfId="0" applyNumberFormat="1" applyFont="1" applyFill="1" applyBorder="1" applyAlignment="1" applyProtection="1">
      <alignment horizontal="left" vertical="top"/>
    </xf>
    <xf numFmtId="3" fontId="24" fillId="0" borderId="19" xfId="0" applyNumberFormat="1" applyFont="1" applyFill="1" applyBorder="1" applyAlignment="1" applyProtection="1">
      <alignment horizontal="left" vertical="top"/>
    </xf>
    <xf numFmtId="0" fontId="24" fillId="0" borderId="7" xfId="0" applyNumberFormat="1" applyFont="1" applyFill="1" applyBorder="1" applyAlignment="1" applyProtection="1">
      <alignment horizontal="left" vertical="top"/>
    </xf>
    <xf numFmtId="3" fontId="19" fillId="0" borderId="26" xfId="0" applyNumberFormat="1" applyFont="1" applyFill="1" applyBorder="1" applyAlignment="1" applyProtection="1">
      <alignment horizontal="right"/>
    </xf>
    <xf numFmtId="3" fontId="24" fillId="0" borderId="1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xf>
    <xf numFmtId="3" fontId="24" fillId="0" borderId="27" xfId="0" applyNumberFormat="1" applyFont="1" applyFill="1" applyBorder="1" applyAlignment="1" applyProtection="1">
      <alignment horizontal="center" vertical="center" wrapText="1"/>
    </xf>
    <xf numFmtId="3" fontId="24" fillId="0" borderId="24" xfId="0" applyNumberFormat="1" applyFont="1" applyFill="1" applyBorder="1" applyAlignment="1" applyProtection="1">
      <alignment horizontal="left" vertical="center"/>
    </xf>
    <xf numFmtId="49" fontId="24" fillId="0" borderId="18" xfId="0" applyNumberFormat="1" applyFont="1" applyFill="1" applyBorder="1" applyAlignment="1" applyProtection="1">
      <alignment horizontal="left" vertical="center"/>
    </xf>
    <xf numFmtId="0" fontId="2" fillId="6" borderId="0" xfId="0" applyNumberFormat="1" applyFont="1" applyFill="1" applyAlignment="1" applyProtection="1"/>
    <xf numFmtId="0" fontId="6" fillId="0" borderId="0" xfId="0" applyNumberFormat="1" applyFont="1" applyFill="1" applyAlignment="1" applyProtection="1"/>
    <xf numFmtId="0" fontId="21" fillId="0" borderId="0" xfId="0" applyFont="1" applyFill="1" applyAlignment="1" applyProtection="1">
      <alignment horizontal="center" vertical="center" wrapText="1"/>
      <protection hidden="1"/>
    </xf>
    <xf numFmtId="0" fontId="2" fillId="0" borderId="0" xfId="0" applyNumberFormat="1" applyFont="1" applyAlignment="1" applyProtection="1">
      <protection locked="0"/>
    </xf>
    <xf numFmtId="0" fontId="21" fillId="0" borderId="0" xfId="0" applyFont="1" applyFill="1" applyAlignment="1" applyProtection="1">
      <alignment horizontal="center" vertical="center" wrapText="1"/>
    </xf>
    <xf numFmtId="0" fontId="2" fillId="0" borderId="0" xfId="0" applyNumberFormat="1" applyFont="1" applyAlignment="1" applyProtection="1">
      <alignment horizontal="center" vertical="center" wrapText="1"/>
      <protection locked="0"/>
    </xf>
    <xf numFmtId="0" fontId="17" fillId="0" borderId="0" xfId="0" applyFont="1" applyFill="1" applyAlignment="1" applyProtection="1">
      <alignment vertical="center" wrapText="1"/>
    </xf>
    <xf numFmtId="0" fontId="44" fillId="0" borderId="0" xfId="0" applyNumberFormat="1" applyFont="1" applyAlignment="1" applyProtection="1">
      <alignment vertical="center"/>
      <protection locked="0"/>
    </xf>
    <xf numFmtId="0" fontId="44" fillId="0" borderId="4" xfId="0" applyNumberFormat="1" applyFont="1" applyBorder="1" applyAlignment="1" applyProtection="1">
      <alignment vertical="center"/>
      <protection locked="0"/>
    </xf>
    <xf numFmtId="49" fontId="39" fillId="4" borderId="95" xfId="2" applyNumberFormat="1" applyFont="1" applyAlignment="1" applyProtection="1">
      <alignment horizontal="right" vertical="center"/>
    </xf>
    <xf numFmtId="0" fontId="23" fillId="0" borderId="3" xfId="0" applyFont="1" applyFill="1" applyBorder="1" applyAlignment="1" applyProtection="1"/>
    <xf numFmtId="0" fontId="2" fillId="0" borderId="3" xfId="0" applyNumberFormat="1" applyFont="1" applyBorder="1" applyAlignment="1" applyProtection="1"/>
    <xf numFmtId="2" fontId="18" fillId="0" borderId="72" xfId="0" applyNumberFormat="1" applyFont="1" applyFill="1" applyBorder="1" applyAlignment="1" applyProtection="1">
      <alignment horizontal="center" vertical="center"/>
      <protection hidden="1"/>
    </xf>
    <xf numFmtId="2" fontId="18" fillId="0" borderId="24" xfId="0" applyNumberFormat="1" applyFont="1" applyFill="1" applyBorder="1" applyAlignment="1" applyProtection="1">
      <alignment horizontal="center" vertical="center"/>
      <protection hidden="1"/>
    </xf>
    <xf numFmtId="2" fontId="18" fillId="0" borderId="9" xfId="0" applyNumberFormat="1" applyFont="1" applyFill="1" applyBorder="1" applyAlignment="1" applyProtection="1">
      <alignment horizontal="center" vertical="center"/>
      <protection hidden="1"/>
    </xf>
    <xf numFmtId="0" fontId="31" fillId="0" borderId="0" xfId="0" applyFont="1" applyFill="1" applyAlignment="1" applyProtection="1">
      <alignment horizontal="left" vertical="center" wrapText="1"/>
    </xf>
    <xf numFmtId="0" fontId="31" fillId="0" borderId="14" xfId="0" applyFont="1" applyFill="1" applyBorder="1" applyAlignment="1" applyProtection="1">
      <alignment horizontal="left" vertical="center" wrapText="1"/>
    </xf>
    <xf numFmtId="0" fontId="18" fillId="0" borderId="0" xfId="0" applyNumberFormat="1" applyFont="1" applyFill="1" applyAlignment="1" applyProtection="1">
      <alignment horizontal="left" vertical="center" wrapText="1"/>
    </xf>
    <xf numFmtId="0" fontId="19" fillId="0" borderId="0" xfId="0" applyNumberFormat="1" applyFont="1" applyFill="1" applyAlignment="1" applyProtection="1">
      <alignment wrapText="1"/>
    </xf>
    <xf numFmtId="0" fontId="18" fillId="0" borderId="0" xfId="0" applyNumberFormat="1" applyFont="1" applyFill="1" applyAlignment="1" applyProtection="1">
      <alignment vertical="center" wrapText="1"/>
    </xf>
    <xf numFmtId="0" fontId="19" fillId="0" borderId="0" xfId="0" applyNumberFormat="1" applyFont="1" applyFill="1" applyAlignment="1" applyProtection="1">
      <alignment vertical="center" wrapText="1"/>
    </xf>
    <xf numFmtId="0" fontId="18" fillId="0" borderId="0" xfId="0" applyFont="1" applyFill="1" applyAlignment="1" applyProtection="1">
      <alignment horizontal="left" vertical="top"/>
    </xf>
    <xf numFmtId="0" fontId="19" fillId="0" borderId="0" xfId="0" applyNumberFormat="1" applyFont="1" applyFill="1" applyAlignment="1" applyProtection="1"/>
    <xf numFmtId="0" fontId="24" fillId="0" borderId="0" xfId="0" applyFont="1" applyFill="1" applyBorder="1" applyAlignment="1" applyProtection="1">
      <alignment horizontal="left" wrapText="1"/>
    </xf>
    <xf numFmtId="0" fontId="24" fillId="0" borderId="0" xfId="0" applyNumberFormat="1" applyFont="1" applyFill="1" applyAlignment="1" applyProtection="1">
      <alignment wrapText="1"/>
    </xf>
    <xf numFmtId="0" fontId="23" fillId="0" borderId="0" xfId="0" applyFont="1" applyFill="1" applyBorder="1" applyAlignment="1" applyProtection="1">
      <alignment wrapText="1"/>
    </xf>
    <xf numFmtId="0" fontId="2" fillId="0" borderId="0" xfId="0" applyNumberFormat="1" applyFont="1" applyFill="1" applyAlignment="1" applyProtection="1">
      <alignment wrapText="1"/>
    </xf>
    <xf numFmtId="0" fontId="14" fillId="0" borderId="0" xfId="0" applyFont="1" applyFill="1" applyAlignment="1" applyProtection="1">
      <alignment vertical="center" wrapText="1"/>
    </xf>
    <xf numFmtId="0" fontId="23" fillId="0" borderId="0" xfId="0" applyFont="1" applyFill="1" applyAlignment="1" applyProtection="1">
      <alignment wrapText="1"/>
    </xf>
    <xf numFmtId="0" fontId="24" fillId="0" borderId="0" xfId="0" applyNumberFormat="1" applyFont="1" applyFill="1" applyAlignment="1" applyProtection="1">
      <alignment vertical="center" wrapText="1"/>
    </xf>
    <xf numFmtId="0" fontId="24" fillId="0" borderId="0" xfId="0" applyFont="1" applyFill="1" applyBorder="1" applyAlignment="1" applyProtection="1">
      <alignment vertical="top" wrapText="1"/>
    </xf>
    <xf numFmtId="0" fontId="18" fillId="0" borderId="72" xfId="0" applyNumberFormat="1" applyFont="1" applyFill="1" applyBorder="1" applyAlignment="1" applyProtection="1">
      <alignment horizontal="center" vertical="center"/>
      <protection hidden="1"/>
    </xf>
    <xf numFmtId="0" fontId="19" fillId="0" borderId="24" xfId="0" applyNumberFormat="1" applyFont="1" applyFill="1" applyBorder="1" applyAlignment="1" applyProtection="1">
      <alignment horizontal="center" vertical="center"/>
      <protection hidden="1"/>
    </xf>
    <xf numFmtId="0" fontId="19" fillId="0" borderId="9" xfId="0" applyNumberFormat="1" applyFont="1" applyFill="1" applyBorder="1" applyAlignment="1" applyProtection="1">
      <alignment horizontal="center" vertical="center"/>
      <protection hidden="1"/>
    </xf>
    <xf numFmtId="0" fontId="24" fillId="0" borderId="2" xfId="0" applyNumberFormat="1" applyFont="1" applyFill="1" applyBorder="1" applyAlignment="1" applyProtection="1">
      <alignment vertical="center" wrapText="1"/>
    </xf>
    <xf numFmtId="0" fontId="24" fillId="0" borderId="0" xfId="0" applyFont="1" applyFill="1" applyAlignment="1" applyProtection="1">
      <alignment horizontal="left" wrapText="1"/>
    </xf>
    <xf numFmtId="0" fontId="2" fillId="0" borderId="0" xfId="0" applyNumberFormat="1" applyFont="1" applyFill="1" applyAlignment="1" applyProtection="1">
      <alignment horizontal="left" wrapText="1"/>
    </xf>
    <xf numFmtId="0" fontId="2" fillId="0" borderId="14" xfId="0" applyNumberFormat="1" applyFont="1" applyFill="1" applyBorder="1" applyAlignment="1" applyProtection="1">
      <alignment horizontal="left" wrapText="1"/>
    </xf>
    <xf numFmtId="0" fontId="14" fillId="0" borderId="0" xfId="0" applyNumberFormat="1" applyFont="1" applyFill="1" applyAlignment="1" applyProtection="1">
      <alignment wrapText="1"/>
    </xf>
    <xf numFmtId="0" fontId="11" fillId="0" borderId="0" xfId="0" applyNumberFormat="1" applyFont="1" applyFill="1" applyAlignment="1" applyProtection="1">
      <alignment wrapText="1"/>
    </xf>
    <xf numFmtId="0" fontId="11" fillId="0" borderId="14" xfId="0" applyNumberFormat="1" applyFont="1" applyFill="1" applyBorder="1" applyAlignment="1" applyProtection="1">
      <alignment wrapText="1"/>
    </xf>
    <xf numFmtId="0" fontId="18" fillId="0" borderId="2" xfId="0" applyFont="1" applyFill="1" applyBorder="1" applyAlignment="1" applyProtection="1">
      <alignment horizontal="right"/>
      <protection hidden="1"/>
    </xf>
    <xf numFmtId="0" fontId="2" fillId="0" borderId="2" xfId="0" applyNumberFormat="1" applyFont="1" applyBorder="1" applyAlignment="1" applyProtection="1">
      <alignment horizontal="right"/>
      <protection hidden="1"/>
    </xf>
    <xf numFmtId="0" fontId="24" fillId="0" borderId="76" xfId="0" applyFont="1" applyFill="1" applyBorder="1" applyAlignment="1" applyProtection="1"/>
    <xf numFmtId="0" fontId="2" fillId="0" borderId="76" xfId="0" applyNumberFormat="1" applyFont="1" applyFill="1" applyBorder="1" applyAlignment="1" applyProtection="1"/>
    <xf numFmtId="0" fontId="23" fillId="0" borderId="3" xfId="0" applyFont="1" applyFill="1" applyBorder="1" applyAlignment="1" applyProtection="1">
      <alignment wrapText="1"/>
    </xf>
    <xf numFmtId="0" fontId="27" fillId="0" borderId="3" xfId="0" applyNumberFormat="1" applyFont="1" applyFill="1" applyBorder="1" applyAlignment="1" applyProtection="1">
      <alignment wrapText="1"/>
    </xf>
    <xf numFmtId="49" fontId="0" fillId="0" borderId="24" xfId="0" applyNumberFormat="1" applyFont="1" applyFill="1" applyBorder="1" applyAlignment="1" applyProtection="1">
      <protection locked="0"/>
    </xf>
    <xf numFmtId="49" fontId="2" fillId="0" borderId="24" xfId="0" applyNumberFormat="1" applyFont="1" applyBorder="1" applyAlignment="1" applyProtection="1">
      <protection locked="0"/>
    </xf>
    <xf numFmtId="0" fontId="14" fillId="0" borderId="1" xfId="0" applyNumberFormat="1" applyFont="1" applyFill="1" applyBorder="1" applyAlignment="1" applyProtection="1">
      <alignment horizontal="center" vertical="center"/>
    </xf>
    <xf numFmtId="0" fontId="14" fillId="0" borderId="14" xfId="0" applyNumberFormat="1" applyFont="1" applyFill="1" applyBorder="1" applyAlignment="1" applyProtection="1">
      <alignment horizontal="center" vertical="center"/>
    </xf>
    <xf numFmtId="0" fontId="14" fillId="0" borderId="1" xfId="0"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0" fontId="14" fillId="0" borderId="26" xfId="0" applyNumberFormat="1" applyFont="1" applyFill="1" applyBorder="1" applyAlignment="1" applyProtection="1">
      <alignment horizontal="center"/>
    </xf>
    <xf numFmtId="0" fontId="14" fillId="0" borderId="0"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left"/>
      <protection locked="0"/>
    </xf>
    <xf numFmtId="0" fontId="11" fillId="0" borderId="0" xfId="0" applyNumberFormat="1" applyFont="1" applyFill="1" applyBorder="1" applyAlignment="1" applyProtection="1">
      <alignment horizontal="left"/>
      <protection locked="0"/>
    </xf>
    <xf numFmtId="0" fontId="11" fillId="0" borderId="14" xfId="0" applyNumberFormat="1" applyFont="1" applyFill="1" applyBorder="1" applyAlignment="1" applyProtection="1">
      <alignment horizontal="left"/>
      <protection locked="0"/>
    </xf>
    <xf numFmtId="0" fontId="11" fillId="0" borderId="75" xfId="0" applyNumberFormat="1" applyFont="1" applyFill="1" applyBorder="1" applyAlignment="1" applyProtection="1">
      <alignment horizontal="left"/>
      <protection locked="0"/>
    </xf>
    <xf numFmtId="0" fontId="11" fillId="0" borderId="4" xfId="0" applyNumberFormat="1" applyFont="1" applyFill="1" applyBorder="1" applyAlignment="1" applyProtection="1">
      <alignment horizontal="left"/>
      <protection locked="0"/>
    </xf>
    <xf numFmtId="0" fontId="11" fillId="0" borderId="8" xfId="0" applyNumberFormat="1" applyFont="1" applyFill="1" applyBorder="1" applyAlignment="1" applyProtection="1">
      <alignment horizontal="left"/>
      <protection locked="0"/>
    </xf>
    <xf numFmtId="165" fontId="21" fillId="0" borderId="75" xfId="0" applyNumberFormat="1" applyFont="1" applyFill="1" applyBorder="1" applyAlignment="1" applyProtection="1">
      <alignment horizontal="center"/>
      <protection locked="0"/>
    </xf>
    <xf numFmtId="165" fontId="21" fillId="0" borderId="8" xfId="0" applyNumberFormat="1" applyFont="1" applyFill="1" applyBorder="1" applyAlignment="1" applyProtection="1">
      <alignment horizontal="center"/>
      <protection locked="0"/>
    </xf>
    <xf numFmtId="0" fontId="14" fillId="0" borderId="82" xfId="0" applyNumberFormat="1" applyFont="1" applyFill="1" applyBorder="1" applyAlignment="1" applyProtection="1"/>
    <xf numFmtId="0" fontId="14" fillId="0" borderId="76" xfId="0" applyNumberFormat="1" applyFont="1" applyFill="1" applyBorder="1" applyAlignment="1" applyProtection="1"/>
    <xf numFmtId="3" fontId="14" fillId="0" borderId="81" xfId="0" applyNumberFormat="1" applyFont="1" applyFill="1" applyBorder="1" applyAlignment="1" applyProtection="1">
      <alignment horizontal="right"/>
      <protection locked="0"/>
    </xf>
    <xf numFmtId="3" fontId="14" fillId="0" borderId="76" xfId="0" applyNumberFormat="1" applyFont="1" applyFill="1" applyBorder="1" applyAlignment="1" applyProtection="1">
      <alignment horizontal="right"/>
      <protection locked="0"/>
    </xf>
    <xf numFmtId="3" fontId="14" fillId="0" borderId="10" xfId="0" applyNumberFormat="1" applyFont="1" applyFill="1" applyBorder="1" applyAlignment="1" applyProtection="1">
      <alignment horizontal="right"/>
      <protection locked="0"/>
    </xf>
    <xf numFmtId="0" fontId="21" fillId="0" borderId="72" xfId="0" applyFont="1" applyFill="1" applyBorder="1" applyAlignment="1" applyProtection="1">
      <alignment horizontal="center"/>
      <protection locked="0"/>
    </xf>
    <xf numFmtId="0" fontId="21" fillId="0" borderId="24" xfId="0" applyFont="1" applyFill="1" applyBorder="1" applyAlignment="1" applyProtection="1">
      <alignment horizontal="center"/>
      <protection locked="0"/>
    </xf>
    <xf numFmtId="0" fontId="21" fillId="0" borderId="9" xfId="0" applyFont="1" applyFill="1" applyBorder="1" applyAlignment="1" applyProtection="1">
      <alignment horizontal="center"/>
      <protection locked="0"/>
    </xf>
    <xf numFmtId="0" fontId="24" fillId="0" borderId="0" xfId="0" applyFont="1" applyFill="1" applyAlignment="1" applyProtection="1">
      <alignment vertical="top" wrapText="1"/>
    </xf>
    <xf numFmtId="0" fontId="27" fillId="0" borderId="0" xfId="0" applyNumberFormat="1" applyFont="1" applyFill="1" applyAlignment="1" applyProtection="1">
      <alignment vertical="top" wrapText="1"/>
    </xf>
    <xf numFmtId="0" fontId="27" fillId="0" borderId="2" xfId="0" applyNumberFormat="1" applyFont="1" applyFill="1" applyBorder="1" applyAlignment="1" applyProtection="1">
      <alignment vertical="top" wrapText="1"/>
    </xf>
    <xf numFmtId="0" fontId="36" fillId="0" borderId="0" xfId="0" applyNumberFormat="1" applyFont="1" applyAlignment="1" applyProtection="1"/>
    <xf numFmtId="0" fontId="37" fillId="0" borderId="0" xfId="0" applyNumberFormat="1" applyFont="1" applyAlignment="1" applyProtection="1"/>
    <xf numFmtId="3" fontId="14" fillId="0" borderId="72" xfId="0" applyNumberFormat="1" applyFont="1" applyFill="1" applyBorder="1" applyAlignment="1" applyProtection="1">
      <alignment horizontal="right"/>
      <protection locked="0"/>
    </xf>
    <xf numFmtId="3" fontId="14" fillId="0" borderId="24" xfId="0" applyNumberFormat="1" applyFont="1" applyFill="1" applyBorder="1" applyAlignment="1" applyProtection="1">
      <alignment horizontal="right"/>
      <protection locked="0"/>
    </xf>
    <xf numFmtId="3" fontId="14" fillId="0" borderId="9" xfId="0" applyNumberFormat="1" applyFont="1" applyFill="1" applyBorder="1" applyAlignment="1" applyProtection="1">
      <alignment horizontal="right"/>
      <protection locked="0"/>
    </xf>
    <xf numFmtId="0" fontId="21" fillId="0" borderId="3" xfId="0" applyFont="1" applyFill="1" applyBorder="1" applyAlignment="1" applyProtection="1">
      <alignment vertical="center"/>
      <protection hidden="1"/>
    </xf>
    <xf numFmtId="0" fontId="2" fillId="0" borderId="3" xfId="0" applyNumberFormat="1" applyFont="1" applyFill="1" applyBorder="1" applyAlignment="1" applyProtection="1">
      <alignment vertical="center"/>
      <protection hidden="1"/>
    </xf>
    <xf numFmtId="0" fontId="24" fillId="0" borderId="0" xfId="0" applyFont="1" applyFill="1" applyAlignment="1" applyProtection="1">
      <alignment vertical="center"/>
    </xf>
    <xf numFmtId="0" fontId="24" fillId="0" borderId="0" xfId="0" applyNumberFormat="1" applyFont="1" applyFill="1" applyAlignment="1" applyProtection="1">
      <alignment vertical="center"/>
    </xf>
    <xf numFmtId="0" fontId="19" fillId="0" borderId="4" xfId="0" applyNumberFormat="1" applyFont="1" applyFill="1" applyBorder="1" applyAlignment="1" applyProtection="1">
      <protection locked="0"/>
    </xf>
    <xf numFmtId="0" fontId="2" fillId="0" borderId="4" xfId="0" applyNumberFormat="1" applyFont="1" applyFill="1" applyBorder="1" applyAlignment="1" applyProtection="1">
      <protection locked="0"/>
    </xf>
    <xf numFmtId="0" fontId="24" fillId="0" borderId="4" xfId="0" applyNumberFormat="1" applyFont="1" applyFill="1" applyBorder="1" applyAlignment="1" applyProtection="1">
      <alignment horizontal="left" vertical="center"/>
      <protection locked="0"/>
    </xf>
    <xf numFmtId="0" fontId="31" fillId="0" borderId="0" xfId="0" applyNumberFormat="1" applyFont="1" applyFill="1" applyAlignment="1" applyProtection="1">
      <alignment horizontal="center" wrapText="1"/>
      <protection hidden="1"/>
    </xf>
    <xf numFmtId="0" fontId="31" fillId="0" borderId="4" xfId="0" applyNumberFormat="1" applyFont="1" applyFill="1" applyBorder="1" applyAlignment="1" applyProtection="1">
      <alignment horizontal="left" wrapText="1"/>
      <protection locked="0"/>
    </xf>
    <xf numFmtId="0" fontId="31" fillId="0" borderId="8" xfId="0" applyNumberFormat="1" applyFont="1" applyFill="1" applyBorder="1" applyAlignment="1" applyProtection="1">
      <alignment horizontal="left" wrapText="1"/>
      <protection locked="0"/>
    </xf>
    <xf numFmtId="0" fontId="2" fillId="0" borderId="3" xfId="0" applyNumberFormat="1" applyFont="1" applyFill="1" applyBorder="1" applyAlignment="1" applyProtection="1"/>
    <xf numFmtId="0" fontId="24" fillId="0" borderId="0" xfId="0" applyFont="1" applyFill="1" applyBorder="1" applyAlignment="1" applyProtection="1">
      <alignment horizontal="left" vertical="center" wrapText="1"/>
    </xf>
    <xf numFmtId="0" fontId="27" fillId="0" borderId="0" xfId="0" applyNumberFormat="1" applyFont="1" applyFill="1" applyAlignment="1" applyProtection="1">
      <alignment wrapText="1"/>
    </xf>
    <xf numFmtId="0" fontId="24" fillId="0" borderId="0" xfId="0" applyNumberFormat="1" applyFont="1" applyAlignment="1" applyProtection="1">
      <alignment horizontal="center" vertical="center"/>
      <protection hidden="1"/>
    </xf>
    <xf numFmtId="49" fontId="21" fillId="0" borderId="11" xfId="0" applyNumberFormat="1" applyFont="1" applyFill="1" applyBorder="1" applyAlignment="1" applyProtection="1">
      <alignment horizontal="center"/>
      <protection locked="0"/>
    </xf>
    <xf numFmtId="49" fontId="2" fillId="0" borderId="2" xfId="0" applyNumberFormat="1" applyFont="1" applyBorder="1" applyAlignment="1" applyProtection="1">
      <alignment horizontal="center"/>
      <protection locked="0"/>
    </xf>
    <xf numFmtId="49" fontId="2" fillId="0" borderId="65" xfId="0" applyNumberFormat="1" applyFont="1" applyBorder="1" applyAlignment="1" applyProtection="1">
      <alignment horizontal="center"/>
      <protection locked="0"/>
    </xf>
    <xf numFmtId="0" fontId="21" fillId="0" borderId="11" xfId="0" applyFont="1" applyFill="1" applyBorder="1" applyAlignment="1" applyProtection="1">
      <alignment horizontal="center"/>
      <protection locked="0"/>
    </xf>
    <xf numFmtId="0" fontId="2" fillId="0" borderId="2" xfId="0" applyNumberFormat="1" applyFont="1" applyBorder="1" applyAlignment="1" applyProtection="1">
      <alignment horizontal="center"/>
      <protection locked="0"/>
    </xf>
    <xf numFmtId="0" fontId="2" fillId="0" borderId="83" xfId="0" applyNumberFormat="1" applyFont="1" applyBorder="1" applyAlignment="1" applyProtection="1">
      <alignment horizontal="center"/>
      <protection locked="0"/>
    </xf>
    <xf numFmtId="0" fontId="26" fillId="0" borderId="11" xfId="1" applyFont="1" applyFill="1" applyBorder="1" applyAlignment="1" applyProtection="1">
      <alignment horizontal="left"/>
      <protection locked="0"/>
    </xf>
    <xf numFmtId="0" fontId="11" fillId="0" borderId="2" xfId="0" applyNumberFormat="1" applyFont="1" applyBorder="1" applyAlignment="1" applyProtection="1">
      <alignment horizontal="left"/>
      <protection locked="0"/>
    </xf>
    <xf numFmtId="0" fontId="11" fillId="0" borderId="83" xfId="0" applyNumberFormat="1" applyFont="1" applyBorder="1" applyAlignment="1" applyProtection="1">
      <alignment horizontal="left"/>
      <protection locked="0"/>
    </xf>
    <xf numFmtId="0" fontId="14" fillId="0" borderId="73" xfId="0" applyFont="1" applyFill="1" applyBorder="1" applyAlignment="1" applyProtection="1"/>
    <xf numFmtId="0" fontId="14" fillId="0" borderId="23" xfId="0" applyNumberFormat="1" applyFont="1" applyFill="1" applyBorder="1" applyAlignment="1" applyProtection="1"/>
    <xf numFmtId="0" fontId="11" fillId="0" borderId="23" xfId="0" applyNumberFormat="1" applyFont="1" applyFill="1" applyBorder="1" applyAlignment="1" applyProtection="1"/>
    <xf numFmtId="0" fontId="11" fillId="0" borderId="74" xfId="0" applyNumberFormat="1" applyFont="1" applyFill="1" applyBorder="1" applyAlignment="1" applyProtection="1"/>
    <xf numFmtId="0" fontId="11" fillId="0" borderId="25" xfId="0" applyNumberFormat="1" applyFont="1" applyFill="1" applyBorder="1" applyAlignment="1" applyProtection="1"/>
    <xf numFmtId="0" fontId="21" fillId="0" borderId="5" xfId="0" applyNumberFormat="1" applyFont="1" applyFill="1" applyBorder="1" applyAlignment="1" applyProtection="1">
      <alignment vertical="center" wrapText="1"/>
    </xf>
    <xf numFmtId="0" fontId="14" fillId="0" borderId="3" xfId="0" applyNumberFormat="1" applyFont="1" applyFill="1" applyBorder="1" applyAlignment="1" applyProtection="1">
      <alignment vertical="center" wrapText="1"/>
    </xf>
    <xf numFmtId="0" fontId="14" fillId="0" borderId="30" xfId="0" applyNumberFormat="1" applyFont="1" applyFill="1" applyBorder="1" applyAlignment="1" applyProtection="1">
      <alignment vertical="center" wrapText="1"/>
    </xf>
    <xf numFmtId="0" fontId="14" fillId="0" borderId="22" xfId="0" applyNumberFormat="1" applyFont="1" applyFill="1" applyBorder="1" applyAlignment="1" applyProtection="1">
      <alignment vertical="center" wrapText="1"/>
    </xf>
    <xf numFmtId="0" fontId="14" fillId="0" borderId="2" xfId="0" applyNumberFormat="1" applyFont="1" applyFill="1" applyBorder="1" applyAlignment="1" applyProtection="1">
      <alignment vertical="center" wrapText="1"/>
    </xf>
    <xf numFmtId="0" fontId="14" fillId="0" borderId="65" xfId="0" applyNumberFormat="1" applyFont="1" applyFill="1" applyBorder="1" applyAlignment="1" applyProtection="1">
      <alignment vertical="center" wrapText="1"/>
    </xf>
    <xf numFmtId="0" fontId="14" fillId="0" borderId="18" xfId="0" applyNumberFormat="1" applyFont="1" applyFill="1" applyBorder="1" applyAlignment="1" applyProtection="1"/>
    <xf numFmtId="0" fontId="14" fillId="0" borderId="24" xfId="0" applyNumberFormat="1" applyFont="1" applyFill="1" applyBorder="1" applyAlignment="1" applyProtection="1"/>
    <xf numFmtId="3" fontId="14" fillId="0" borderId="31" xfId="0" applyNumberFormat="1" applyFont="1" applyFill="1" applyBorder="1" applyAlignment="1" applyProtection="1">
      <alignment horizontal="right"/>
      <protection locked="0"/>
    </xf>
    <xf numFmtId="3" fontId="14" fillId="0" borderId="28" xfId="0" applyNumberFormat="1" applyFont="1" applyFill="1" applyBorder="1" applyAlignment="1" applyProtection="1">
      <alignment horizontal="right"/>
      <protection locked="0"/>
    </xf>
    <xf numFmtId="0" fontId="21" fillId="0" borderId="1" xfId="0" applyFont="1" applyFill="1" applyBorder="1" applyAlignment="1" applyProtection="1">
      <alignment horizontal="left"/>
      <protection locked="0"/>
    </xf>
    <xf numFmtId="0" fontId="21" fillId="0" borderId="0" xfId="0" applyFont="1" applyFill="1" applyBorder="1" applyAlignment="1" applyProtection="1">
      <alignment horizontal="left"/>
      <protection locked="0"/>
    </xf>
    <xf numFmtId="0" fontId="21" fillId="0" borderId="14" xfId="0" applyFont="1" applyFill="1" applyBorder="1" applyAlignment="1" applyProtection="1">
      <alignment horizontal="left"/>
      <protection locked="0"/>
    </xf>
    <xf numFmtId="0" fontId="21" fillId="0" borderId="75"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0" fontId="21" fillId="0" borderId="8" xfId="0" applyFont="1" applyFill="1" applyBorder="1" applyAlignment="1" applyProtection="1">
      <alignment horizontal="left"/>
      <protection locked="0"/>
    </xf>
    <xf numFmtId="0" fontId="21" fillId="0" borderId="75" xfId="0" applyFont="1" applyFill="1" applyBorder="1" applyAlignment="1" applyProtection="1">
      <alignment horizontal="center"/>
      <protection locked="0"/>
    </xf>
    <xf numFmtId="0" fontId="21" fillId="0" borderId="4" xfId="0" applyFont="1" applyFill="1" applyBorder="1" applyAlignment="1" applyProtection="1">
      <alignment horizontal="center"/>
      <protection locked="0"/>
    </xf>
    <xf numFmtId="0" fontId="21" fillId="0" borderId="8" xfId="0" applyFont="1" applyFill="1" applyBorder="1" applyAlignment="1" applyProtection="1">
      <alignment horizontal="center"/>
      <protection locked="0"/>
    </xf>
    <xf numFmtId="0" fontId="14" fillId="0" borderId="77" xfId="0" applyNumberFormat="1" applyFont="1" applyFill="1" applyBorder="1" applyAlignment="1" applyProtection="1">
      <alignment horizontal="center" vertical="center"/>
    </xf>
    <xf numFmtId="0" fontId="14" fillId="0" borderId="3" xfId="0" applyNumberFormat="1" applyFont="1" applyFill="1" applyBorder="1" applyAlignment="1" applyProtection="1">
      <alignment horizontal="center" vertical="center"/>
    </xf>
    <xf numFmtId="0" fontId="14" fillId="0" borderId="6" xfId="0" applyNumberFormat="1" applyFont="1" applyFill="1" applyBorder="1" applyAlignment="1" applyProtection="1">
      <alignment horizontal="center" vertical="center"/>
    </xf>
    <xf numFmtId="0" fontId="14" fillId="0" borderId="30" xfId="0" applyNumberFormat="1" applyFont="1" applyFill="1" applyBorder="1" applyAlignment="1" applyProtection="1">
      <alignment horizontal="center" vertical="center"/>
    </xf>
    <xf numFmtId="0" fontId="14" fillId="0" borderId="77" xfId="0" applyFont="1" applyFill="1" applyBorder="1" applyAlignment="1" applyProtection="1"/>
    <xf numFmtId="0" fontId="11" fillId="0" borderId="3" xfId="0" applyNumberFormat="1" applyFont="1" applyFill="1" applyBorder="1" applyAlignment="1" applyProtection="1"/>
    <xf numFmtId="0" fontId="11" fillId="0" borderId="6" xfId="0" applyNumberFormat="1" applyFont="1" applyFill="1" applyBorder="1" applyAlignment="1" applyProtection="1"/>
    <xf numFmtId="0" fontId="14" fillId="0" borderId="77" xfId="0" applyNumberFormat="1" applyFont="1" applyFill="1" applyBorder="1" applyAlignment="1" applyProtection="1"/>
    <xf numFmtId="0" fontId="14" fillId="0" borderId="3" xfId="0" applyNumberFormat="1" applyFont="1" applyFill="1" applyBorder="1" applyAlignment="1" applyProtection="1"/>
    <xf numFmtId="165" fontId="21" fillId="0" borderId="4" xfId="0" applyNumberFormat="1" applyFont="1" applyFill="1" applyBorder="1" applyAlignment="1" applyProtection="1">
      <alignment horizontal="center"/>
      <protection locked="0"/>
    </xf>
    <xf numFmtId="165" fontId="21" fillId="0" borderId="27" xfId="0" applyNumberFormat="1" applyFont="1" applyFill="1" applyBorder="1" applyAlignment="1" applyProtection="1">
      <alignment horizontal="center"/>
      <protection locked="0"/>
    </xf>
    <xf numFmtId="0" fontId="24" fillId="0" borderId="0" xfId="0" applyNumberFormat="1" applyFont="1" applyFill="1" applyAlignment="1" applyProtection="1">
      <alignment horizontal="left" vertical="center" wrapText="1"/>
    </xf>
    <xf numFmtId="0" fontId="2" fillId="0" borderId="0" xfId="0" applyNumberFormat="1" applyFont="1" applyAlignment="1" applyProtection="1">
      <alignment horizontal="left" vertical="center" wrapText="1"/>
    </xf>
    <xf numFmtId="0" fontId="2" fillId="0" borderId="2" xfId="0" applyNumberFormat="1" applyFont="1" applyBorder="1" applyAlignment="1" applyProtection="1">
      <alignment horizontal="left" vertical="center" wrapText="1"/>
    </xf>
    <xf numFmtId="0" fontId="24" fillId="0" borderId="0" xfId="0" applyFont="1" applyFill="1" applyBorder="1" applyAlignment="1" applyProtection="1">
      <alignment horizontal="right"/>
      <protection hidden="1"/>
    </xf>
    <xf numFmtId="0" fontId="19" fillId="0" borderId="0" xfId="0" applyNumberFormat="1" applyFont="1" applyFill="1" applyAlignment="1" applyProtection="1">
      <alignment horizontal="right"/>
      <protection hidden="1"/>
    </xf>
    <xf numFmtId="0" fontId="19" fillId="0" borderId="14" xfId="0" applyNumberFormat="1" applyFont="1" applyFill="1" applyBorder="1" applyAlignment="1" applyProtection="1">
      <alignment horizontal="right"/>
      <protection hidden="1"/>
    </xf>
    <xf numFmtId="0" fontId="21" fillId="0" borderId="0" xfId="0" applyFont="1" applyFill="1" applyAlignment="1" applyProtection="1"/>
    <xf numFmtId="0" fontId="24" fillId="0" borderId="2" xfId="0" applyFont="1" applyFill="1" applyBorder="1" applyAlignment="1" applyProtection="1">
      <alignment vertical="center"/>
    </xf>
    <xf numFmtId="0" fontId="24" fillId="0" borderId="2" xfId="0" applyNumberFormat="1" applyFont="1" applyFill="1" applyBorder="1" applyAlignment="1" applyProtection="1">
      <alignment vertical="center"/>
    </xf>
    <xf numFmtId="0" fontId="15" fillId="0" borderId="83" xfId="0" applyNumberFormat="1" applyFont="1" applyFill="1" applyBorder="1" applyAlignment="1" applyProtection="1">
      <alignment vertical="center"/>
    </xf>
    <xf numFmtId="0" fontId="24" fillId="0" borderId="0" xfId="0" applyFont="1" applyFill="1" applyAlignment="1" applyProtection="1">
      <alignment horizontal="left" vertical="center"/>
    </xf>
    <xf numFmtId="0" fontId="21" fillId="0" borderId="0" xfId="0" applyNumberFormat="1" applyFont="1" applyFill="1" applyAlignment="1" applyProtection="1">
      <alignment horizontal="left"/>
    </xf>
    <xf numFmtId="0" fontId="11" fillId="0" borderId="0" xfId="0" applyNumberFormat="1" applyFont="1" applyFill="1" applyAlignment="1" applyProtection="1"/>
    <xf numFmtId="0" fontId="14" fillId="0" borderId="0" xfId="0" applyFont="1" applyFill="1" applyAlignment="1" applyProtection="1">
      <alignment horizontal="left" vertical="center"/>
      <protection hidden="1"/>
    </xf>
    <xf numFmtId="0" fontId="2" fillId="0" borderId="0" xfId="0" applyNumberFormat="1" applyFont="1" applyFill="1" applyAlignment="1" applyProtection="1">
      <alignment vertical="center"/>
      <protection hidden="1"/>
    </xf>
    <xf numFmtId="0" fontId="14" fillId="0" borderId="0" xfId="0" applyNumberFormat="1" applyFont="1" applyFill="1" applyAlignment="1" applyProtection="1">
      <protection hidden="1"/>
    </xf>
    <xf numFmtId="0" fontId="11" fillId="0" borderId="0" xfId="0" applyNumberFormat="1" applyFont="1" applyFill="1" applyAlignment="1" applyProtection="1">
      <protection hidden="1"/>
    </xf>
    <xf numFmtId="0" fontId="24" fillId="0" borderId="0" xfId="0" applyNumberFormat="1" applyFont="1" applyFill="1" applyAlignment="1" applyProtection="1">
      <alignment horizontal="left" vertical="top" wrapText="1"/>
    </xf>
    <xf numFmtId="0" fontId="24" fillId="0" borderId="0" xfId="0" applyFont="1" applyFill="1" applyAlignment="1" applyProtection="1">
      <alignment horizontal="center" vertical="center"/>
    </xf>
    <xf numFmtId="0" fontId="19" fillId="0" borderId="24" xfId="0" applyNumberFormat="1" applyFont="1" applyFill="1" applyBorder="1" applyAlignment="1" applyProtection="1">
      <protection locked="0"/>
    </xf>
    <xf numFmtId="0" fontId="2" fillId="0" borderId="24" xfId="0" applyNumberFormat="1" applyFont="1" applyFill="1" applyBorder="1" applyAlignment="1" applyProtection="1">
      <protection locked="0"/>
    </xf>
    <xf numFmtId="0" fontId="14" fillId="0" borderId="78" xfId="0" applyNumberFormat="1" applyFont="1" applyFill="1" applyBorder="1" applyAlignment="1" applyProtection="1">
      <alignment horizontal="center" vertical="center" wrapText="1"/>
    </xf>
    <xf numFmtId="0" fontId="14" fillId="0" borderId="79" xfId="0" applyNumberFormat="1" applyFont="1" applyFill="1" applyBorder="1" applyAlignment="1" applyProtection="1">
      <alignment horizontal="center" vertical="center" wrapText="1"/>
    </xf>
    <xf numFmtId="0" fontId="14" fillId="0" borderId="80" xfId="0" applyNumberFormat="1" applyFont="1" applyFill="1" applyBorder="1" applyAlignment="1" applyProtection="1">
      <alignment horizontal="center" vertical="center" wrapText="1"/>
    </xf>
    <xf numFmtId="0" fontId="14" fillId="0" borderId="72" xfId="0" applyNumberFormat="1" applyFont="1" applyFill="1" applyBorder="1" applyAlignment="1" applyProtection="1">
      <alignment horizontal="center" vertical="center"/>
    </xf>
    <xf numFmtId="0" fontId="14" fillId="0" borderId="24" xfId="0" applyNumberFormat="1" applyFont="1" applyFill="1" applyBorder="1" applyAlignment="1" applyProtection="1">
      <alignment horizontal="center" vertical="center"/>
    </xf>
    <xf numFmtId="0" fontId="14" fillId="0" borderId="9" xfId="0" applyNumberFormat="1" applyFont="1" applyFill="1" applyBorder="1" applyAlignment="1" applyProtection="1">
      <alignment horizontal="center" vertical="center"/>
    </xf>
    <xf numFmtId="0" fontId="21" fillId="0" borderId="76" xfId="0" applyNumberFormat="1" applyFont="1" applyFill="1" applyBorder="1" applyAlignment="1" applyProtection="1">
      <alignment horizontal="center"/>
      <protection hidden="1"/>
    </xf>
    <xf numFmtId="0" fontId="14" fillId="0" borderId="76" xfId="0" applyNumberFormat="1" applyFont="1" applyFill="1" applyBorder="1" applyAlignment="1" applyProtection="1">
      <alignment horizontal="center"/>
      <protection hidden="1"/>
    </xf>
    <xf numFmtId="0" fontId="19" fillId="0" borderId="75" xfId="0" applyNumberFormat="1" applyFont="1" applyFill="1" applyBorder="1" applyAlignment="1" applyProtection="1">
      <alignment horizontal="center" vertical="center"/>
    </xf>
    <xf numFmtId="0" fontId="19" fillId="0" borderId="4" xfId="0" applyNumberFormat="1" applyFont="1" applyFill="1" applyBorder="1" applyAlignment="1" applyProtection="1">
      <alignment horizontal="center" vertical="center"/>
    </xf>
    <xf numFmtId="0" fontId="19" fillId="0" borderId="27" xfId="0" applyNumberFormat="1" applyFont="1" applyFill="1" applyBorder="1" applyAlignment="1" applyProtection="1">
      <alignment horizontal="center" vertical="center"/>
    </xf>
    <xf numFmtId="0" fontId="19" fillId="0" borderId="17" xfId="0" applyNumberFormat="1" applyFont="1" applyFill="1" applyBorder="1" applyAlignment="1" applyProtection="1">
      <alignment wrapText="1"/>
    </xf>
    <xf numFmtId="0" fontId="29" fillId="0" borderId="23" xfId="0" applyNumberFormat="1" applyFont="1" applyBorder="1" applyAlignment="1" applyProtection="1"/>
    <xf numFmtId="0" fontId="29" fillId="0" borderId="74" xfId="0" applyNumberFormat="1" applyFont="1" applyBorder="1" applyAlignment="1" applyProtection="1"/>
    <xf numFmtId="0" fontId="29" fillId="0" borderId="7" xfId="0" applyNumberFormat="1" applyFont="1" applyBorder="1" applyAlignment="1" applyProtection="1"/>
    <xf numFmtId="0" fontId="29" fillId="0" borderId="4" xfId="0" applyNumberFormat="1" applyFont="1" applyBorder="1" applyAlignment="1" applyProtection="1"/>
    <xf numFmtId="0" fontId="29" fillId="0" borderId="8" xfId="0" applyNumberFormat="1" applyFont="1" applyBorder="1" applyAlignment="1" applyProtection="1"/>
    <xf numFmtId="49" fontId="25" fillId="0" borderId="72" xfId="0" applyNumberFormat="1" applyFont="1" applyFill="1" applyBorder="1" applyAlignment="1" applyProtection="1">
      <alignment horizontal="center" vertical="center"/>
      <protection locked="0"/>
    </xf>
    <xf numFmtId="49" fontId="29" fillId="0" borderId="24" xfId="0" applyNumberFormat="1" applyFont="1" applyBorder="1" applyAlignment="1" applyProtection="1">
      <alignment horizontal="center" vertical="center"/>
      <protection locked="0"/>
    </xf>
    <xf numFmtId="49" fontId="29" fillId="0" borderId="9" xfId="0" applyNumberFormat="1" applyFont="1" applyBorder="1" applyAlignment="1" applyProtection="1">
      <alignment horizontal="center" vertical="center"/>
      <protection locked="0"/>
    </xf>
    <xf numFmtId="49" fontId="29" fillId="0" borderId="24" xfId="0" applyNumberFormat="1" applyFont="1" applyFill="1" applyBorder="1" applyAlignment="1" applyProtection="1">
      <alignment horizontal="center" vertical="center"/>
      <protection locked="0"/>
    </xf>
    <xf numFmtId="49" fontId="29" fillId="0" borderId="9" xfId="0" applyNumberFormat="1" applyFont="1" applyFill="1" applyBorder="1" applyAlignment="1" applyProtection="1">
      <alignment horizontal="center" vertical="center"/>
      <protection locked="0"/>
    </xf>
    <xf numFmtId="49" fontId="29" fillId="0" borderId="28" xfId="0" applyNumberFormat="1" applyFont="1" applyBorder="1" applyAlignment="1" applyProtection="1">
      <alignment horizontal="center" vertical="center"/>
      <protection locked="0"/>
    </xf>
    <xf numFmtId="0" fontId="18" fillId="0" borderId="0" xfId="0" applyNumberFormat="1" applyFont="1" applyFill="1" applyAlignment="1" applyProtection="1"/>
    <xf numFmtId="0" fontId="18" fillId="0" borderId="0" xfId="0" applyNumberFormat="1" applyFont="1" applyAlignment="1" applyProtection="1"/>
    <xf numFmtId="49" fontId="0" fillId="0" borderId="4" xfId="0" applyNumberFormat="1" applyFont="1" applyFill="1" applyBorder="1" applyAlignment="1" applyProtection="1">
      <protection locked="0"/>
    </xf>
    <xf numFmtId="49" fontId="2" fillId="0" borderId="4" xfId="0" applyNumberFormat="1" applyFont="1" applyBorder="1" applyAlignment="1" applyProtection="1">
      <protection locked="0"/>
    </xf>
    <xf numFmtId="49" fontId="2" fillId="0" borderId="24" xfId="0" applyNumberFormat="1" applyFont="1" applyFill="1" applyBorder="1" applyAlignment="1" applyProtection="1">
      <protection locked="0"/>
    </xf>
    <xf numFmtId="3" fontId="22" fillId="0" borderId="17" xfId="0" applyNumberFormat="1" applyFont="1" applyFill="1" applyBorder="1" applyAlignment="1" applyProtection="1">
      <alignment horizontal="center" wrapText="1"/>
    </xf>
    <xf numFmtId="3" fontId="22" fillId="0" borderId="23" xfId="0" applyNumberFormat="1" applyFont="1" applyFill="1" applyBorder="1" applyAlignment="1" applyProtection="1">
      <alignment horizontal="center" wrapText="1"/>
    </xf>
    <xf numFmtId="3" fontId="22" fillId="0" borderId="25" xfId="0" applyNumberFormat="1" applyFont="1" applyFill="1" applyBorder="1" applyAlignment="1" applyProtection="1">
      <alignment horizontal="center" wrapText="1"/>
    </xf>
    <xf numFmtId="0" fontId="21" fillId="2" borderId="19" xfId="0" applyNumberFormat="1" applyFont="1" applyFill="1" applyBorder="1" applyAlignment="1" applyProtection="1">
      <alignment horizontal="center"/>
    </xf>
    <xf numFmtId="0" fontId="21" fillId="2" borderId="0" xfId="0" applyNumberFormat="1" applyFont="1" applyFill="1" applyBorder="1" applyAlignment="1" applyProtection="1">
      <alignment horizontal="center"/>
    </xf>
    <xf numFmtId="0" fontId="21" fillId="2" borderId="26" xfId="0" applyNumberFormat="1" applyFont="1" applyFill="1" applyBorder="1" applyAlignment="1" applyProtection="1">
      <alignment horizontal="center"/>
    </xf>
    <xf numFmtId="3" fontId="14" fillId="0" borderId="19" xfId="0" applyNumberFormat="1" applyFont="1" applyFill="1" applyBorder="1" applyAlignment="1" applyProtection="1">
      <alignment horizontal="right"/>
    </xf>
    <xf numFmtId="3" fontId="14" fillId="0" borderId="0" xfId="0" applyNumberFormat="1" applyFont="1" applyFill="1" applyBorder="1" applyAlignment="1" applyProtection="1">
      <alignment horizontal="right"/>
    </xf>
    <xf numFmtId="3" fontId="14" fillId="0" borderId="26" xfId="0" applyNumberFormat="1" applyFont="1" applyFill="1" applyBorder="1" applyAlignment="1" applyProtection="1">
      <alignment horizontal="right"/>
    </xf>
    <xf numFmtId="3" fontId="14" fillId="0" borderId="7" xfId="0" applyNumberFormat="1" applyFont="1" applyFill="1" applyBorder="1" applyAlignment="1" applyProtection="1">
      <alignment horizontal="right"/>
      <protection locked="0"/>
    </xf>
    <xf numFmtId="3" fontId="14" fillId="0" borderId="4" xfId="0" applyNumberFormat="1" applyFont="1" applyFill="1" applyBorder="1" applyAlignment="1" applyProtection="1">
      <alignment horizontal="right"/>
      <protection locked="0"/>
    </xf>
    <xf numFmtId="3" fontId="19" fillId="0" borderId="7" xfId="0" applyNumberFormat="1" applyFont="1" applyFill="1" applyBorder="1" applyAlignment="1" applyProtection="1">
      <alignment horizontal="right"/>
    </xf>
    <xf numFmtId="3" fontId="19" fillId="0" borderId="4" xfId="0" applyNumberFormat="1" applyFont="1" applyFill="1" applyBorder="1" applyAlignment="1" applyProtection="1">
      <alignment horizontal="right"/>
    </xf>
    <xf numFmtId="3" fontId="19" fillId="0" borderId="27" xfId="0" applyNumberFormat="1" applyFont="1" applyFill="1" applyBorder="1" applyAlignment="1" applyProtection="1">
      <alignment horizontal="right"/>
    </xf>
    <xf numFmtId="3" fontId="39" fillId="0" borderId="3" xfId="0" applyNumberFormat="1" applyFont="1" applyFill="1" applyBorder="1" applyAlignment="1" applyProtection="1">
      <alignment vertical="center"/>
      <protection hidden="1"/>
    </xf>
    <xf numFmtId="3" fontId="40" fillId="0" borderId="3" xfId="0" applyNumberFormat="1" applyFont="1" applyBorder="1" applyAlignment="1" applyProtection="1">
      <alignment vertical="center"/>
      <protection hidden="1"/>
    </xf>
    <xf numFmtId="9" fontId="14" fillId="0" borderId="22" xfId="0" applyNumberFormat="1" applyFont="1" applyFill="1" applyBorder="1" applyAlignment="1" applyProtection="1">
      <alignment horizontal="right"/>
      <protection locked="0"/>
    </xf>
    <xf numFmtId="9" fontId="14" fillId="0" borderId="2" xfId="0" applyNumberFormat="1" applyFont="1" applyFill="1" applyBorder="1" applyAlignment="1" applyProtection="1">
      <alignment horizontal="right"/>
      <protection locked="0"/>
    </xf>
    <xf numFmtId="9" fontId="14" fillId="0" borderId="65" xfId="0" applyNumberFormat="1" applyFont="1" applyFill="1" applyBorder="1" applyAlignment="1" applyProtection="1">
      <alignment horizontal="right"/>
      <protection locked="0"/>
    </xf>
    <xf numFmtId="0" fontId="2" fillId="2" borderId="7" xfId="0" applyNumberFormat="1" applyFont="1" applyFill="1" applyBorder="1" applyAlignment="1" applyProtection="1"/>
    <xf numFmtId="0" fontId="2" fillId="0" borderId="4" xfId="0" applyNumberFormat="1" applyFont="1" applyBorder="1" applyAlignment="1" applyProtection="1"/>
    <xf numFmtId="0" fontId="2" fillId="0" borderId="27" xfId="0" applyNumberFormat="1" applyFont="1" applyBorder="1" applyAlignment="1" applyProtection="1"/>
    <xf numFmtId="3" fontId="14" fillId="0" borderId="18" xfId="0" applyNumberFormat="1" applyFont="1" applyFill="1" applyBorder="1" applyAlignment="1" applyProtection="1">
      <alignment horizontal="right"/>
      <protection locked="0"/>
    </xf>
    <xf numFmtId="3" fontId="19" fillId="2" borderId="72" xfId="0" applyNumberFormat="1" applyFont="1" applyFill="1" applyBorder="1" applyAlignment="1" applyProtection="1">
      <alignment horizontal="right" wrapText="1"/>
      <protection locked="0"/>
    </xf>
    <xf numFmtId="3" fontId="19" fillId="2" borderId="24" xfId="0" applyNumberFormat="1" applyFont="1" applyFill="1" applyBorder="1" applyAlignment="1" applyProtection="1">
      <alignment horizontal="right" wrapText="1"/>
      <protection locked="0"/>
    </xf>
    <xf numFmtId="0" fontId="21" fillId="0" borderId="17" xfId="0" applyNumberFormat="1" applyFont="1" applyFill="1" applyBorder="1" applyAlignment="1" applyProtection="1">
      <alignment horizontal="center" vertical="center"/>
    </xf>
    <xf numFmtId="0" fontId="19" fillId="0" borderId="23" xfId="0" applyNumberFormat="1" applyFont="1" applyFill="1" applyBorder="1" applyAlignment="1" applyProtection="1">
      <alignment vertical="center"/>
    </xf>
    <xf numFmtId="0" fontId="19" fillId="0" borderId="25" xfId="0" applyNumberFormat="1" applyFont="1" applyFill="1" applyBorder="1" applyAlignment="1" applyProtection="1">
      <alignment vertical="center"/>
    </xf>
    <xf numFmtId="0" fontId="19" fillId="0" borderId="19"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26" xfId="0" applyNumberFormat="1" applyFont="1" applyFill="1" applyBorder="1" applyAlignment="1" applyProtection="1">
      <alignment vertical="center"/>
    </xf>
    <xf numFmtId="3" fontId="28" fillId="2" borderId="17" xfId="0" applyNumberFormat="1" applyFont="1" applyFill="1" applyBorder="1" applyAlignment="1" applyProtection="1">
      <alignment horizontal="center" vertical="top"/>
    </xf>
    <xf numFmtId="0" fontId="2" fillId="2" borderId="23" xfId="0" applyNumberFormat="1" applyFont="1" applyFill="1" applyBorder="1" applyAlignment="1" applyProtection="1">
      <alignment horizontal="center" vertical="top"/>
    </xf>
    <xf numFmtId="0" fontId="2" fillId="2" borderId="25" xfId="0" applyNumberFormat="1" applyFont="1" applyFill="1" applyBorder="1" applyAlignment="1" applyProtection="1">
      <alignment horizontal="center" vertical="top"/>
    </xf>
    <xf numFmtId="3" fontId="14" fillId="0" borderId="19" xfId="0" applyNumberFormat="1" applyFont="1" applyFill="1" applyBorder="1" applyAlignment="1" applyProtection="1">
      <alignment horizontal="right"/>
      <protection locked="0"/>
    </xf>
    <xf numFmtId="3" fontId="14" fillId="0" borderId="0" xfId="0" applyNumberFormat="1" applyFont="1" applyFill="1" applyBorder="1" applyAlignment="1" applyProtection="1">
      <alignment horizontal="right"/>
      <protection locked="0"/>
    </xf>
    <xf numFmtId="3" fontId="14" fillId="0" borderId="26" xfId="0" applyNumberFormat="1" applyFont="1" applyFill="1" applyBorder="1" applyAlignment="1" applyProtection="1">
      <alignment horizontal="right"/>
      <protection locked="0"/>
    </xf>
    <xf numFmtId="3" fontId="14" fillId="0" borderId="27" xfId="0" applyNumberFormat="1" applyFont="1" applyFill="1" applyBorder="1" applyAlignment="1" applyProtection="1">
      <alignment horizontal="right"/>
      <protection locked="0"/>
    </xf>
    <xf numFmtId="3" fontId="14" fillId="0" borderId="17" xfId="0" applyNumberFormat="1" applyFont="1" applyFill="1" applyBorder="1" applyAlignment="1" applyProtection="1">
      <alignment horizontal="right"/>
      <protection locked="0"/>
    </xf>
    <xf numFmtId="3" fontId="14" fillId="0" borderId="23" xfId="0" applyNumberFormat="1" applyFont="1" applyFill="1" applyBorder="1" applyAlignment="1" applyProtection="1">
      <alignment horizontal="right"/>
      <protection locked="0"/>
    </xf>
    <xf numFmtId="3" fontId="14" fillId="0" borderId="25" xfId="0" applyNumberFormat="1" applyFont="1" applyFill="1" applyBorder="1" applyAlignment="1" applyProtection="1">
      <alignment horizontal="right"/>
      <protection locked="0"/>
    </xf>
    <xf numFmtId="3" fontId="21" fillId="0" borderId="20" xfId="0" applyNumberFormat="1" applyFont="1" applyFill="1" applyBorder="1" applyAlignment="1" applyProtection="1">
      <alignment horizontal="right"/>
      <protection hidden="1"/>
    </xf>
    <xf numFmtId="3" fontId="21" fillId="0" borderId="44" xfId="0" applyNumberFormat="1" applyFont="1" applyFill="1" applyBorder="1" applyAlignment="1" applyProtection="1">
      <alignment horizontal="right"/>
      <protection hidden="1"/>
    </xf>
    <xf numFmtId="3" fontId="21" fillId="0" borderId="29" xfId="0" applyNumberFormat="1" applyFont="1" applyFill="1" applyBorder="1" applyAlignment="1" applyProtection="1">
      <alignment horizontal="right"/>
      <protection hidden="1"/>
    </xf>
    <xf numFmtId="0" fontId="28" fillId="2" borderId="20" xfId="0" applyNumberFormat="1" applyFont="1" applyFill="1" applyBorder="1" applyAlignment="1" applyProtection="1">
      <alignment horizontal="left" vertical="center" wrapText="1"/>
    </xf>
    <xf numFmtId="0" fontId="28" fillId="2" borderId="44" xfId="0" applyNumberFormat="1" applyFont="1" applyFill="1" applyBorder="1" applyAlignment="1" applyProtection="1">
      <alignment horizontal="left" vertical="center" wrapText="1"/>
    </xf>
    <xf numFmtId="3" fontId="23" fillId="0" borderId="20" xfId="0" applyNumberFormat="1" applyFont="1" applyFill="1" applyBorder="1" applyAlignment="1" applyProtection="1">
      <alignment horizontal="center" vertical="center" wrapText="1"/>
    </xf>
    <xf numFmtId="0" fontId="15" fillId="0" borderId="44" xfId="0" applyNumberFormat="1" applyFont="1" applyBorder="1" applyAlignment="1" applyProtection="1">
      <alignment vertical="center"/>
    </xf>
    <xf numFmtId="0" fontId="15" fillId="0" borderId="29" xfId="0" applyNumberFormat="1" applyFont="1" applyBorder="1" applyAlignment="1" applyProtection="1">
      <alignment vertical="center"/>
    </xf>
    <xf numFmtId="1" fontId="39" fillId="4" borderId="96" xfId="2" applyNumberFormat="1" applyFont="1" applyBorder="1" applyAlignment="1" applyProtection="1">
      <alignment horizontal="center"/>
    </xf>
    <xf numFmtId="1" fontId="39" fillId="4" borderId="97" xfId="2" applyNumberFormat="1" applyFont="1" applyBorder="1" applyAlignment="1" applyProtection="1">
      <alignment horizontal="center"/>
    </xf>
    <xf numFmtId="1" fontId="39" fillId="4" borderId="98" xfId="2" applyNumberFormat="1" applyFont="1" applyBorder="1" applyAlignment="1" applyProtection="1">
      <alignment horizontal="center"/>
    </xf>
    <xf numFmtId="3" fontId="21" fillId="0" borderId="20" xfId="0" applyNumberFormat="1" applyFont="1" applyFill="1" applyBorder="1" applyAlignment="1" applyProtection="1">
      <alignment horizontal="center" vertical="center"/>
    </xf>
    <xf numFmtId="3" fontId="21" fillId="0" borderId="44" xfId="0" applyNumberFormat="1" applyFont="1" applyFill="1" applyBorder="1" applyAlignment="1" applyProtection="1">
      <alignment horizontal="center" vertical="center"/>
    </xf>
    <xf numFmtId="3" fontId="21" fillId="0" borderId="29" xfId="0" applyNumberFormat="1" applyFont="1" applyFill="1" applyBorder="1" applyAlignment="1" applyProtection="1">
      <alignment horizontal="center" vertical="center"/>
    </xf>
    <xf numFmtId="3" fontId="21" fillId="0" borderId="19" xfId="0" applyNumberFormat="1" applyFont="1" applyFill="1" applyBorder="1" applyAlignment="1" applyProtection="1">
      <alignment horizontal="center" wrapText="1"/>
      <protection locked="0"/>
    </xf>
    <xf numFmtId="0" fontId="14" fillId="0" borderId="0" xfId="0" applyNumberFormat="1" applyFont="1" applyFill="1" applyBorder="1" applyAlignment="1" applyProtection="1">
      <alignment horizontal="center"/>
      <protection locked="0"/>
    </xf>
    <xf numFmtId="0" fontId="14" fillId="0" borderId="26" xfId="0" applyNumberFormat="1" applyFont="1" applyFill="1" applyBorder="1" applyAlignment="1" applyProtection="1">
      <alignment horizontal="center"/>
      <protection locked="0"/>
    </xf>
    <xf numFmtId="0" fontId="19" fillId="0" borderId="7" xfId="0" applyNumberFormat="1" applyFont="1" applyFill="1" applyBorder="1" applyAlignment="1" applyProtection="1">
      <alignment horizontal="center"/>
      <protection locked="0"/>
    </xf>
    <xf numFmtId="0" fontId="19" fillId="0" borderId="4" xfId="0" applyNumberFormat="1" applyFont="1" applyFill="1" applyBorder="1" applyAlignment="1" applyProtection="1">
      <alignment horizontal="center"/>
      <protection locked="0"/>
    </xf>
    <xf numFmtId="0" fontId="19" fillId="0" borderId="27" xfId="0" applyNumberFormat="1" applyFont="1" applyFill="1" applyBorder="1" applyAlignment="1" applyProtection="1">
      <alignment horizontal="center"/>
      <protection locked="0"/>
    </xf>
    <xf numFmtId="0" fontId="19" fillId="0" borderId="7" xfId="0" applyNumberFormat="1" applyFont="1" applyFill="1" applyBorder="1" applyAlignment="1" applyProtection="1">
      <alignment horizontal="center" wrapText="1"/>
      <protection locked="0"/>
    </xf>
    <xf numFmtId="0" fontId="19" fillId="0" borderId="4" xfId="0" applyNumberFormat="1" applyFont="1" applyFill="1" applyBorder="1" applyAlignment="1" applyProtection="1">
      <alignment horizontal="center" wrapText="1"/>
      <protection locked="0"/>
    </xf>
    <xf numFmtId="0" fontId="19" fillId="0" borderId="27" xfId="0" applyNumberFormat="1" applyFont="1" applyFill="1" applyBorder="1" applyAlignment="1" applyProtection="1">
      <alignment horizontal="center" wrapText="1"/>
      <protection locked="0"/>
    </xf>
    <xf numFmtId="0" fontId="21" fillId="0" borderId="18"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19" fillId="0" borderId="28" xfId="0" applyNumberFormat="1" applyFont="1" applyFill="1" applyBorder="1" applyAlignment="1" applyProtection="1">
      <alignment horizontal="center" vertical="center"/>
    </xf>
    <xf numFmtId="3" fontId="21" fillId="0" borderId="19" xfId="0" applyNumberFormat="1" applyFont="1" applyFill="1" applyBorder="1" applyAlignment="1" applyProtection="1">
      <alignment horizontal="center"/>
      <protection locked="0"/>
    </xf>
    <xf numFmtId="3" fontId="21" fillId="0" borderId="18" xfId="0" applyNumberFormat="1" applyFont="1" applyFill="1" applyBorder="1" applyAlignment="1" applyProtection="1">
      <alignment horizontal="center"/>
      <protection locked="0"/>
    </xf>
    <xf numFmtId="0" fontId="14" fillId="0" borderId="24" xfId="0" applyNumberFormat="1" applyFont="1" applyFill="1" applyBorder="1" applyAlignment="1" applyProtection="1">
      <alignment horizontal="center"/>
      <protection locked="0"/>
    </xf>
    <xf numFmtId="0" fontId="14" fillId="0" borderId="28" xfId="0" applyNumberFormat="1" applyFont="1" applyFill="1" applyBorder="1" applyAlignment="1" applyProtection="1">
      <alignment horizontal="center"/>
      <protection locked="0"/>
    </xf>
    <xf numFmtId="3" fontId="19" fillId="0" borderId="4" xfId="0" applyNumberFormat="1" applyFont="1" applyFill="1" applyBorder="1" applyAlignment="1" applyProtection="1">
      <alignment horizontal="right"/>
      <protection locked="0"/>
    </xf>
    <xf numFmtId="3" fontId="19" fillId="0" borderId="27" xfId="0" applyNumberFormat="1" applyFont="1" applyFill="1" applyBorder="1" applyAlignment="1" applyProtection="1">
      <alignment horizontal="right"/>
      <protection locked="0"/>
    </xf>
    <xf numFmtId="3" fontId="14" fillId="0" borderId="5" xfId="0" applyNumberFormat="1" applyFont="1" applyFill="1" applyBorder="1" applyAlignment="1" applyProtection="1">
      <alignment horizontal="right"/>
      <protection locked="0"/>
    </xf>
    <xf numFmtId="3" fontId="14" fillId="0" borderId="3" xfId="0" applyNumberFormat="1" applyFont="1" applyFill="1" applyBorder="1" applyAlignment="1" applyProtection="1">
      <alignment horizontal="right"/>
      <protection locked="0"/>
    </xf>
    <xf numFmtId="3" fontId="14" fillId="0" borderId="30" xfId="0" applyNumberFormat="1" applyFont="1" applyFill="1" applyBorder="1" applyAlignment="1" applyProtection="1">
      <alignment horizontal="right"/>
      <protection locked="0"/>
    </xf>
    <xf numFmtId="3" fontId="19" fillId="0" borderId="7" xfId="0" applyNumberFormat="1" applyFont="1" applyFill="1" applyBorder="1" applyAlignment="1" applyProtection="1">
      <alignment horizontal="right"/>
      <protection locked="0"/>
    </xf>
    <xf numFmtId="0" fontId="21" fillId="2" borderId="17" xfId="0" applyNumberFormat="1" applyFont="1" applyFill="1" applyBorder="1" applyAlignment="1" applyProtection="1">
      <alignment horizontal="center"/>
    </xf>
    <xf numFmtId="0" fontId="21" fillId="2" borderId="23" xfId="0" applyNumberFormat="1" applyFont="1" applyFill="1" applyBorder="1" applyAlignment="1" applyProtection="1">
      <alignment horizontal="center"/>
    </xf>
    <xf numFmtId="0" fontId="21" fillId="2" borderId="25" xfId="0" applyNumberFormat="1" applyFont="1" applyFill="1" applyBorder="1" applyAlignment="1" applyProtection="1">
      <alignment horizontal="center"/>
    </xf>
    <xf numFmtId="3" fontId="21" fillId="2" borderId="7" xfId="0" applyNumberFormat="1" applyFont="1" applyFill="1" applyBorder="1" applyAlignment="1" applyProtection="1"/>
    <xf numFmtId="3" fontId="21" fillId="2" borderId="4" xfId="0" applyNumberFormat="1" applyFont="1" applyFill="1" applyBorder="1" applyAlignment="1" applyProtection="1"/>
    <xf numFmtId="3" fontId="21" fillId="2" borderId="27" xfId="0" applyNumberFormat="1" applyFont="1" applyFill="1" applyBorder="1" applyAlignment="1" applyProtection="1"/>
    <xf numFmtId="3" fontId="21" fillId="0" borderId="19"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0" borderId="26" xfId="0" applyNumberFormat="1" applyFont="1" applyBorder="1" applyAlignment="1" applyProtection="1">
      <alignment horizontal="left" vertical="center"/>
    </xf>
    <xf numFmtId="3" fontId="14" fillId="0" borderId="19" xfId="0" applyNumberFormat="1" applyFont="1" applyFill="1" applyBorder="1" applyAlignment="1" applyProtection="1"/>
    <xf numFmtId="0" fontId="2" fillId="0" borderId="0" xfId="0" applyNumberFormat="1" applyFont="1" applyBorder="1" applyAlignment="1" applyProtection="1"/>
    <xf numFmtId="0" fontId="2" fillId="0" borderId="26" xfId="0" applyNumberFormat="1" applyFont="1" applyBorder="1" applyAlignment="1" applyProtection="1"/>
    <xf numFmtId="0" fontId="19" fillId="2" borderId="4" xfId="0" applyNumberFormat="1" applyFont="1" applyFill="1" applyBorder="1" applyAlignment="1" applyProtection="1">
      <protection locked="0"/>
    </xf>
    <xf numFmtId="0" fontId="2" fillId="0" borderId="4" xfId="0" applyNumberFormat="1" applyFont="1" applyBorder="1" applyAlignment="1" applyProtection="1">
      <protection locked="0"/>
    </xf>
    <xf numFmtId="0" fontId="2" fillId="0" borderId="27" xfId="0" applyNumberFormat="1" applyFont="1" applyBorder="1" applyAlignment="1" applyProtection="1">
      <protection locked="0"/>
    </xf>
    <xf numFmtId="3" fontId="14" fillId="0" borderId="21" xfId="0" applyNumberFormat="1" applyFont="1" applyFill="1" applyBorder="1" applyAlignment="1" applyProtection="1">
      <alignment horizontal="right"/>
      <protection locked="0"/>
    </xf>
    <xf numFmtId="3" fontId="14" fillId="0" borderId="79" xfId="0" applyNumberFormat="1" applyFont="1" applyFill="1" applyBorder="1" applyAlignment="1" applyProtection="1">
      <alignment horizontal="right"/>
      <protection locked="0"/>
    </xf>
    <xf numFmtId="3" fontId="14" fillId="0" borderId="84" xfId="0" applyNumberFormat="1" applyFont="1" applyFill="1" applyBorder="1" applyAlignment="1" applyProtection="1">
      <alignment horizontal="right"/>
      <protection locked="0"/>
    </xf>
    <xf numFmtId="3" fontId="21" fillId="2" borderId="19"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26" xfId="0" applyNumberFormat="1" applyFont="1" applyFill="1" applyBorder="1" applyAlignment="1" applyProtection="1">
      <alignment horizontal="center"/>
    </xf>
    <xf numFmtId="3" fontId="21" fillId="2" borderId="19" xfId="0" applyNumberFormat="1" applyFont="1" applyFill="1" applyBorder="1" applyAlignment="1" applyProtection="1"/>
    <xf numFmtId="0" fontId="2" fillId="2" borderId="0" xfId="0" applyNumberFormat="1" applyFont="1" applyFill="1" applyBorder="1" applyAlignment="1" applyProtection="1"/>
    <xf numFmtId="0" fontId="2" fillId="2" borderId="26" xfId="0" applyNumberFormat="1" applyFont="1" applyFill="1" applyBorder="1" applyAlignment="1" applyProtection="1"/>
    <xf numFmtId="0" fontId="2" fillId="2" borderId="4" xfId="0" applyNumberFormat="1" applyFont="1" applyFill="1" applyBorder="1" applyAlignment="1" applyProtection="1"/>
    <xf numFmtId="0" fontId="2" fillId="2" borderId="27" xfId="0" applyNumberFormat="1" applyFont="1" applyFill="1" applyBorder="1" applyAlignment="1" applyProtection="1"/>
    <xf numFmtId="3" fontId="14" fillId="0" borderId="24" xfId="0" applyNumberFormat="1" applyFont="1" applyFill="1" applyBorder="1" applyAlignment="1" applyProtection="1">
      <alignment horizontal="right"/>
      <protection hidden="1"/>
    </xf>
    <xf numFmtId="3" fontId="14" fillId="0" borderId="28" xfId="0" applyNumberFormat="1" applyFont="1" applyFill="1" applyBorder="1" applyAlignment="1" applyProtection="1">
      <alignment horizontal="right"/>
      <protection hidden="1"/>
    </xf>
    <xf numFmtId="3" fontId="28" fillId="2" borderId="17" xfId="0" applyNumberFormat="1" applyFont="1" applyFill="1" applyBorder="1" applyAlignment="1" applyProtection="1"/>
    <xf numFmtId="0" fontId="2" fillId="0" borderId="23" xfId="0" applyNumberFormat="1" applyFont="1" applyBorder="1" applyAlignment="1" applyProtection="1"/>
    <xf numFmtId="0" fontId="2" fillId="0" borderId="25" xfId="0" applyNumberFormat="1" applyFont="1" applyBorder="1" applyAlignment="1" applyProtection="1"/>
    <xf numFmtId="0" fontId="19" fillId="2" borderId="0" xfId="0" applyNumberFormat="1" applyFont="1" applyFill="1" applyBorder="1" applyAlignment="1" applyProtection="1"/>
    <xf numFmtId="0" fontId="19" fillId="2" borderId="26" xfId="0" applyNumberFormat="1" applyFont="1" applyFill="1" applyBorder="1" applyAlignment="1" applyProtection="1"/>
    <xf numFmtId="0" fontId="2" fillId="0" borderId="0" xfId="0" applyNumberFormat="1" applyFont="1" applyAlignment="1" applyProtection="1"/>
    <xf numFmtId="0" fontId="2" fillId="0" borderId="19" xfId="0" applyNumberFormat="1" applyFont="1" applyBorder="1" applyAlignment="1" applyProtection="1"/>
    <xf numFmtId="0" fontId="28" fillId="2" borderId="5" xfId="0" applyNumberFormat="1" applyFont="1" applyFill="1" applyBorder="1" applyAlignment="1" applyProtection="1">
      <alignment horizontal="left" vertical="center" wrapText="1"/>
    </xf>
    <xf numFmtId="0" fontId="28" fillId="2" borderId="3" xfId="0" applyNumberFormat="1" applyFont="1" applyFill="1" applyBorder="1" applyAlignment="1" applyProtection="1">
      <alignment horizontal="left" vertical="center" wrapText="1"/>
    </xf>
    <xf numFmtId="3" fontId="20" fillId="0" borderId="5" xfId="0" applyNumberFormat="1" applyFont="1" applyFill="1" applyBorder="1" applyAlignment="1" applyProtection="1">
      <alignment horizontal="center" vertical="center" wrapText="1"/>
      <protection hidden="1"/>
    </xf>
    <xf numFmtId="3" fontId="20" fillId="0" borderId="3" xfId="0" applyNumberFormat="1" applyFont="1" applyFill="1" applyBorder="1" applyAlignment="1" applyProtection="1">
      <alignment horizontal="center" vertical="center" wrapText="1"/>
      <protection hidden="1"/>
    </xf>
    <xf numFmtId="3" fontId="20" fillId="0" borderId="30" xfId="0" applyNumberFormat="1" applyFont="1" applyFill="1" applyBorder="1" applyAlignment="1" applyProtection="1">
      <alignment horizontal="center" vertical="center" wrapText="1"/>
      <protection hidden="1"/>
    </xf>
    <xf numFmtId="3" fontId="20" fillId="0" borderId="19" xfId="0" applyNumberFormat="1" applyFont="1" applyFill="1" applyBorder="1" applyAlignment="1" applyProtection="1">
      <alignment horizontal="center" vertical="center" wrapText="1"/>
      <protection hidden="1"/>
    </xf>
    <xf numFmtId="3" fontId="20" fillId="0" borderId="0" xfId="0" applyNumberFormat="1" applyFont="1" applyFill="1" applyBorder="1" applyAlignment="1" applyProtection="1">
      <alignment horizontal="center" vertical="center" wrapText="1"/>
      <protection hidden="1"/>
    </xf>
    <xf numFmtId="0" fontId="21" fillId="0" borderId="44" xfId="0" applyNumberFormat="1" applyFont="1" applyFill="1" applyBorder="1" applyAlignment="1" applyProtection="1">
      <alignment horizontal="center" vertical="center"/>
    </xf>
    <xf numFmtId="0" fontId="21" fillId="0" borderId="29" xfId="0" applyNumberFormat="1" applyFont="1" applyFill="1" applyBorder="1" applyAlignment="1" applyProtection="1">
      <alignment horizontal="center" vertical="center"/>
    </xf>
    <xf numFmtId="3" fontId="21" fillId="0" borderId="24" xfId="0" applyNumberFormat="1" applyFont="1" applyFill="1" applyBorder="1" applyAlignment="1" applyProtection="1">
      <alignment horizontal="center"/>
      <protection locked="0"/>
    </xf>
    <xf numFmtId="3" fontId="21" fillId="0" borderId="28" xfId="0" applyNumberFormat="1" applyFont="1" applyFill="1" applyBorder="1" applyAlignment="1" applyProtection="1">
      <alignment horizontal="center"/>
      <protection locked="0"/>
    </xf>
    <xf numFmtId="0" fontId="28" fillId="2" borderId="17" xfId="0" applyNumberFormat="1" applyFont="1" applyFill="1" applyBorder="1" applyAlignment="1" applyProtection="1"/>
    <xf numFmtId="3" fontId="21" fillId="0" borderId="7" xfId="0" applyNumberFormat="1" applyFont="1" applyFill="1" applyBorder="1" applyAlignment="1" applyProtection="1">
      <alignment horizontal="center"/>
      <protection locked="0"/>
    </xf>
    <xf numFmtId="0" fontId="14" fillId="0" borderId="4" xfId="0" applyNumberFormat="1" applyFont="1" applyFill="1" applyBorder="1" applyAlignment="1" applyProtection="1">
      <alignment horizontal="center"/>
      <protection locked="0"/>
    </xf>
    <xf numFmtId="0" fontId="14" fillId="0" borderId="27" xfId="0" applyNumberFormat="1" applyFont="1" applyFill="1" applyBorder="1" applyAlignment="1" applyProtection="1">
      <alignment horizontal="center"/>
      <protection locked="0"/>
    </xf>
    <xf numFmtId="0" fontId="21" fillId="0" borderId="24" xfId="0" applyNumberFormat="1" applyFont="1" applyFill="1" applyBorder="1" applyAlignment="1" applyProtection="1">
      <alignment horizontal="center" vertical="center"/>
    </xf>
    <xf numFmtId="3" fontId="21" fillId="0" borderId="4" xfId="0" applyNumberFormat="1" applyFont="1" applyFill="1" applyBorder="1" applyAlignment="1" applyProtection="1">
      <alignment horizontal="center"/>
      <protection locked="0"/>
    </xf>
    <xf numFmtId="3" fontId="21" fillId="2" borderId="0" xfId="0" applyNumberFormat="1" applyFont="1" applyFill="1" applyBorder="1" applyAlignment="1" applyProtection="1">
      <alignment horizontal="center"/>
    </xf>
    <xf numFmtId="0" fontId="2" fillId="2" borderId="0" xfId="0" applyNumberFormat="1" applyFont="1" applyFill="1" applyAlignment="1" applyProtection="1">
      <alignment horizontal="center"/>
    </xf>
    <xf numFmtId="0" fontId="21" fillId="0" borderId="23" xfId="0" applyNumberFormat="1" applyFont="1" applyFill="1" applyBorder="1" applyAlignment="1" applyProtection="1">
      <alignment horizontal="center" vertical="center"/>
    </xf>
    <xf numFmtId="3" fontId="14" fillId="0" borderId="82" xfId="0" applyNumberFormat="1" applyFont="1" applyFill="1" applyBorder="1" applyAlignment="1" applyProtection="1">
      <alignment horizontal="right"/>
      <protection locked="0"/>
    </xf>
    <xf numFmtId="3" fontId="24" fillId="0" borderId="24" xfId="0" applyNumberFormat="1" applyFont="1" applyFill="1" applyBorder="1" applyAlignment="1" applyProtection="1">
      <alignment horizontal="left" vertical="center" wrapText="1"/>
    </xf>
    <xf numFmtId="0" fontId="24" fillId="0" borderId="24" xfId="0" applyNumberFormat="1" applyFont="1" applyFill="1" applyBorder="1" applyAlignment="1" applyProtection="1">
      <alignment horizontal="left" vertical="center" wrapText="1"/>
    </xf>
    <xf numFmtId="3" fontId="24" fillId="0" borderId="24"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vertical="center"/>
    </xf>
    <xf numFmtId="0" fontId="2" fillId="0" borderId="28" xfId="0" applyNumberFormat="1" applyFont="1" applyFill="1" applyBorder="1" applyAlignment="1" applyProtection="1">
      <alignment vertical="center"/>
    </xf>
    <xf numFmtId="3" fontId="19" fillId="0" borderId="23" xfId="0" applyNumberFormat="1" applyFont="1" applyFill="1" applyBorder="1" applyAlignment="1" applyProtection="1">
      <alignment horizontal="left" vertical="center" wrapText="1"/>
    </xf>
    <xf numFmtId="0" fontId="19" fillId="0" borderId="23" xfId="0" applyNumberFormat="1" applyFont="1" applyFill="1" applyBorder="1" applyAlignment="1" applyProtection="1">
      <alignment horizontal="left" wrapText="1"/>
    </xf>
    <xf numFmtId="0" fontId="2" fillId="0" borderId="0" xfId="0" applyNumberFormat="1" applyFont="1" applyFill="1" applyBorder="1" applyAlignment="1" applyProtection="1"/>
    <xf numFmtId="0" fontId="2" fillId="0" borderId="26" xfId="0" applyNumberFormat="1" applyFont="1" applyFill="1" applyBorder="1" applyAlignment="1" applyProtection="1"/>
    <xf numFmtId="3" fontId="14" fillId="0" borderId="18" xfId="0" applyNumberFormat="1" applyFont="1" applyFill="1" applyBorder="1" applyAlignment="1" applyProtection="1">
      <alignment horizontal="right"/>
      <protection hidden="1"/>
    </xf>
    <xf numFmtId="3" fontId="21" fillId="0" borderId="0" xfId="0" applyNumberFormat="1" applyFont="1" applyFill="1" applyBorder="1" applyAlignment="1" applyProtection="1">
      <alignment horizontal="center"/>
      <protection locked="0"/>
    </xf>
    <xf numFmtId="3" fontId="21" fillId="2" borderId="0" xfId="0" applyNumberFormat="1" applyFont="1" applyFill="1" applyBorder="1" applyAlignment="1" applyProtection="1"/>
    <xf numFmtId="0" fontId="2" fillId="2" borderId="0" xfId="0" applyNumberFormat="1" applyFont="1" applyFill="1" applyAlignment="1" applyProtection="1"/>
    <xf numFmtId="3" fontId="24" fillId="0" borderId="2" xfId="0" applyNumberFormat="1" applyFont="1" applyFill="1" applyBorder="1" applyAlignment="1" applyProtection="1">
      <alignment horizontal="left" vertical="center" wrapText="1"/>
    </xf>
    <xf numFmtId="3" fontId="24" fillId="0" borderId="4" xfId="0" applyNumberFormat="1" applyFont="1" applyFill="1" applyBorder="1" applyAlignment="1" applyProtection="1">
      <alignment horizontal="left" vertical="center" wrapText="1"/>
    </xf>
    <xf numFmtId="3" fontId="23" fillId="0" borderId="23" xfId="0" applyNumberFormat="1" applyFont="1" applyFill="1" applyBorder="1" applyAlignment="1" applyProtection="1">
      <alignment horizontal="left" vertical="center" wrapText="1"/>
    </xf>
    <xf numFmtId="0" fontId="24" fillId="0" borderId="23" xfId="0" applyNumberFormat="1" applyFont="1" applyFill="1" applyBorder="1" applyAlignment="1" applyProtection="1">
      <alignment horizontal="left" vertical="center" wrapText="1"/>
    </xf>
    <xf numFmtId="3" fontId="23" fillId="0" borderId="44" xfId="0" applyNumberFormat="1" applyFont="1" applyFill="1" applyBorder="1" applyAlignment="1" applyProtection="1">
      <alignment horizontal="left" vertical="center" wrapText="1"/>
    </xf>
    <xf numFmtId="0" fontId="24" fillId="0" borderId="44" xfId="0" applyNumberFormat="1" applyFont="1" applyFill="1" applyBorder="1" applyAlignment="1" applyProtection="1">
      <alignment horizontal="left" vertical="center" wrapText="1"/>
    </xf>
    <xf numFmtId="3" fontId="24" fillId="0" borderId="76" xfId="0" applyNumberFormat="1" applyFont="1" applyFill="1" applyBorder="1" applyAlignment="1" applyProtection="1">
      <alignment horizontal="left" vertical="center" wrapText="1"/>
    </xf>
    <xf numFmtId="3" fontId="24" fillId="0" borderId="4" xfId="0" applyNumberFormat="1" applyFont="1" applyFill="1" applyBorder="1" applyAlignment="1" applyProtection="1">
      <alignment horizontal="left" vertical="top" wrapText="1"/>
    </xf>
    <xf numFmtId="3" fontId="23" fillId="0" borderId="3" xfId="0" applyNumberFormat="1" applyFont="1" applyFill="1" applyBorder="1" applyAlignment="1" applyProtection="1">
      <alignment horizontal="left" vertical="center" wrapText="1"/>
    </xf>
    <xf numFmtId="0" fontId="24" fillId="0" borderId="3" xfId="0" applyNumberFormat="1" applyFont="1" applyFill="1" applyBorder="1" applyAlignment="1" applyProtection="1">
      <alignment horizontal="left" vertical="center" wrapText="1"/>
    </xf>
    <xf numFmtId="3" fontId="43" fillId="0" borderId="76" xfId="0" applyNumberFormat="1" applyFont="1" applyFill="1" applyBorder="1" applyAlignment="1" applyProtection="1">
      <alignment horizontal="left" vertical="center" wrapText="1"/>
    </xf>
    <xf numFmtId="3" fontId="24" fillId="0" borderId="0" xfId="0" applyNumberFormat="1" applyFont="1" applyFill="1" applyBorder="1" applyAlignment="1" applyProtection="1">
      <alignment horizontal="left" vertical="center" wrapText="1"/>
    </xf>
    <xf numFmtId="3" fontId="24" fillId="0" borderId="23" xfId="0" applyNumberFormat="1" applyFont="1" applyFill="1" applyBorder="1" applyAlignment="1" applyProtection="1">
      <alignment horizontal="left" vertical="center" wrapText="1"/>
    </xf>
    <xf numFmtId="0" fontId="24" fillId="0" borderId="23" xfId="0" applyNumberFormat="1" applyFont="1" applyFill="1" applyBorder="1" applyAlignment="1" applyProtection="1">
      <alignment horizontal="left" wrapText="1"/>
    </xf>
    <xf numFmtId="0" fontId="24" fillId="0" borderId="4" xfId="0" applyNumberFormat="1" applyFont="1" applyFill="1" applyBorder="1" applyAlignment="1" applyProtection="1">
      <alignment horizontal="left" wrapText="1"/>
    </xf>
    <xf numFmtId="3" fontId="19" fillId="0" borderId="24" xfId="0" applyNumberFormat="1" applyFont="1" applyFill="1" applyBorder="1" applyAlignment="1" applyProtection="1">
      <alignment horizontal="left" vertical="center" wrapText="1"/>
    </xf>
    <xf numFmtId="3" fontId="19" fillId="0" borderId="23" xfId="0" applyNumberFormat="1" applyFont="1" applyFill="1" applyBorder="1" applyAlignment="1" applyProtection="1">
      <alignment vertical="top" wrapText="1"/>
    </xf>
    <xf numFmtId="0" fontId="2" fillId="0" borderId="23" xfId="0" applyNumberFormat="1" applyFont="1" applyBorder="1" applyAlignment="1" applyProtection="1">
      <alignment vertical="top" wrapText="1"/>
    </xf>
    <xf numFmtId="0" fontId="2" fillId="0" borderId="0" xfId="0" applyNumberFormat="1" applyFont="1" applyAlignment="1" applyProtection="1">
      <alignment vertical="top" wrapText="1"/>
    </xf>
    <xf numFmtId="0" fontId="2" fillId="0" borderId="4" xfId="0" applyNumberFormat="1" applyFont="1" applyBorder="1" applyAlignment="1" applyProtection="1">
      <alignment vertical="top" wrapText="1"/>
    </xf>
    <xf numFmtId="3" fontId="24" fillId="0" borderId="25" xfId="0" applyNumberFormat="1" applyFont="1" applyFill="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0" fontId="15" fillId="0" borderId="0" xfId="0" applyNumberFormat="1" applyFont="1" applyFill="1" applyBorder="1" applyAlignment="1" applyProtection="1">
      <alignment horizontal="left" vertical="center"/>
    </xf>
    <xf numFmtId="0" fontId="15" fillId="0" borderId="23" xfId="0" applyNumberFormat="1" applyFont="1" applyFill="1" applyBorder="1" applyAlignment="1" applyProtection="1"/>
    <xf numFmtId="0" fontId="15" fillId="0" borderId="24" xfId="0" applyNumberFormat="1" applyFont="1" applyFill="1" applyBorder="1" applyAlignment="1" applyProtection="1">
      <alignment horizontal="left" vertical="center"/>
    </xf>
    <xf numFmtId="3" fontId="24" fillId="0" borderId="1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xf>
    <xf numFmtId="3" fontId="24" fillId="0" borderId="27" xfId="0" applyNumberFormat="1" applyFont="1" applyFill="1" applyBorder="1" applyAlignment="1" applyProtection="1">
      <alignment horizontal="center" vertical="center" wrapText="1"/>
    </xf>
    <xf numFmtId="3" fontId="19" fillId="0" borderId="24" xfId="0" applyNumberFormat="1" applyFont="1" applyFill="1" applyBorder="1" applyAlignment="1" applyProtection="1">
      <alignment horizontal="left" vertical="center"/>
    </xf>
    <xf numFmtId="3" fontId="24" fillId="0" borderId="25" xfId="0" quotePrefix="1" applyNumberFormat="1" applyFont="1" applyFill="1" applyBorder="1" applyAlignment="1" applyProtection="1">
      <alignment horizontal="center" vertical="center" wrapText="1"/>
    </xf>
    <xf numFmtId="0" fontId="24" fillId="0" borderId="27" xfId="0" applyNumberFormat="1" applyFont="1" applyFill="1" applyBorder="1" applyAlignment="1" applyProtection="1">
      <alignment horizontal="center" vertical="center" wrapText="1"/>
    </xf>
    <xf numFmtId="3" fontId="24" fillId="0" borderId="26" xfId="0" quotePrefix="1" applyNumberFormat="1" applyFont="1" applyFill="1" applyBorder="1" applyAlignment="1" applyProtection="1">
      <alignment horizontal="center" vertical="center" wrapText="1"/>
    </xf>
    <xf numFmtId="3" fontId="24" fillId="0" borderId="19" xfId="0" applyNumberFormat="1" applyFont="1" applyFill="1" applyBorder="1" applyAlignment="1" applyProtection="1">
      <alignment horizontal="left" vertical="center" wrapText="1"/>
    </xf>
    <xf numFmtId="3" fontId="33" fillId="0" borderId="0" xfId="0" applyNumberFormat="1" applyFont="1" applyFill="1" applyBorder="1" applyAlignment="1" applyProtection="1">
      <alignment horizontal="left" wrapText="1"/>
    </xf>
    <xf numFmtId="0" fontId="33" fillId="0" borderId="0" xfId="0" applyNumberFormat="1" applyFont="1" applyFill="1" applyAlignment="1" applyProtection="1">
      <alignment horizontal="left" wrapText="1"/>
    </xf>
    <xf numFmtId="0" fontId="34" fillId="0" borderId="26" xfId="0" applyNumberFormat="1" applyFont="1" applyFill="1" applyBorder="1" applyAlignment="1" applyProtection="1">
      <alignment horizontal="left"/>
    </xf>
    <xf numFmtId="0" fontId="2" fillId="0" borderId="0" xfId="0" applyNumberFormat="1" applyFont="1" applyAlignment="1" applyProtection="1">
      <alignment horizontal="left"/>
    </xf>
    <xf numFmtId="0" fontId="2" fillId="0" borderId="26" xfId="0" applyNumberFormat="1" applyFont="1" applyBorder="1" applyAlignment="1" applyProtection="1">
      <alignment horizontal="left"/>
    </xf>
    <xf numFmtId="0" fontId="2" fillId="0" borderId="4" xfId="0" applyNumberFormat="1" applyFont="1" applyBorder="1" applyAlignment="1" applyProtection="1">
      <alignment horizontal="left"/>
    </xf>
    <xf numFmtId="0" fontId="2" fillId="0" borderId="27" xfId="0" applyNumberFormat="1" applyFont="1" applyBorder="1" applyAlignment="1" applyProtection="1">
      <alignment horizontal="left"/>
    </xf>
    <xf numFmtId="3" fontId="24" fillId="0" borderId="4" xfId="0" applyNumberFormat="1" applyFont="1" applyFill="1" applyBorder="1" applyAlignment="1" applyProtection="1">
      <alignment horizontal="left" vertical="top"/>
    </xf>
    <xf numFmtId="0" fontId="23" fillId="0" borderId="4" xfId="0" applyNumberFormat="1" applyFont="1" applyFill="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3" fontId="18" fillId="0" borderId="0" xfId="0" applyNumberFormat="1" applyFont="1" applyFill="1" applyBorder="1" applyAlignment="1" applyProtection="1">
      <alignment horizontal="right" vertical="center"/>
    </xf>
    <xf numFmtId="0" fontId="13" fillId="0" borderId="0" xfId="0" applyNumberFormat="1" applyFont="1" applyFill="1" applyBorder="1" applyAlignment="1" applyProtection="1">
      <alignment horizontal="right"/>
    </xf>
    <xf numFmtId="0" fontId="13" fillId="0" borderId="26" xfId="0" applyNumberFormat="1" applyFont="1" applyFill="1" applyBorder="1" applyAlignment="1" applyProtection="1">
      <alignment horizontal="right"/>
    </xf>
    <xf numFmtId="3" fontId="23" fillId="0" borderId="22" xfId="0" applyNumberFormat="1" applyFont="1" applyFill="1" applyBorder="1" applyAlignment="1" applyProtection="1">
      <alignment horizontal="center" vertical="center" wrapText="1"/>
    </xf>
    <xf numFmtId="0" fontId="15" fillId="0" borderId="2" xfId="0" applyNumberFormat="1" applyFont="1" applyBorder="1" applyAlignment="1" applyProtection="1">
      <alignment vertical="center"/>
    </xf>
    <xf numFmtId="0" fontId="15" fillId="0" borderId="23" xfId="0" applyNumberFormat="1" applyFont="1" applyBorder="1" applyAlignment="1" applyProtection="1"/>
    <xf numFmtId="0" fontId="24" fillId="0" borderId="4" xfId="0" applyNumberFormat="1" applyFont="1" applyBorder="1" applyAlignment="1" applyProtection="1">
      <alignment wrapText="1"/>
    </xf>
    <xf numFmtId="0" fontId="15" fillId="0" borderId="4" xfId="0" applyNumberFormat="1" applyFont="1" applyBorder="1" applyAlignment="1" applyProtection="1"/>
    <xf numFmtId="3" fontId="21" fillId="0" borderId="5" xfId="0" applyNumberFormat="1" applyFont="1" applyFill="1" applyBorder="1" applyAlignment="1" applyProtection="1">
      <alignment horizontal="center"/>
      <protection locked="0"/>
    </xf>
    <xf numFmtId="3" fontId="21" fillId="0" borderId="3" xfId="0" applyNumberFormat="1" applyFont="1" applyFill="1" applyBorder="1" applyAlignment="1" applyProtection="1">
      <alignment horizontal="center"/>
      <protection locked="0"/>
    </xf>
    <xf numFmtId="3" fontId="21" fillId="0" borderId="30" xfId="0" applyNumberFormat="1" applyFont="1" applyFill="1" applyBorder="1" applyAlignment="1" applyProtection="1">
      <alignment horizontal="center"/>
      <protection locked="0"/>
    </xf>
    <xf numFmtId="0" fontId="18" fillId="0" borderId="7" xfId="0" applyNumberFormat="1" applyFont="1" applyFill="1" applyBorder="1" applyAlignment="1" applyProtection="1">
      <alignment horizontal="center"/>
      <protection locked="0"/>
    </xf>
    <xf numFmtId="0" fontId="18" fillId="0" borderId="4" xfId="0" applyNumberFormat="1" applyFont="1" applyFill="1" applyBorder="1" applyAlignment="1" applyProtection="1">
      <alignment horizontal="center"/>
      <protection locked="0"/>
    </xf>
    <xf numFmtId="0" fontId="18" fillId="0" borderId="27" xfId="0" applyNumberFormat="1" applyFont="1" applyFill="1" applyBorder="1" applyAlignment="1" applyProtection="1">
      <alignment horizontal="center"/>
      <protection locked="0"/>
    </xf>
    <xf numFmtId="3" fontId="28" fillId="0" borderId="19" xfId="0" applyNumberFormat="1" applyFont="1" applyFill="1" applyBorder="1" applyAlignment="1" applyProtection="1">
      <alignment horizontal="left" vertical="center" wrapText="1"/>
    </xf>
    <xf numFmtId="3" fontId="28" fillId="0" borderId="0" xfId="0" applyNumberFormat="1" applyFont="1" applyFill="1" applyBorder="1" applyAlignment="1" applyProtection="1">
      <alignment horizontal="left" vertical="center" wrapText="1"/>
    </xf>
    <xf numFmtId="3" fontId="28" fillId="0" borderId="7" xfId="0" applyNumberFormat="1" applyFont="1" applyFill="1" applyBorder="1" applyAlignment="1" applyProtection="1">
      <alignment horizontal="left" vertical="center" wrapText="1"/>
    </xf>
    <xf numFmtId="3" fontId="28" fillId="0" borderId="4" xfId="0" applyNumberFormat="1" applyFont="1" applyFill="1" applyBorder="1" applyAlignment="1" applyProtection="1">
      <alignment horizontal="left" vertical="center" wrapText="1"/>
    </xf>
    <xf numFmtId="0" fontId="23" fillId="0" borderId="0" xfId="0" applyNumberFormat="1" applyFont="1" applyFill="1" applyBorder="1" applyAlignment="1" applyProtection="1">
      <alignment horizontal="center" vertical="center" wrapText="1"/>
    </xf>
    <xf numFmtId="0" fontId="23" fillId="0" borderId="26" xfId="0" applyNumberFormat="1" applyFont="1" applyFill="1" applyBorder="1" applyAlignment="1" applyProtection="1">
      <alignment horizontal="center" vertical="center" wrapText="1"/>
    </xf>
    <xf numFmtId="0" fontId="23" fillId="0" borderId="27"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xf numFmtId="0" fontId="24" fillId="0" borderId="4" xfId="0" applyNumberFormat="1" applyFont="1" applyFill="1" applyBorder="1" applyAlignment="1" applyProtection="1">
      <alignment horizontal="left" vertical="center" wrapText="1"/>
    </xf>
    <xf numFmtId="3" fontId="24" fillId="0" borderId="7" xfId="0" applyNumberFormat="1" applyFont="1" applyFill="1" applyBorder="1" applyAlignment="1" applyProtection="1">
      <alignment horizontal="left" vertical="center" wrapText="1"/>
    </xf>
    <xf numFmtId="3" fontId="24" fillId="0" borderId="0" xfId="0" applyNumberFormat="1" applyFont="1" applyFill="1" applyBorder="1" applyAlignment="1" applyProtection="1">
      <alignment horizontal="left" wrapText="1"/>
    </xf>
    <xf numFmtId="0" fontId="24" fillId="0" borderId="0" xfId="0" applyNumberFormat="1" applyFont="1" applyFill="1" applyBorder="1" applyAlignment="1" applyProtection="1">
      <alignment horizontal="left" wrapText="1"/>
    </xf>
    <xf numFmtId="0" fontId="2" fillId="0" borderId="0" xfId="0" applyNumberFormat="1" applyFont="1" applyFill="1" applyBorder="1" applyAlignment="1" applyProtection="1">
      <alignment horizontal="left" wrapText="1"/>
    </xf>
    <xf numFmtId="3" fontId="23" fillId="0" borderId="0" xfId="0" applyNumberFormat="1" applyFont="1" applyFill="1" applyBorder="1" applyAlignment="1" applyProtection="1">
      <alignment horizontal="left" vertical="center" wrapText="1"/>
    </xf>
    <xf numFmtId="0" fontId="24" fillId="0" borderId="0" xfId="0" applyNumberFormat="1" applyFont="1" applyFill="1" applyAlignment="1" applyProtection="1">
      <alignment horizontal="left" wrapText="1"/>
    </xf>
    <xf numFmtId="0" fontId="2" fillId="0" borderId="0" xfId="0" applyNumberFormat="1" applyFont="1" applyFill="1" applyBorder="1" applyAlignment="1" applyProtection="1">
      <alignment wrapText="1"/>
    </xf>
    <xf numFmtId="0" fontId="2" fillId="0" borderId="0" xfId="0" applyNumberFormat="1" applyFont="1" applyAlignment="1" applyProtection="1">
      <alignment horizontal="left" wrapText="1"/>
    </xf>
    <xf numFmtId="0" fontId="2" fillId="0" borderId="26" xfId="0" applyNumberFormat="1" applyFont="1" applyBorder="1" applyAlignment="1" applyProtection="1">
      <alignment horizontal="left" wrapText="1"/>
    </xf>
    <xf numFmtId="3" fontId="24" fillId="0" borderId="4" xfId="0" applyNumberFormat="1" applyFont="1" applyFill="1" applyBorder="1" applyAlignment="1" applyProtection="1">
      <alignment horizontal="left" wrapText="1"/>
    </xf>
    <xf numFmtId="0" fontId="2" fillId="0" borderId="4" xfId="0" applyNumberFormat="1" applyFont="1" applyBorder="1" applyAlignment="1" applyProtection="1">
      <alignment horizontal="left" wrapText="1"/>
    </xf>
    <xf numFmtId="0" fontId="2" fillId="0" borderId="27" xfId="0" applyNumberFormat="1" applyFont="1" applyBorder="1" applyAlignment="1" applyProtection="1">
      <alignment horizontal="left" wrapText="1"/>
    </xf>
    <xf numFmtId="3" fontId="18" fillId="0" borderId="23"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protection locked="0"/>
    </xf>
    <xf numFmtId="0" fontId="40" fillId="0" borderId="3" xfId="0" applyNumberFormat="1" applyFont="1" applyBorder="1" applyAlignment="1" applyProtection="1">
      <alignment vertical="center"/>
      <protection hidden="1"/>
    </xf>
    <xf numFmtId="9" fontId="14" fillId="0" borderId="82" xfId="0" applyNumberFormat="1" applyFont="1" applyFill="1" applyBorder="1" applyAlignment="1" applyProtection="1">
      <alignment horizontal="right"/>
      <protection hidden="1"/>
    </xf>
    <xf numFmtId="9" fontId="14" fillId="0" borderId="76" xfId="0" applyNumberFormat="1" applyFont="1" applyFill="1" applyBorder="1" applyAlignment="1" applyProtection="1">
      <alignment horizontal="right"/>
      <protection hidden="1"/>
    </xf>
    <xf numFmtId="9" fontId="14" fillId="0" borderId="31" xfId="0" applyNumberFormat="1" applyFont="1" applyFill="1" applyBorder="1" applyAlignment="1" applyProtection="1">
      <alignment horizontal="right"/>
      <protection hidden="1"/>
    </xf>
    <xf numFmtId="3" fontId="19" fillId="2" borderId="72" xfId="0" applyNumberFormat="1" applyFont="1" applyFill="1" applyBorder="1" applyAlignment="1" applyProtection="1">
      <alignment horizontal="right" wrapText="1"/>
      <protection hidden="1"/>
    </xf>
    <xf numFmtId="3" fontId="27" fillId="2" borderId="24" xfId="0" applyNumberFormat="1" applyFont="1" applyFill="1" applyBorder="1" applyAlignment="1" applyProtection="1">
      <alignment horizontal="right" wrapText="1"/>
      <protection hidden="1"/>
    </xf>
    <xf numFmtId="3" fontId="21" fillId="0" borderId="78" xfId="0" applyNumberFormat="1" applyFont="1" applyFill="1" applyBorder="1" applyAlignment="1" applyProtection="1">
      <alignment horizontal="right"/>
      <protection hidden="1"/>
    </xf>
    <xf numFmtId="3" fontId="21" fillId="0" borderId="79" xfId="0" applyNumberFormat="1" applyFont="1" applyFill="1" applyBorder="1" applyAlignment="1" applyProtection="1">
      <alignment horizontal="right"/>
      <protection hidden="1"/>
    </xf>
    <xf numFmtId="3" fontId="21" fillId="0" borderId="84" xfId="0" applyNumberFormat="1" applyFont="1" applyFill="1" applyBorder="1" applyAlignment="1" applyProtection="1">
      <alignment horizontal="right"/>
      <protection hidden="1"/>
    </xf>
    <xf numFmtId="3" fontId="14" fillId="0" borderId="73" xfId="0" applyNumberFormat="1" applyFont="1" applyFill="1" applyBorder="1" applyAlignment="1" applyProtection="1">
      <alignment horizontal="right"/>
      <protection hidden="1"/>
    </xf>
    <xf numFmtId="3" fontId="14" fillId="0" borderId="23" xfId="0" applyNumberFormat="1" applyFont="1" applyFill="1" applyBorder="1" applyAlignment="1" applyProtection="1">
      <alignment horizontal="right"/>
      <protection hidden="1"/>
    </xf>
    <xf numFmtId="3" fontId="14" fillId="0" borderId="25" xfId="0" applyNumberFormat="1" applyFont="1" applyFill="1" applyBorder="1" applyAlignment="1" applyProtection="1">
      <alignment horizontal="right"/>
      <protection hidden="1"/>
    </xf>
    <xf numFmtId="3" fontId="14" fillId="0" borderId="1" xfId="0" applyNumberFormat="1" applyFont="1" applyFill="1" applyBorder="1" applyAlignment="1" applyProtection="1">
      <alignment horizontal="right"/>
      <protection hidden="1"/>
    </xf>
    <xf numFmtId="3" fontId="14" fillId="0" borderId="0" xfId="0" applyNumberFormat="1" applyFont="1" applyFill="1" applyBorder="1" applyAlignment="1" applyProtection="1">
      <alignment horizontal="right"/>
      <protection hidden="1"/>
    </xf>
    <xf numFmtId="3" fontId="14" fillId="0" borderId="26" xfId="0" applyNumberFormat="1" applyFont="1" applyFill="1" applyBorder="1" applyAlignment="1" applyProtection="1">
      <alignment horizontal="right"/>
      <protection hidden="1"/>
    </xf>
    <xf numFmtId="3" fontId="14" fillId="0" borderId="75" xfId="0" applyNumberFormat="1" applyFont="1" applyFill="1" applyBorder="1" applyAlignment="1" applyProtection="1">
      <alignment horizontal="right"/>
      <protection hidden="1"/>
    </xf>
    <xf numFmtId="3" fontId="14" fillId="0" borderId="4" xfId="0" applyNumberFormat="1" applyFont="1" applyFill="1" applyBorder="1" applyAlignment="1" applyProtection="1">
      <alignment horizontal="right"/>
      <protection hidden="1"/>
    </xf>
    <xf numFmtId="3" fontId="14" fillId="0" borderId="27" xfId="0" applyNumberFormat="1" applyFont="1" applyFill="1" applyBorder="1" applyAlignment="1" applyProtection="1">
      <alignment horizontal="right"/>
      <protection hidden="1"/>
    </xf>
    <xf numFmtId="3" fontId="14" fillId="0" borderId="72" xfId="0" applyNumberFormat="1" applyFont="1" applyFill="1" applyBorder="1" applyAlignment="1" applyProtection="1">
      <alignment horizontal="right"/>
      <protection hidden="1"/>
    </xf>
    <xf numFmtId="3" fontId="19" fillId="0" borderId="75" xfId="0" applyNumberFormat="1" applyFont="1" applyFill="1" applyBorder="1" applyAlignment="1" applyProtection="1">
      <alignment horizontal="right"/>
      <protection hidden="1"/>
    </xf>
    <xf numFmtId="3" fontId="19" fillId="0" borderId="4" xfId="0" applyNumberFormat="1" applyFont="1" applyFill="1" applyBorder="1" applyAlignment="1" applyProtection="1">
      <alignment horizontal="right"/>
      <protection hidden="1"/>
    </xf>
    <xf numFmtId="3" fontId="19" fillId="0" borderId="27" xfId="0" applyNumberFormat="1" applyFont="1" applyFill="1" applyBorder="1" applyAlignment="1" applyProtection="1">
      <alignment horizontal="right"/>
      <protection hidden="1"/>
    </xf>
    <xf numFmtId="3" fontId="14" fillId="0" borderId="77" xfId="0" applyNumberFormat="1" applyFont="1" applyFill="1" applyBorder="1" applyAlignment="1" applyProtection="1">
      <alignment horizontal="right"/>
      <protection hidden="1"/>
    </xf>
    <xf numFmtId="3" fontId="14" fillId="0" borderId="3" xfId="0" applyNumberFormat="1" applyFont="1" applyFill="1" applyBorder="1" applyAlignment="1" applyProtection="1">
      <alignment horizontal="right"/>
      <protection hidden="1"/>
    </xf>
    <xf numFmtId="3" fontId="14" fillId="0" borderId="30" xfId="0" applyNumberFormat="1" applyFont="1" applyFill="1" applyBorder="1" applyAlignment="1" applyProtection="1">
      <alignment horizontal="right"/>
      <protection hidden="1"/>
    </xf>
    <xf numFmtId="3" fontId="35" fillId="0" borderId="76" xfId="0" applyNumberFormat="1" applyFont="1" applyFill="1" applyBorder="1" applyAlignment="1" applyProtection="1">
      <alignment horizontal="left" vertical="center" wrapText="1"/>
    </xf>
    <xf numFmtId="3" fontId="14" fillId="0" borderId="76" xfId="0" applyNumberFormat="1" applyFont="1" applyFill="1" applyBorder="1" applyAlignment="1" applyProtection="1">
      <alignment horizontal="right"/>
      <protection hidden="1"/>
    </xf>
    <xf numFmtId="3" fontId="14" fillId="0" borderId="31" xfId="0" applyNumberFormat="1" applyFont="1" applyFill="1" applyBorder="1" applyAlignment="1" applyProtection="1">
      <alignment horizontal="right"/>
      <protection hidden="1"/>
    </xf>
    <xf numFmtId="3" fontId="14" fillId="0" borderId="17" xfId="0" applyNumberFormat="1" applyFont="1" applyFill="1" applyBorder="1" applyAlignment="1" applyProtection="1">
      <alignment horizontal="right"/>
      <protection hidden="1"/>
    </xf>
    <xf numFmtId="3" fontId="19" fillId="0" borderId="23" xfId="0" applyNumberFormat="1" applyFont="1" applyFill="1" applyBorder="1" applyAlignment="1" applyProtection="1">
      <alignment horizontal="right"/>
      <protection hidden="1"/>
    </xf>
    <xf numFmtId="3" fontId="19" fillId="0" borderId="25" xfId="0" applyNumberFormat="1" applyFont="1" applyFill="1" applyBorder="1" applyAlignment="1" applyProtection="1">
      <alignment horizontal="right"/>
      <protection hidden="1"/>
    </xf>
    <xf numFmtId="3" fontId="19" fillId="0" borderId="7" xfId="0" applyNumberFormat="1" applyFont="1" applyFill="1" applyBorder="1" applyAlignment="1" applyProtection="1">
      <alignment horizontal="right"/>
      <protection hidden="1"/>
    </xf>
    <xf numFmtId="3" fontId="24" fillId="0" borderId="23" xfId="0" applyNumberFormat="1" applyFont="1" applyFill="1" applyBorder="1" applyAlignment="1" applyProtection="1">
      <alignment vertical="center" wrapText="1"/>
    </xf>
    <xf numFmtId="0" fontId="2" fillId="0" borderId="23" xfId="0" applyNumberFormat="1" applyFont="1" applyBorder="1" applyAlignment="1" applyProtection="1">
      <alignment wrapText="1"/>
      <protection locked="0"/>
    </xf>
    <xf numFmtId="0" fontId="2" fillId="0" borderId="4" xfId="0" applyNumberFormat="1" applyFont="1" applyBorder="1" applyAlignment="1" applyProtection="1">
      <alignment wrapText="1"/>
      <protection locked="0"/>
    </xf>
    <xf numFmtId="0" fontId="2" fillId="0" borderId="24" xfId="0" applyNumberFormat="1" applyFont="1" applyBorder="1" applyAlignment="1" applyProtection="1">
      <alignment horizontal="left" vertical="center" wrapText="1"/>
      <protection locked="0"/>
    </xf>
    <xf numFmtId="3" fontId="21" fillId="3" borderId="75" xfId="0" applyNumberFormat="1" applyFont="1" applyFill="1" applyBorder="1" applyAlignment="1" applyProtection="1"/>
    <xf numFmtId="0" fontId="2" fillId="3" borderId="4" xfId="0" applyNumberFormat="1" applyFont="1" applyFill="1" applyBorder="1" applyAlignment="1" applyProtection="1"/>
    <xf numFmtId="0" fontId="2" fillId="3" borderId="27" xfId="0" applyNumberFormat="1" applyFont="1" applyFill="1" applyBorder="1" applyAlignment="1" applyProtection="1"/>
    <xf numFmtId="0" fontId="21" fillId="3" borderId="73" xfId="0" applyNumberFormat="1" applyFont="1" applyFill="1" applyBorder="1" applyAlignment="1" applyProtection="1">
      <alignment horizontal="center"/>
    </xf>
    <xf numFmtId="0" fontId="19" fillId="3" borderId="23" xfId="0" applyNumberFormat="1" applyFont="1" applyFill="1" applyBorder="1" applyAlignment="1" applyProtection="1"/>
    <xf numFmtId="0" fontId="19" fillId="3" borderId="25" xfId="0" applyNumberFormat="1" applyFont="1" applyFill="1" applyBorder="1" applyAlignment="1" applyProtection="1"/>
    <xf numFmtId="0" fontId="21" fillId="3" borderId="1" xfId="0" applyNumberFormat="1" applyFont="1" applyFill="1" applyBorder="1" applyAlignment="1" applyProtection="1">
      <alignment horizontal="center"/>
    </xf>
    <xf numFmtId="0" fontId="19" fillId="3" borderId="0" xfId="0" applyNumberFormat="1" applyFont="1" applyFill="1" applyBorder="1" applyAlignment="1" applyProtection="1"/>
    <xf numFmtId="0" fontId="19" fillId="3" borderId="26" xfId="0" applyNumberFormat="1" applyFont="1" applyFill="1" applyBorder="1" applyAlignment="1" applyProtection="1"/>
    <xf numFmtId="3" fontId="21" fillId="3" borderId="1" xfId="0" applyNumberFormat="1" applyFont="1" applyFill="1" applyBorder="1" applyAlignment="1" applyProtection="1"/>
    <xf numFmtId="0" fontId="2" fillId="3" borderId="0" xfId="0" applyNumberFormat="1" applyFont="1" applyFill="1" applyBorder="1" applyAlignment="1" applyProtection="1"/>
    <xf numFmtId="0" fontId="2" fillId="3" borderId="26" xfId="0" applyNumberFormat="1" applyFont="1" applyFill="1" applyBorder="1" applyAlignment="1" applyProtection="1"/>
    <xf numFmtId="0" fontId="2" fillId="3" borderId="1" xfId="0" applyNumberFormat="1" applyFont="1" applyFill="1" applyBorder="1" applyAlignment="1" applyProtection="1"/>
    <xf numFmtId="0" fontId="2" fillId="3" borderId="75" xfId="0" applyNumberFormat="1" applyFont="1" applyFill="1" applyBorder="1" applyAlignment="1" applyProtection="1"/>
    <xf numFmtId="0" fontId="34" fillId="0" borderId="14" xfId="0" applyNumberFormat="1" applyFont="1" applyFill="1" applyBorder="1" applyAlignment="1" applyProtection="1">
      <alignment horizontal="left"/>
    </xf>
    <xf numFmtId="0" fontId="2" fillId="0" borderId="4" xfId="0" applyNumberFormat="1" applyFont="1" applyBorder="1" applyAlignment="1" applyProtection="1">
      <alignment horizontal="left"/>
      <protection locked="0"/>
    </xf>
    <xf numFmtId="0" fontId="2" fillId="0" borderId="8" xfId="0" applyNumberFormat="1" applyFont="1" applyBorder="1" applyAlignment="1" applyProtection="1">
      <alignment horizontal="left"/>
      <protection locked="0"/>
    </xf>
    <xf numFmtId="3" fontId="14" fillId="0" borderId="79" xfId="0" applyNumberFormat="1" applyFont="1" applyFill="1" applyBorder="1" applyAlignment="1" applyProtection="1">
      <alignment horizontal="right"/>
      <protection hidden="1"/>
    </xf>
    <xf numFmtId="3" fontId="14" fillId="0" borderId="84" xfId="0" applyNumberFormat="1" applyFont="1" applyFill="1" applyBorder="1" applyAlignment="1" applyProtection="1">
      <alignment horizontal="right"/>
      <protection hidden="1"/>
    </xf>
    <xf numFmtId="0" fontId="2" fillId="0" borderId="4" xfId="0" applyNumberFormat="1" applyFont="1" applyFill="1" applyBorder="1" applyAlignment="1" applyProtection="1">
      <alignment horizontal="left" wrapText="1"/>
    </xf>
    <xf numFmtId="3" fontId="14" fillId="3" borderId="11" xfId="0" applyNumberFormat="1" applyFont="1" applyFill="1" applyBorder="1" applyAlignment="1" applyProtection="1"/>
    <xf numFmtId="0" fontId="2" fillId="3" borderId="2" xfId="0" applyNumberFormat="1" applyFont="1" applyFill="1" applyBorder="1" applyAlignment="1" applyProtection="1"/>
    <xf numFmtId="0" fontId="2" fillId="3" borderId="65" xfId="0" applyNumberFormat="1" applyFont="1" applyFill="1" applyBorder="1" applyAlignment="1" applyProtection="1"/>
    <xf numFmtId="3" fontId="14" fillId="3" borderId="73" xfId="0" applyNumberFormat="1" applyFont="1" applyFill="1" applyBorder="1" applyAlignment="1" applyProtection="1"/>
    <xf numFmtId="0" fontId="2" fillId="3" borderId="23" xfId="0" applyNumberFormat="1" applyFont="1" applyFill="1" applyBorder="1" applyAlignment="1" applyProtection="1"/>
    <xf numFmtId="0" fontId="2" fillId="3" borderId="25" xfId="0" applyNumberFormat="1" applyFont="1" applyFill="1" applyBorder="1" applyAlignment="1" applyProtection="1"/>
    <xf numFmtId="3" fontId="21" fillId="3" borderId="1" xfId="0" applyNumberFormat="1" applyFont="1" applyFill="1" applyBorder="1" applyAlignment="1" applyProtection="1">
      <alignment horizontal="center"/>
    </xf>
    <xf numFmtId="0" fontId="13" fillId="3" borderId="0" xfId="0" applyNumberFormat="1" applyFont="1" applyFill="1" applyBorder="1" applyAlignment="1" applyProtection="1">
      <alignment horizontal="center"/>
    </xf>
    <xf numFmtId="0" fontId="13" fillId="3" borderId="26" xfId="0" applyNumberFormat="1" applyFont="1" applyFill="1" applyBorder="1" applyAlignment="1" applyProtection="1">
      <alignment horizontal="center"/>
    </xf>
    <xf numFmtId="3" fontId="18" fillId="0" borderId="23" xfId="0" applyNumberFormat="1" applyFont="1" applyFill="1" applyBorder="1" applyAlignment="1" applyProtection="1">
      <alignment horizontal="right" vertical="center"/>
    </xf>
    <xf numFmtId="0" fontId="13" fillId="0" borderId="23" xfId="0" applyNumberFormat="1" applyFont="1" applyFill="1" applyBorder="1" applyAlignment="1" applyProtection="1">
      <alignment horizontal="right"/>
    </xf>
    <xf numFmtId="0" fontId="15" fillId="0" borderId="14" xfId="0" applyNumberFormat="1" applyFont="1" applyFill="1" applyBorder="1" applyAlignment="1" applyProtection="1">
      <alignment horizontal="left" vertical="center"/>
    </xf>
    <xf numFmtId="0" fontId="24" fillId="0" borderId="8"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center"/>
    </xf>
    <xf numFmtId="0" fontId="2" fillId="3" borderId="26" xfId="0" applyNumberFormat="1" applyFont="1" applyFill="1" applyBorder="1" applyAlignment="1" applyProtection="1">
      <alignment horizontal="center"/>
    </xf>
    <xf numFmtId="0" fontId="15" fillId="0" borderId="74" xfId="0" applyNumberFormat="1" applyFont="1" applyFill="1" applyBorder="1" applyAlignment="1" applyProtection="1"/>
    <xf numFmtId="0" fontId="21" fillId="3" borderId="73" xfId="0" applyNumberFormat="1" applyFont="1" applyFill="1" applyBorder="1" applyAlignment="1" applyProtection="1">
      <alignment horizontal="center" vertical="center"/>
    </xf>
    <xf numFmtId="0" fontId="19" fillId="3" borderId="23" xfId="0" applyNumberFormat="1" applyFont="1" applyFill="1" applyBorder="1" applyAlignment="1" applyProtection="1">
      <alignment vertical="center"/>
    </xf>
    <xf numFmtId="0" fontId="19" fillId="3" borderId="2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0" fontId="19" fillId="3" borderId="0" xfId="0" applyNumberFormat="1" applyFont="1" applyFill="1" applyBorder="1" applyAlignment="1" applyProtection="1">
      <alignment vertical="center"/>
    </xf>
    <xf numFmtId="0" fontId="19" fillId="3" borderId="26" xfId="0" applyNumberFormat="1" applyFont="1" applyFill="1" applyBorder="1" applyAlignment="1" applyProtection="1">
      <alignment vertical="center"/>
    </xf>
    <xf numFmtId="3" fontId="21" fillId="3" borderId="72" xfId="0" applyNumberFormat="1" applyFont="1" applyFill="1" applyBorder="1" applyAlignment="1" applyProtection="1">
      <alignment horizontal="center"/>
    </xf>
    <xf numFmtId="0" fontId="14" fillId="3" borderId="24" xfId="0" applyNumberFormat="1" applyFont="1" applyFill="1" applyBorder="1" applyAlignment="1" applyProtection="1">
      <alignment horizontal="center"/>
    </xf>
    <xf numFmtId="0" fontId="14" fillId="3" borderId="28" xfId="0" applyNumberFormat="1" applyFont="1" applyFill="1" applyBorder="1" applyAlignment="1" applyProtection="1">
      <alignment horizontal="center"/>
    </xf>
    <xf numFmtId="0" fontId="15" fillId="0" borderId="9" xfId="0" applyNumberFormat="1" applyFont="1" applyFill="1" applyBorder="1" applyAlignment="1" applyProtection="1">
      <alignment horizontal="left" vertical="center"/>
    </xf>
    <xf numFmtId="0" fontId="14" fillId="3" borderId="0" xfId="0" applyNumberFormat="1" applyFont="1" applyFill="1" applyBorder="1" applyAlignment="1" applyProtection="1">
      <alignment horizontal="center"/>
    </xf>
    <xf numFmtId="0" fontId="14" fillId="3" borderId="26" xfId="0" applyNumberFormat="1" applyFont="1" applyFill="1" applyBorder="1" applyAlignment="1" applyProtection="1">
      <alignment horizontal="center"/>
    </xf>
    <xf numFmtId="0" fontId="24" fillId="0" borderId="9" xfId="0" applyNumberFormat="1" applyFont="1" applyFill="1" applyBorder="1" applyAlignment="1" applyProtection="1">
      <alignment horizontal="center" vertical="center" wrapText="1"/>
    </xf>
    <xf numFmtId="0" fontId="21" fillId="3" borderId="72" xfId="0" applyNumberFormat="1" applyFont="1" applyFill="1" applyBorder="1" applyAlignment="1" applyProtection="1">
      <alignment horizontal="center" vertical="center"/>
    </xf>
    <xf numFmtId="0" fontId="19" fillId="3" borderId="24" xfId="0" applyNumberFormat="1" applyFont="1" applyFill="1" applyBorder="1" applyAlignment="1" applyProtection="1">
      <alignment horizontal="center" vertical="center"/>
    </xf>
    <xf numFmtId="0" fontId="19" fillId="3" borderId="28"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center" vertical="center" wrapText="1"/>
      <protection locked="0"/>
    </xf>
    <xf numFmtId="0" fontId="2" fillId="0" borderId="8" xfId="0" applyNumberFormat="1" applyFont="1" applyBorder="1" applyAlignment="1" applyProtection="1">
      <alignment horizontal="center" vertical="center" wrapText="1"/>
      <protection locked="0"/>
    </xf>
    <xf numFmtId="0" fontId="2" fillId="0" borderId="23" xfId="0" applyNumberFormat="1" applyFont="1" applyBorder="1" applyAlignment="1" applyProtection="1">
      <protection locked="0"/>
    </xf>
    <xf numFmtId="0" fontId="2" fillId="0" borderId="74" xfId="0" applyNumberFormat="1" applyFont="1" applyBorder="1" applyAlignment="1" applyProtection="1">
      <protection locked="0"/>
    </xf>
    <xf numFmtId="0" fontId="24" fillId="0" borderId="9" xfId="0" applyNumberFormat="1" applyFont="1" applyFill="1" applyBorder="1" applyAlignment="1" applyProtection="1">
      <alignment horizontal="left" vertical="center" wrapText="1"/>
    </xf>
    <xf numFmtId="0" fontId="19" fillId="3" borderId="75" xfId="0" applyNumberFormat="1" applyFont="1" applyFill="1" applyBorder="1" applyAlignment="1" applyProtection="1">
      <alignment horizontal="center" wrapText="1"/>
    </xf>
    <xf numFmtId="0" fontId="19" fillId="3" borderId="4" xfId="0" applyNumberFormat="1" applyFont="1" applyFill="1" applyBorder="1" applyAlignment="1" applyProtection="1">
      <alignment horizontal="center" wrapText="1"/>
    </xf>
    <xf numFmtId="0" fontId="19" fillId="3" borderId="27" xfId="0" applyNumberFormat="1" applyFont="1" applyFill="1" applyBorder="1" applyAlignment="1" applyProtection="1">
      <alignment horizontal="center" wrapText="1"/>
    </xf>
    <xf numFmtId="3" fontId="20" fillId="0" borderId="19" xfId="0" applyNumberFormat="1" applyFont="1" applyFill="1" applyBorder="1" applyAlignment="1" applyProtection="1">
      <alignment horizontal="center"/>
      <protection hidden="1"/>
    </xf>
    <xf numFmtId="0" fontId="2" fillId="0" borderId="0" xfId="0" applyNumberFormat="1" applyFont="1" applyFill="1" applyBorder="1" applyAlignment="1" applyProtection="1">
      <alignment horizontal="center"/>
      <protection hidden="1"/>
    </xf>
    <xf numFmtId="0" fontId="2" fillId="0" borderId="26" xfId="0" applyNumberFormat="1" applyFont="1" applyFill="1" applyBorder="1" applyAlignment="1" applyProtection="1">
      <alignment horizontal="center"/>
      <protection hidden="1"/>
    </xf>
    <xf numFmtId="3" fontId="28" fillId="0" borderId="5" xfId="0" applyNumberFormat="1" applyFont="1" applyFill="1" applyBorder="1" applyAlignment="1" applyProtection="1">
      <alignment horizontal="center" vertical="center" wrapText="1"/>
    </xf>
    <xf numFmtId="0" fontId="2" fillId="0" borderId="3"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center" vertical="center" wrapText="1"/>
    </xf>
    <xf numFmtId="0" fontId="15" fillId="0" borderId="74" xfId="0" applyNumberFormat="1" applyFont="1" applyBorder="1" applyAlignment="1" applyProtection="1"/>
    <xf numFmtId="0" fontId="15" fillId="0" borderId="8" xfId="0" applyNumberFormat="1" applyFont="1" applyBorder="1" applyAlignment="1" applyProtection="1"/>
    <xf numFmtId="3" fontId="21" fillId="3" borderId="73" xfId="0" applyNumberFormat="1" applyFont="1" applyFill="1" applyBorder="1" applyAlignment="1" applyProtection="1">
      <alignment horizontal="center" wrapText="1"/>
    </xf>
    <xf numFmtId="0" fontId="14" fillId="3" borderId="23" xfId="0" applyNumberFormat="1" applyFont="1" applyFill="1" applyBorder="1" applyAlignment="1" applyProtection="1">
      <alignment horizontal="center"/>
    </xf>
    <xf numFmtId="0" fontId="14" fillId="3" borderId="25" xfId="0" applyNumberFormat="1" applyFont="1" applyFill="1" applyBorder="1" applyAlignment="1" applyProtection="1">
      <alignment horizontal="center"/>
    </xf>
    <xf numFmtId="0" fontId="19" fillId="3" borderId="75" xfId="0" applyNumberFormat="1" applyFont="1" applyFill="1" applyBorder="1" applyAlignment="1" applyProtection="1">
      <alignment horizontal="center"/>
    </xf>
    <xf numFmtId="0" fontId="19" fillId="3" borderId="4" xfId="0" applyNumberFormat="1" applyFont="1" applyFill="1" applyBorder="1" applyAlignment="1" applyProtection="1">
      <alignment horizontal="center"/>
    </xf>
    <xf numFmtId="0" fontId="19" fillId="3" borderId="27" xfId="0" applyNumberFormat="1" applyFont="1" applyFill="1" applyBorder="1" applyAlignment="1" applyProtection="1">
      <alignment horizontal="center"/>
    </xf>
    <xf numFmtId="3" fontId="21" fillId="0" borderId="72" xfId="0" applyNumberFormat="1" applyFont="1" applyFill="1" applyBorder="1" applyAlignment="1" applyProtection="1">
      <alignment horizontal="center"/>
    </xf>
    <xf numFmtId="3" fontId="21" fillId="0" borderId="24" xfId="0" applyNumberFormat="1" applyFont="1" applyFill="1" applyBorder="1" applyAlignment="1" applyProtection="1">
      <alignment horizontal="center"/>
    </xf>
    <xf numFmtId="3" fontId="21" fillId="0" borderId="28" xfId="0" applyNumberFormat="1" applyFont="1" applyFill="1" applyBorder="1" applyAlignment="1" applyProtection="1">
      <alignment horizontal="center"/>
    </xf>
    <xf numFmtId="3" fontId="22" fillId="0" borderId="4" xfId="0" applyNumberFormat="1" applyFont="1" applyFill="1" applyBorder="1" applyAlignment="1" applyProtection="1">
      <alignment horizontal="center" wrapText="1"/>
    </xf>
    <xf numFmtId="0" fontId="2" fillId="0" borderId="4" xfId="0" applyNumberFormat="1" applyFont="1" applyBorder="1" applyAlignment="1" applyProtection="1">
      <alignment horizontal="center" wrapText="1"/>
    </xf>
    <xf numFmtId="0" fontId="2" fillId="0" borderId="27" xfId="0" applyNumberFormat="1" applyFont="1" applyBorder="1" applyAlignment="1" applyProtection="1">
      <alignment horizontal="center" wrapText="1"/>
    </xf>
    <xf numFmtId="3" fontId="8" fillId="0" borderId="20" xfId="0" applyNumberFormat="1" applyFont="1" applyFill="1" applyBorder="1" applyAlignment="1" applyProtection="1">
      <alignment horizontal="center" vertical="center" wrapText="1"/>
    </xf>
    <xf numFmtId="3" fontId="8" fillId="0" borderId="44" xfId="0" applyNumberFormat="1" applyFont="1" applyFill="1" applyBorder="1" applyAlignment="1" applyProtection="1">
      <alignment horizontal="center" vertical="center" wrapText="1"/>
    </xf>
    <xf numFmtId="0" fontId="5" fillId="0" borderId="85" xfId="0" applyFont="1" applyFill="1" applyBorder="1" applyAlignment="1" applyProtection="1">
      <alignment horizontal="center" vertical="center"/>
      <protection hidden="1"/>
    </xf>
    <xf numFmtId="0" fontId="2" fillId="0" borderId="64" xfId="0" applyNumberFormat="1" applyFont="1" applyFill="1" applyBorder="1" applyAlignment="1" applyProtection="1">
      <alignment horizontal="center"/>
      <protection hidden="1"/>
    </xf>
    <xf numFmtId="0" fontId="2" fillId="0" borderId="86" xfId="0" applyNumberFormat="1" applyFont="1" applyFill="1" applyBorder="1" applyAlignment="1" applyProtection="1">
      <alignment horizontal="center"/>
      <protection hidden="1"/>
    </xf>
    <xf numFmtId="0" fontId="5" fillId="0" borderId="47" xfId="0" applyFont="1" applyFill="1" applyBorder="1" applyAlignment="1" applyProtection="1">
      <alignment horizontal="left" vertical="center"/>
    </xf>
    <xf numFmtId="0" fontId="5" fillId="0" borderId="48" xfId="0" applyFont="1" applyFill="1" applyBorder="1" applyAlignment="1" applyProtection="1">
      <alignment horizontal="left" vertical="center"/>
    </xf>
    <xf numFmtId="0" fontId="5" fillId="0" borderId="87" xfId="0" applyFont="1" applyFill="1" applyBorder="1" applyAlignment="1" applyProtection="1">
      <alignment horizontal="left" vertical="center"/>
    </xf>
    <xf numFmtId="9" fontId="6" fillId="0" borderId="0" xfId="0" applyNumberFormat="1" applyFont="1" applyFill="1" applyBorder="1" applyAlignment="1" applyProtection="1">
      <alignment vertical="top" wrapText="1"/>
    </xf>
    <xf numFmtId="0" fontId="6" fillId="0" borderId="0" xfId="0" applyFont="1" applyFill="1" applyBorder="1" applyAlignment="1" applyProtection="1">
      <alignment vertical="center" wrapText="1"/>
    </xf>
    <xf numFmtId="0" fontId="6" fillId="0" borderId="0" xfId="0" applyNumberFormat="1" applyFont="1" applyFill="1" applyAlignment="1" applyProtection="1">
      <alignment vertical="center"/>
    </xf>
    <xf numFmtId="0" fontId="6" fillId="0" borderId="0" xfId="0" applyFont="1" applyFill="1" applyBorder="1" applyAlignment="1" applyProtection="1"/>
    <xf numFmtId="0" fontId="6" fillId="0" borderId="0" xfId="0" applyNumberFormat="1" applyFont="1" applyFill="1" applyBorder="1" applyAlignment="1" applyProtection="1"/>
    <xf numFmtId="0" fontId="6" fillId="0" borderId="0" xfId="0" applyNumberFormat="1" applyFont="1" applyFill="1" applyAlignment="1" applyProtection="1"/>
    <xf numFmtId="0" fontId="2" fillId="2" borderId="71" xfId="0" applyNumberFormat="1" applyFont="1" applyFill="1" applyBorder="1" applyAlignment="1" applyProtection="1">
      <protection locked="0"/>
    </xf>
    <xf numFmtId="0" fontId="2" fillId="2" borderId="88" xfId="0" applyNumberFormat="1" applyFont="1" applyFill="1" applyBorder="1" applyAlignment="1" applyProtection="1">
      <protection locked="0"/>
    </xf>
    <xf numFmtId="0" fontId="2" fillId="2" borderId="89" xfId="0" applyNumberFormat="1" applyFont="1" applyFill="1" applyBorder="1" applyAlignment="1" applyProtection="1">
      <protection locked="0"/>
    </xf>
    <xf numFmtId="0" fontId="2" fillId="2" borderId="90" xfId="0" applyNumberFormat="1" applyFont="1" applyFill="1" applyBorder="1" applyAlignment="1" applyProtection="1">
      <protection locked="0"/>
    </xf>
    <xf numFmtId="0" fontId="2" fillId="2" borderId="92" xfId="0" applyNumberFormat="1" applyFont="1" applyFill="1" applyBorder="1" applyAlignment="1" applyProtection="1">
      <protection locked="0"/>
    </xf>
    <xf numFmtId="0" fontId="2" fillId="2" borderId="93" xfId="0" applyNumberFormat="1" applyFont="1" applyFill="1" applyBorder="1" applyAlignment="1" applyProtection="1">
      <protection locked="0"/>
    </xf>
    <xf numFmtId="0" fontId="2" fillId="2" borderId="62" xfId="0" applyNumberFormat="1" applyFont="1" applyFill="1" applyBorder="1" applyAlignment="1" applyProtection="1">
      <protection locked="0"/>
    </xf>
    <xf numFmtId="0" fontId="2" fillId="2" borderId="91" xfId="0" applyNumberFormat="1" applyFont="1" applyFill="1" applyBorder="1" applyAlignment="1" applyProtection="1">
      <protection locked="0"/>
    </xf>
    <xf numFmtId="0" fontId="0" fillId="2" borderId="89" xfId="0" applyNumberFormat="1" applyFont="1" applyFill="1" applyBorder="1" applyAlignment="1" applyProtection="1">
      <protection locked="0"/>
    </xf>
    <xf numFmtId="0" fontId="0" fillId="2" borderId="90" xfId="0" applyNumberFormat="1" applyFont="1" applyFill="1" applyBorder="1" applyAlignment="1" applyProtection="1">
      <protection locked="0"/>
    </xf>
    <xf numFmtId="0" fontId="2" fillId="2" borderId="64" xfId="0" applyNumberFormat="1" applyFont="1" applyFill="1" applyBorder="1" applyAlignment="1" applyProtection="1">
      <protection locked="0"/>
    </xf>
    <xf numFmtId="0" fontId="2" fillId="2" borderId="94" xfId="0" applyNumberFormat="1" applyFont="1" applyFill="1" applyBorder="1" applyAlignment="1" applyProtection="1">
      <protection locked="0"/>
    </xf>
    <xf numFmtId="0" fontId="0" fillId="2" borderId="62" xfId="0" applyNumberFormat="1" applyFont="1" applyFill="1" applyBorder="1" applyAlignment="1" applyProtection="1">
      <protection locked="0"/>
    </xf>
    <xf numFmtId="0" fontId="2" fillId="0" borderId="89" xfId="0" applyNumberFormat="1" applyFont="1" applyFill="1" applyBorder="1" applyAlignment="1" applyProtection="1">
      <protection locked="0"/>
    </xf>
    <xf numFmtId="0" fontId="2" fillId="0" borderId="90" xfId="0" applyNumberFormat="1" applyFont="1" applyFill="1" applyBorder="1" applyAlignment="1" applyProtection="1">
      <protection locked="0"/>
    </xf>
    <xf numFmtId="0" fontId="2" fillId="0" borderId="64" xfId="0" applyNumberFormat="1" applyFont="1" applyFill="1" applyBorder="1" applyAlignment="1" applyProtection="1">
      <protection locked="0"/>
    </xf>
    <xf numFmtId="0" fontId="2" fillId="0" borderId="94" xfId="0" applyNumberFormat="1" applyFont="1" applyFill="1" applyBorder="1" applyAlignment="1" applyProtection="1">
      <protection locked="0"/>
    </xf>
    <xf numFmtId="0" fontId="2" fillId="0" borderId="62" xfId="0" applyNumberFormat="1" applyFont="1" applyFill="1" applyBorder="1" applyAlignment="1" applyProtection="1">
      <protection locked="0"/>
    </xf>
    <xf numFmtId="0" fontId="2" fillId="0" borderId="91" xfId="0" applyNumberFormat="1" applyFont="1" applyFill="1" applyBorder="1" applyAlignment="1" applyProtection="1">
      <protection locked="0"/>
    </xf>
    <xf numFmtId="0" fontId="2" fillId="0" borderId="71" xfId="0" applyNumberFormat="1" applyFont="1" applyFill="1" applyBorder="1" applyAlignment="1" applyProtection="1">
      <protection locked="0"/>
    </xf>
    <xf numFmtId="0" fontId="2" fillId="0" borderId="88" xfId="0" applyNumberFormat="1" applyFont="1" applyFill="1" applyBorder="1" applyAlignment="1" applyProtection="1">
      <protection locked="0"/>
    </xf>
    <xf numFmtId="0" fontId="2" fillId="0" borderId="92" xfId="0" applyNumberFormat="1" applyFont="1" applyFill="1" applyBorder="1" applyAlignment="1" applyProtection="1">
      <protection locked="0"/>
    </xf>
    <xf numFmtId="0" fontId="2" fillId="0" borderId="93" xfId="0" applyNumberFormat="1" applyFont="1" applyFill="1" applyBorder="1" applyAlignment="1" applyProtection="1">
      <protection locked="0"/>
    </xf>
    <xf numFmtId="0" fontId="5" fillId="2" borderId="85" xfId="0" applyFont="1" applyFill="1" applyBorder="1" applyAlignment="1" applyProtection="1">
      <alignment horizontal="center" vertical="center"/>
      <protection hidden="1"/>
    </xf>
    <xf numFmtId="0" fontId="2" fillId="2" borderId="64" xfId="0" applyNumberFormat="1" applyFont="1" applyFill="1" applyBorder="1" applyAlignment="1" applyProtection="1">
      <alignment horizontal="center"/>
      <protection hidden="1"/>
    </xf>
    <xf numFmtId="0" fontId="2" fillId="2" borderId="86" xfId="0" applyNumberFormat="1" applyFont="1" applyFill="1" applyBorder="1" applyAlignment="1" applyProtection="1">
      <alignment horizontal="center"/>
      <protection hidden="1"/>
    </xf>
    <xf numFmtId="3" fontId="23" fillId="0" borderId="5" xfId="0" applyNumberFormat="1" applyFont="1" applyFill="1" applyBorder="1" applyAlignment="1" applyProtection="1">
      <alignment horizontal="left" vertical="center"/>
    </xf>
    <xf numFmtId="3" fontId="23" fillId="0" borderId="19" xfId="0" applyNumberFormat="1" applyFont="1" applyFill="1" applyBorder="1" applyAlignment="1" applyProtection="1">
      <alignment horizontal="left" vertical="center"/>
    </xf>
  </cellXfs>
  <cellStyles count="4">
    <cellStyle name="Check Cell" xfId="2" builtinId="23"/>
    <cellStyle name="Hyperlink" xfId="1" builtinId="8"/>
    <cellStyle name="Normal" xfId="0" builtinId="0"/>
    <cellStyle name="Normal 2" xfId="3"/>
  </cellStyles>
  <dxfs count="12">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
      <font>
        <b val="0"/>
        <i val="0"/>
        <strike val="0"/>
        <condense val="0"/>
        <extend val="0"/>
        <outline val="0"/>
        <shadow val="0"/>
        <u val="none"/>
        <vertAlign val="baseline"/>
        <sz val="10"/>
        <color auto="1"/>
        <name val="Times"/>
        <scheme val="none"/>
      </font>
      <numFmt numFmtId="0" formatCode="General"/>
      <alignment horizontal="general" vertical="bottom" textRotation="0" wrapText="0" indent="0" justifyLastLine="0" shrinkToFit="0" readingOrder="0"/>
      <protection locked="1" hidden="1"/>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8F5D7"/>
      <rgbColor rgb="00FFF7AB"/>
      <rgbColor rgb="0099CCFF"/>
      <rgbColor rgb="00FFD9DD"/>
      <rgbColor rgb="00CC99FF"/>
      <rgbColor rgb="00FFCC99"/>
      <rgbColor rgb="00AFCFFF"/>
      <rgbColor rgb="0033CCCC"/>
      <rgbColor rgb="0099CC00"/>
      <rgbColor rgb="00FFCC00"/>
      <rgbColor rgb="00FF9900"/>
      <rgbColor rgb="00FF6600"/>
      <rgbColor rgb="00B4B4CC"/>
      <rgbColor rgb="00969696"/>
      <rgbColor rgb="00003366"/>
      <rgbColor rgb="00339966"/>
      <rgbColor rgb="00003300"/>
      <rgbColor rgb="00333300"/>
      <rgbColor rgb="00993300"/>
      <rgbColor rgb="00993366"/>
      <rgbColor rgb="00968DD5"/>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firstButton="1" fmlaLink="L11.7C48"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firstButton="1" fmlaLink="L11.7C49"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L11.4C24"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CheckBox" fmlaLink="L11.6C01CB01" lockText="1" noThreeD="1"/>
</file>

<file path=xl/ctrlProps/ctrlProp1012.xml><?xml version="1.0" encoding="utf-8"?>
<formControlPr xmlns="http://schemas.microsoft.com/office/spreadsheetml/2009/9/main" objectType="CheckBox" fmlaLink="L11.6C01CB02" lockText="1" noThreeD="1"/>
</file>

<file path=xl/ctrlProps/ctrlProp1013.xml><?xml version="1.0" encoding="utf-8"?>
<formControlPr xmlns="http://schemas.microsoft.com/office/spreadsheetml/2009/9/main" objectType="CheckBox" fmlaLink="L11.6C01CB03" lockText="1" noThreeD="1"/>
</file>

<file path=xl/ctrlProps/ctrlProp1014.xml><?xml version="1.0" encoding="utf-8"?>
<formControlPr xmlns="http://schemas.microsoft.com/office/spreadsheetml/2009/9/main" objectType="CheckBox" fmlaLink="L11.6C01CB04" lockText="1" noThreeD="1"/>
</file>

<file path=xl/ctrlProps/ctrlProp1015.xml><?xml version="1.0" encoding="utf-8"?>
<formControlPr xmlns="http://schemas.microsoft.com/office/spreadsheetml/2009/9/main" objectType="CheckBox" fmlaLink="L11.6C01CB05" lockText="1" noThreeD="1"/>
</file>

<file path=xl/ctrlProps/ctrlProp1016.xml><?xml version="1.0" encoding="utf-8"?>
<formControlPr xmlns="http://schemas.microsoft.com/office/spreadsheetml/2009/9/main" objectType="CheckBox" fmlaLink="L11.6C02CB01" lockText="1" noThreeD="1"/>
</file>

<file path=xl/ctrlProps/ctrlProp1017.xml><?xml version="1.0" encoding="utf-8"?>
<formControlPr xmlns="http://schemas.microsoft.com/office/spreadsheetml/2009/9/main" objectType="CheckBox" fmlaLink="L11.6C02CB02" lockText="1" noThreeD="1"/>
</file>

<file path=xl/ctrlProps/ctrlProp1018.xml><?xml version="1.0" encoding="utf-8"?>
<formControlPr xmlns="http://schemas.microsoft.com/office/spreadsheetml/2009/9/main" objectType="CheckBox" fmlaLink="L11.6C02CB03" lockText="1" noThreeD="1"/>
</file>

<file path=xl/ctrlProps/ctrlProp1019.xml><?xml version="1.0" encoding="utf-8"?>
<formControlPr xmlns="http://schemas.microsoft.com/office/spreadsheetml/2009/9/main" objectType="CheckBox" fmlaLink="L11.6C02CB04"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CheckBox" fmlaLink="L11.6C02CB05" lockText="1" noThreeD="1"/>
</file>

<file path=xl/ctrlProps/ctrlProp1021.xml><?xml version="1.0" encoding="utf-8"?>
<formControlPr xmlns="http://schemas.microsoft.com/office/spreadsheetml/2009/9/main" objectType="CheckBox" fmlaLink="L11.6C03CB01" lockText="1" noThreeD="1"/>
</file>

<file path=xl/ctrlProps/ctrlProp1022.xml><?xml version="1.0" encoding="utf-8"?>
<formControlPr xmlns="http://schemas.microsoft.com/office/spreadsheetml/2009/9/main" objectType="CheckBox" fmlaLink="L11.6C03CB02" lockText="1" noThreeD="1"/>
</file>

<file path=xl/ctrlProps/ctrlProp1023.xml><?xml version="1.0" encoding="utf-8"?>
<formControlPr xmlns="http://schemas.microsoft.com/office/spreadsheetml/2009/9/main" objectType="CheckBox" fmlaLink="L11.6C03CB03" lockText="1" noThreeD="1"/>
</file>

<file path=xl/ctrlProps/ctrlProp1024.xml><?xml version="1.0" encoding="utf-8"?>
<formControlPr xmlns="http://schemas.microsoft.com/office/spreadsheetml/2009/9/main" objectType="CheckBox" fmlaLink="L11.6C03CB04" lockText="1" noThreeD="1"/>
</file>

<file path=xl/ctrlProps/ctrlProp1025.xml><?xml version="1.0" encoding="utf-8"?>
<formControlPr xmlns="http://schemas.microsoft.com/office/spreadsheetml/2009/9/main" objectType="CheckBox" fmlaLink="L11.6C03CB05" lockText="1" noThreeD="1"/>
</file>

<file path=xl/ctrlProps/ctrlProp1026.xml><?xml version="1.0" encoding="utf-8"?>
<formControlPr xmlns="http://schemas.microsoft.com/office/spreadsheetml/2009/9/main" objectType="CheckBox" fmlaLink="L11.6C04CB01" lockText="1" noThreeD="1"/>
</file>

<file path=xl/ctrlProps/ctrlProp1027.xml><?xml version="1.0" encoding="utf-8"?>
<formControlPr xmlns="http://schemas.microsoft.com/office/spreadsheetml/2009/9/main" objectType="CheckBox" fmlaLink="L11.6C04CB02" lockText="1" noThreeD="1"/>
</file>

<file path=xl/ctrlProps/ctrlProp1028.xml><?xml version="1.0" encoding="utf-8"?>
<formControlPr xmlns="http://schemas.microsoft.com/office/spreadsheetml/2009/9/main" objectType="CheckBox" fmlaLink="L11.6C04CB03" lockText="1" noThreeD="1"/>
</file>

<file path=xl/ctrlProps/ctrlProp1029.xml><?xml version="1.0" encoding="utf-8"?>
<formControlPr xmlns="http://schemas.microsoft.com/office/spreadsheetml/2009/9/main" objectType="CheckBox" fmlaLink="L11.6C04CB04" lockText="1"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fmlaLink="L11.6C04CB05" lockText="1" noThreeD="1"/>
</file>

<file path=xl/ctrlProps/ctrlProp1031.xml><?xml version="1.0" encoding="utf-8"?>
<formControlPr xmlns="http://schemas.microsoft.com/office/spreadsheetml/2009/9/main" objectType="CheckBox" fmlaLink="L11.6C05CB01" lockText="1" noThreeD="1"/>
</file>

<file path=xl/ctrlProps/ctrlProp1032.xml><?xml version="1.0" encoding="utf-8"?>
<formControlPr xmlns="http://schemas.microsoft.com/office/spreadsheetml/2009/9/main" objectType="CheckBox" fmlaLink="L11.6C05CB02" lockText="1" noThreeD="1"/>
</file>

<file path=xl/ctrlProps/ctrlProp1033.xml><?xml version="1.0" encoding="utf-8"?>
<formControlPr xmlns="http://schemas.microsoft.com/office/spreadsheetml/2009/9/main" objectType="CheckBox" fmlaLink="L11.6C05CB03" lockText="1" noThreeD="1"/>
</file>

<file path=xl/ctrlProps/ctrlProp1034.xml><?xml version="1.0" encoding="utf-8"?>
<formControlPr xmlns="http://schemas.microsoft.com/office/spreadsheetml/2009/9/main" objectType="CheckBox" fmlaLink="L11.6C05CB04" lockText="1" noThreeD="1"/>
</file>

<file path=xl/ctrlProps/ctrlProp1035.xml><?xml version="1.0" encoding="utf-8"?>
<formControlPr xmlns="http://schemas.microsoft.com/office/spreadsheetml/2009/9/main" objectType="CheckBox" fmlaLink="L11.6C05CB05" lockText="1" noThreeD="1"/>
</file>

<file path=xl/ctrlProps/ctrlProp1036.xml><?xml version="1.0" encoding="utf-8"?>
<formControlPr xmlns="http://schemas.microsoft.com/office/spreadsheetml/2009/9/main" objectType="CheckBox" fmlaLink="L11.6C06CB01" lockText="1" noThreeD="1"/>
</file>

<file path=xl/ctrlProps/ctrlProp1037.xml><?xml version="1.0" encoding="utf-8"?>
<formControlPr xmlns="http://schemas.microsoft.com/office/spreadsheetml/2009/9/main" objectType="CheckBox" fmlaLink="L11.6C06CB02" lockText="1" noThreeD="1"/>
</file>

<file path=xl/ctrlProps/ctrlProp1038.xml><?xml version="1.0" encoding="utf-8"?>
<formControlPr xmlns="http://schemas.microsoft.com/office/spreadsheetml/2009/9/main" objectType="CheckBox" fmlaLink="L11.6C06CB03" lockText="1" noThreeD="1"/>
</file>

<file path=xl/ctrlProps/ctrlProp1039.xml><?xml version="1.0" encoding="utf-8"?>
<formControlPr xmlns="http://schemas.microsoft.com/office/spreadsheetml/2009/9/main" objectType="CheckBox" fmlaLink="L11.6C06CB04" lockText="1" noThreeD="1"/>
</file>

<file path=xl/ctrlProps/ctrlProp104.xml><?xml version="1.0" encoding="utf-8"?>
<formControlPr xmlns="http://schemas.microsoft.com/office/spreadsheetml/2009/9/main" objectType="Radio" firstButton="1" fmlaLink="L11.4C25" lockText="1" noThreeD="1"/>
</file>

<file path=xl/ctrlProps/ctrlProp1040.xml><?xml version="1.0" encoding="utf-8"?>
<formControlPr xmlns="http://schemas.microsoft.com/office/spreadsheetml/2009/9/main" objectType="CheckBox" fmlaLink="L11.6C06CB05" lockText="1" noThreeD="1"/>
</file>

<file path=xl/ctrlProps/ctrlProp1041.xml><?xml version="1.0" encoding="utf-8"?>
<formControlPr xmlns="http://schemas.microsoft.com/office/spreadsheetml/2009/9/main" objectType="CheckBox" fmlaLink="L11.6C07CB01" lockText="1" noThreeD="1"/>
</file>

<file path=xl/ctrlProps/ctrlProp1042.xml><?xml version="1.0" encoding="utf-8"?>
<formControlPr xmlns="http://schemas.microsoft.com/office/spreadsheetml/2009/9/main" objectType="CheckBox" fmlaLink="L11.6C07CB02" lockText="1" noThreeD="1"/>
</file>

<file path=xl/ctrlProps/ctrlProp1043.xml><?xml version="1.0" encoding="utf-8"?>
<formControlPr xmlns="http://schemas.microsoft.com/office/spreadsheetml/2009/9/main" objectType="CheckBox" fmlaLink="L11.6C07CB03" lockText="1" noThreeD="1"/>
</file>

<file path=xl/ctrlProps/ctrlProp1044.xml><?xml version="1.0" encoding="utf-8"?>
<formControlPr xmlns="http://schemas.microsoft.com/office/spreadsheetml/2009/9/main" objectType="CheckBox" fmlaLink="L11.6C07CB04" lockText="1" noThreeD="1"/>
</file>

<file path=xl/ctrlProps/ctrlProp1045.xml><?xml version="1.0" encoding="utf-8"?>
<formControlPr xmlns="http://schemas.microsoft.com/office/spreadsheetml/2009/9/main" objectType="CheckBox" fmlaLink="L11.6C07CB05" lockText="1" noThreeD="1"/>
</file>

<file path=xl/ctrlProps/ctrlProp1046.xml><?xml version="1.0" encoding="utf-8"?>
<formControlPr xmlns="http://schemas.microsoft.com/office/spreadsheetml/2009/9/main" objectType="CheckBox" fmlaLink="L11.6C08CB01" lockText="1" noThreeD="1"/>
</file>

<file path=xl/ctrlProps/ctrlProp1047.xml><?xml version="1.0" encoding="utf-8"?>
<formControlPr xmlns="http://schemas.microsoft.com/office/spreadsheetml/2009/9/main" objectType="CheckBox" fmlaLink="L11.6C08CB02" lockText="1" noThreeD="1"/>
</file>

<file path=xl/ctrlProps/ctrlProp1048.xml><?xml version="1.0" encoding="utf-8"?>
<formControlPr xmlns="http://schemas.microsoft.com/office/spreadsheetml/2009/9/main" objectType="CheckBox" fmlaLink="L11.6C08CB03" lockText="1" noThreeD="1"/>
</file>

<file path=xl/ctrlProps/ctrlProp1049.xml><?xml version="1.0" encoding="utf-8"?>
<formControlPr xmlns="http://schemas.microsoft.com/office/spreadsheetml/2009/9/main" objectType="CheckBox" fmlaLink="L11.6C08CB04" lockText="1" noThreeD="1"/>
</file>

<file path=xl/ctrlProps/ctrlProp105.xml><?xml version="1.0" encoding="utf-8"?>
<formControlPr xmlns="http://schemas.microsoft.com/office/spreadsheetml/2009/9/main" objectType="Radio" lockText="1" noThreeD="1"/>
</file>

<file path=xl/ctrlProps/ctrlProp1050.xml><?xml version="1.0" encoding="utf-8"?>
<formControlPr xmlns="http://schemas.microsoft.com/office/spreadsheetml/2009/9/main" objectType="CheckBox" fmlaLink="L11.6C08CB05" lockText="1" noThreeD="1"/>
</file>

<file path=xl/ctrlProps/ctrlProp1051.xml><?xml version="1.0" encoding="utf-8"?>
<formControlPr xmlns="http://schemas.microsoft.com/office/spreadsheetml/2009/9/main" objectType="CheckBox" fmlaLink="L11.6C09CB01" lockText="1" noThreeD="1"/>
</file>

<file path=xl/ctrlProps/ctrlProp1052.xml><?xml version="1.0" encoding="utf-8"?>
<formControlPr xmlns="http://schemas.microsoft.com/office/spreadsheetml/2009/9/main" objectType="CheckBox" fmlaLink="L11.6C09CB02" lockText="1" noThreeD="1"/>
</file>

<file path=xl/ctrlProps/ctrlProp1053.xml><?xml version="1.0" encoding="utf-8"?>
<formControlPr xmlns="http://schemas.microsoft.com/office/spreadsheetml/2009/9/main" objectType="CheckBox" fmlaLink="L11.6C09CB03" lockText="1" noThreeD="1"/>
</file>

<file path=xl/ctrlProps/ctrlProp1054.xml><?xml version="1.0" encoding="utf-8"?>
<formControlPr xmlns="http://schemas.microsoft.com/office/spreadsheetml/2009/9/main" objectType="CheckBox" fmlaLink="L11.6C09CB04" lockText="1" noThreeD="1"/>
</file>

<file path=xl/ctrlProps/ctrlProp1055.xml><?xml version="1.0" encoding="utf-8"?>
<formControlPr xmlns="http://schemas.microsoft.com/office/spreadsheetml/2009/9/main" objectType="CheckBox" fmlaLink="L11.6C09CB05" lockText="1" noThreeD="1"/>
</file>

<file path=xl/ctrlProps/ctrlProp1056.xml><?xml version="1.0" encoding="utf-8"?>
<formControlPr xmlns="http://schemas.microsoft.com/office/spreadsheetml/2009/9/main" objectType="CheckBox" fmlaLink="L11.6C10CB01" lockText="1" noThreeD="1"/>
</file>

<file path=xl/ctrlProps/ctrlProp1057.xml><?xml version="1.0" encoding="utf-8"?>
<formControlPr xmlns="http://schemas.microsoft.com/office/spreadsheetml/2009/9/main" objectType="CheckBox" fmlaLink="L11.6C10CB02" lockText="1" noThreeD="1"/>
</file>

<file path=xl/ctrlProps/ctrlProp1058.xml><?xml version="1.0" encoding="utf-8"?>
<formControlPr xmlns="http://schemas.microsoft.com/office/spreadsheetml/2009/9/main" objectType="CheckBox" fmlaLink="L11.6C10CB03" lockText="1" noThreeD="1"/>
</file>

<file path=xl/ctrlProps/ctrlProp1059.xml><?xml version="1.0" encoding="utf-8"?>
<formControlPr xmlns="http://schemas.microsoft.com/office/spreadsheetml/2009/9/main" objectType="CheckBox" fmlaLink="L11.6C10CB04" lockText="1"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CheckBox" fmlaLink="L11.6C10CB05" lockText="1" noThreeD="1"/>
</file>

<file path=xl/ctrlProps/ctrlProp1061.xml><?xml version="1.0" encoding="utf-8"?>
<formControlPr xmlns="http://schemas.microsoft.com/office/spreadsheetml/2009/9/main" objectType="CheckBox" fmlaLink="L11.6C11CB01" lockText="1" noThreeD="1"/>
</file>

<file path=xl/ctrlProps/ctrlProp1062.xml><?xml version="1.0" encoding="utf-8"?>
<formControlPr xmlns="http://schemas.microsoft.com/office/spreadsheetml/2009/9/main" objectType="CheckBox" fmlaLink="L11.6C11CB02" lockText="1" noThreeD="1"/>
</file>

<file path=xl/ctrlProps/ctrlProp1063.xml><?xml version="1.0" encoding="utf-8"?>
<formControlPr xmlns="http://schemas.microsoft.com/office/spreadsheetml/2009/9/main" objectType="CheckBox" fmlaLink="L11.6C11CB03" lockText="1" noThreeD="1"/>
</file>

<file path=xl/ctrlProps/ctrlProp1064.xml><?xml version="1.0" encoding="utf-8"?>
<formControlPr xmlns="http://schemas.microsoft.com/office/spreadsheetml/2009/9/main" objectType="CheckBox" fmlaLink="L11.6C11CB04" lockText="1" noThreeD="1"/>
</file>

<file path=xl/ctrlProps/ctrlProp1065.xml><?xml version="1.0" encoding="utf-8"?>
<formControlPr xmlns="http://schemas.microsoft.com/office/spreadsheetml/2009/9/main" objectType="CheckBox" fmlaLink="L11.6C11CB05" lockText="1" noThreeD="1"/>
</file>

<file path=xl/ctrlProps/ctrlProp1066.xml><?xml version="1.0" encoding="utf-8"?>
<formControlPr xmlns="http://schemas.microsoft.com/office/spreadsheetml/2009/9/main" objectType="CheckBox" fmlaLink="L11.6C12CB01" lockText="1" noThreeD="1"/>
</file>

<file path=xl/ctrlProps/ctrlProp1067.xml><?xml version="1.0" encoding="utf-8"?>
<formControlPr xmlns="http://schemas.microsoft.com/office/spreadsheetml/2009/9/main" objectType="CheckBox" fmlaLink="L11.6C12CB02" lockText="1" noThreeD="1"/>
</file>

<file path=xl/ctrlProps/ctrlProp1068.xml><?xml version="1.0" encoding="utf-8"?>
<formControlPr xmlns="http://schemas.microsoft.com/office/spreadsheetml/2009/9/main" objectType="CheckBox" fmlaLink="L11.6C12CB03" lockText="1" noThreeD="1"/>
</file>

<file path=xl/ctrlProps/ctrlProp1069.xml><?xml version="1.0" encoding="utf-8"?>
<formControlPr xmlns="http://schemas.microsoft.com/office/spreadsheetml/2009/9/main" objectType="CheckBox" fmlaLink="L11.6C12CB04" lockText="1" noThreeD="1"/>
</file>

<file path=xl/ctrlProps/ctrlProp107.xml><?xml version="1.0" encoding="utf-8"?>
<formControlPr xmlns="http://schemas.microsoft.com/office/spreadsheetml/2009/9/main" objectType="Radio" firstButton="1" fmlaLink="L11.4C26" lockText="1" noThreeD="1"/>
</file>

<file path=xl/ctrlProps/ctrlProp1070.xml><?xml version="1.0" encoding="utf-8"?>
<formControlPr xmlns="http://schemas.microsoft.com/office/spreadsheetml/2009/9/main" objectType="CheckBox" fmlaLink="L11.6C12CB05" lockText="1" noThreeD="1"/>
</file>

<file path=xl/ctrlProps/ctrlProp1071.xml><?xml version="1.0" encoding="utf-8"?>
<formControlPr xmlns="http://schemas.microsoft.com/office/spreadsheetml/2009/9/main" objectType="CheckBox" fmlaLink="L11.6C13CB01" lockText="1" noThreeD="1"/>
</file>

<file path=xl/ctrlProps/ctrlProp1072.xml><?xml version="1.0" encoding="utf-8"?>
<formControlPr xmlns="http://schemas.microsoft.com/office/spreadsheetml/2009/9/main" objectType="CheckBox" fmlaLink="L11.6C13CB02" lockText="1" noThreeD="1"/>
</file>

<file path=xl/ctrlProps/ctrlProp1073.xml><?xml version="1.0" encoding="utf-8"?>
<formControlPr xmlns="http://schemas.microsoft.com/office/spreadsheetml/2009/9/main" objectType="CheckBox" fmlaLink="L11.6C13CB03" lockText="1" noThreeD="1"/>
</file>

<file path=xl/ctrlProps/ctrlProp1074.xml><?xml version="1.0" encoding="utf-8"?>
<formControlPr xmlns="http://schemas.microsoft.com/office/spreadsheetml/2009/9/main" objectType="CheckBox" fmlaLink="L11.6C13CB04" lockText="1" noThreeD="1"/>
</file>

<file path=xl/ctrlProps/ctrlProp1075.xml><?xml version="1.0" encoding="utf-8"?>
<formControlPr xmlns="http://schemas.microsoft.com/office/spreadsheetml/2009/9/main" objectType="CheckBox" fmlaLink="L11.6C13CB05" lockText="1" noThreeD="1"/>
</file>

<file path=xl/ctrlProps/ctrlProp1076.xml><?xml version="1.0" encoding="utf-8"?>
<formControlPr xmlns="http://schemas.microsoft.com/office/spreadsheetml/2009/9/main" objectType="CheckBox" fmlaLink="L11.6C14CB01" lockText="1" noThreeD="1"/>
</file>

<file path=xl/ctrlProps/ctrlProp1077.xml><?xml version="1.0" encoding="utf-8"?>
<formControlPr xmlns="http://schemas.microsoft.com/office/spreadsheetml/2009/9/main" objectType="CheckBox" fmlaLink="L11.6C14CB02" lockText="1" noThreeD="1"/>
</file>

<file path=xl/ctrlProps/ctrlProp1078.xml><?xml version="1.0" encoding="utf-8"?>
<formControlPr xmlns="http://schemas.microsoft.com/office/spreadsheetml/2009/9/main" objectType="CheckBox" fmlaLink="L11.6C14CB03" lockText="1" noThreeD="1"/>
</file>

<file path=xl/ctrlProps/ctrlProp1079.xml><?xml version="1.0" encoding="utf-8"?>
<formControlPr xmlns="http://schemas.microsoft.com/office/spreadsheetml/2009/9/main" objectType="CheckBox" fmlaLink="L11.6C14CB04" lockText="1"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CheckBox" fmlaLink="L11.6C14CB05" lockText="1" noThreeD="1"/>
</file>

<file path=xl/ctrlProps/ctrlProp1081.xml><?xml version="1.0" encoding="utf-8"?>
<formControlPr xmlns="http://schemas.microsoft.com/office/spreadsheetml/2009/9/main" objectType="CheckBox" fmlaLink="L11.6C15CB01" lockText="1" noThreeD="1"/>
</file>

<file path=xl/ctrlProps/ctrlProp1082.xml><?xml version="1.0" encoding="utf-8"?>
<formControlPr xmlns="http://schemas.microsoft.com/office/spreadsheetml/2009/9/main" objectType="CheckBox" fmlaLink="L11.6C15CB02" lockText="1" noThreeD="1"/>
</file>

<file path=xl/ctrlProps/ctrlProp1083.xml><?xml version="1.0" encoding="utf-8"?>
<formControlPr xmlns="http://schemas.microsoft.com/office/spreadsheetml/2009/9/main" objectType="CheckBox" fmlaLink="L11.6C15CB03" lockText="1" noThreeD="1"/>
</file>

<file path=xl/ctrlProps/ctrlProp1084.xml><?xml version="1.0" encoding="utf-8"?>
<formControlPr xmlns="http://schemas.microsoft.com/office/spreadsheetml/2009/9/main" objectType="CheckBox" fmlaLink="L11.6C15CB04" lockText="1" noThreeD="1"/>
</file>

<file path=xl/ctrlProps/ctrlProp1085.xml><?xml version="1.0" encoding="utf-8"?>
<formControlPr xmlns="http://schemas.microsoft.com/office/spreadsheetml/2009/9/main" objectType="CheckBox" fmlaLink="L11.6C15CB05" lockText="1" noThreeD="1"/>
</file>

<file path=xl/ctrlProps/ctrlProp1086.xml><?xml version="1.0" encoding="utf-8"?>
<formControlPr xmlns="http://schemas.microsoft.com/office/spreadsheetml/2009/9/main" objectType="CheckBox" fmlaLink="L11.6C16CB01" lockText="1" noThreeD="1"/>
</file>

<file path=xl/ctrlProps/ctrlProp1087.xml><?xml version="1.0" encoding="utf-8"?>
<formControlPr xmlns="http://schemas.microsoft.com/office/spreadsheetml/2009/9/main" objectType="CheckBox" fmlaLink="L11.6C16CB02" lockText="1" noThreeD="1"/>
</file>

<file path=xl/ctrlProps/ctrlProp1088.xml><?xml version="1.0" encoding="utf-8"?>
<formControlPr xmlns="http://schemas.microsoft.com/office/spreadsheetml/2009/9/main" objectType="CheckBox" fmlaLink="L11.6C16CB03" lockText="1" noThreeD="1"/>
</file>

<file path=xl/ctrlProps/ctrlProp1089.xml><?xml version="1.0" encoding="utf-8"?>
<formControlPr xmlns="http://schemas.microsoft.com/office/spreadsheetml/2009/9/main" objectType="CheckBox" fmlaLink="L11.6C16CB04"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fmlaLink="L11.6C16CB05" lockText="1" noThreeD="1"/>
</file>

<file path=xl/ctrlProps/ctrlProp1091.xml><?xml version="1.0" encoding="utf-8"?>
<formControlPr xmlns="http://schemas.microsoft.com/office/spreadsheetml/2009/9/main" objectType="CheckBox" fmlaLink="L11.6C17CB01" lockText="1" noThreeD="1"/>
</file>

<file path=xl/ctrlProps/ctrlProp1092.xml><?xml version="1.0" encoding="utf-8"?>
<formControlPr xmlns="http://schemas.microsoft.com/office/spreadsheetml/2009/9/main" objectType="CheckBox" fmlaLink="L11.6C17CB02" lockText="1" noThreeD="1"/>
</file>

<file path=xl/ctrlProps/ctrlProp1093.xml><?xml version="1.0" encoding="utf-8"?>
<formControlPr xmlns="http://schemas.microsoft.com/office/spreadsheetml/2009/9/main" objectType="CheckBox" fmlaLink="L11.6C17CB03" lockText="1" noThreeD="1"/>
</file>

<file path=xl/ctrlProps/ctrlProp1094.xml><?xml version="1.0" encoding="utf-8"?>
<formControlPr xmlns="http://schemas.microsoft.com/office/spreadsheetml/2009/9/main" objectType="CheckBox" fmlaLink="L11.6C17CB04" lockText="1" noThreeD="1"/>
</file>

<file path=xl/ctrlProps/ctrlProp1095.xml><?xml version="1.0" encoding="utf-8"?>
<formControlPr xmlns="http://schemas.microsoft.com/office/spreadsheetml/2009/9/main" objectType="CheckBox" fmlaLink="L11.6C17CB05" lockText="1" noThreeD="1"/>
</file>

<file path=xl/ctrlProps/ctrlProp1096.xml><?xml version="1.0" encoding="utf-8"?>
<formControlPr xmlns="http://schemas.microsoft.com/office/spreadsheetml/2009/9/main" objectType="CheckBox" fmlaLink="L11.6C18CB01" lockText="1" noThreeD="1"/>
</file>

<file path=xl/ctrlProps/ctrlProp1097.xml><?xml version="1.0" encoding="utf-8"?>
<formControlPr xmlns="http://schemas.microsoft.com/office/spreadsheetml/2009/9/main" objectType="CheckBox" fmlaLink="L11.6C18CB02" lockText="1" noThreeD="1"/>
</file>

<file path=xl/ctrlProps/ctrlProp1098.xml><?xml version="1.0" encoding="utf-8"?>
<formControlPr xmlns="http://schemas.microsoft.com/office/spreadsheetml/2009/9/main" objectType="CheckBox" fmlaLink="L11.6C18CB03" lockText="1" noThreeD="1"/>
</file>

<file path=xl/ctrlProps/ctrlProp1099.xml><?xml version="1.0" encoding="utf-8"?>
<formControlPr xmlns="http://schemas.microsoft.com/office/spreadsheetml/2009/9/main" objectType="CheckBox" fmlaLink="L11.6C18CB04" lockText="1" noThreeD="1"/>
</file>

<file path=xl/ctrlProps/ctrlProp11.xml><?xml version="1.0" encoding="utf-8"?>
<formControlPr xmlns="http://schemas.microsoft.com/office/spreadsheetml/2009/9/main" objectType="Radio" firstButton="1" fmlaLink="L5.0C02" lockText="1" noThreeD="1"/>
</file>

<file path=xl/ctrlProps/ctrlProp110.xml><?xml version="1.0" encoding="utf-8"?>
<formControlPr xmlns="http://schemas.microsoft.com/office/spreadsheetml/2009/9/main" objectType="Radio" firstButton="1" fmlaLink="L11.4C27" lockText="1" noThreeD="1"/>
</file>

<file path=xl/ctrlProps/ctrlProp1100.xml><?xml version="1.0" encoding="utf-8"?>
<formControlPr xmlns="http://schemas.microsoft.com/office/spreadsheetml/2009/9/main" objectType="CheckBox" fmlaLink="L11.6C18CB05" lockText="1" noThreeD="1"/>
</file>

<file path=xl/ctrlProps/ctrlProp1101.xml><?xml version="1.0" encoding="utf-8"?>
<formControlPr xmlns="http://schemas.microsoft.com/office/spreadsheetml/2009/9/main" objectType="CheckBox" fmlaLink="L11.6C19CB01" lockText="1" noThreeD="1"/>
</file>

<file path=xl/ctrlProps/ctrlProp1102.xml><?xml version="1.0" encoding="utf-8"?>
<formControlPr xmlns="http://schemas.microsoft.com/office/spreadsheetml/2009/9/main" objectType="CheckBox" fmlaLink="L11.6C19CB02" lockText="1" noThreeD="1"/>
</file>

<file path=xl/ctrlProps/ctrlProp1103.xml><?xml version="1.0" encoding="utf-8"?>
<formControlPr xmlns="http://schemas.microsoft.com/office/spreadsheetml/2009/9/main" objectType="CheckBox" fmlaLink="L11.6C19CB03" lockText="1" noThreeD="1"/>
</file>

<file path=xl/ctrlProps/ctrlProp1104.xml><?xml version="1.0" encoding="utf-8"?>
<formControlPr xmlns="http://schemas.microsoft.com/office/spreadsheetml/2009/9/main" objectType="CheckBox" fmlaLink="L11.6C19CB04" lockText="1" noThreeD="1"/>
</file>

<file path=xl/ctrlProps/ctrlProp1105.xml><?xml version="1.0" encoding="utf-8"?>
<formControlPr xmlns="http://schemas.microsoft.com/office/spreadsheetml/2009/9/main" objectType="CheckBox" fmlaLink="L11.6C19CB05" lockText="1" noThreeD="1"/>
</file>

<file path=xl/ctrlProps/ctrlProp1106.xml><?xml version="1.0" encoding="utf-8"?>
<formControlPr xmlns="http://schemas.microsoft.com/office/spreadsheetml/2009/9/main" objectType="CheckBox" fmlaLink="L11.6C20CB01" lockText="1" noThreeD="1"/>
</file>

<file path=xl/ctrlProps/ctrlProp1107.xml><?xml version="1.0" encoding="utf-8"?>
<formControlPr xmlns="http://schemas.microsoft.com/office/spreadsheetml/2009/9/main" objectType="CheckBox" fmlaLink="L11.6C20CB02" lockText="1" noThreeD="1"/>
</file>

<file path=xl/ctrlProps/ctrlProp1108.xml><?xml version="1.0" encoding="utf-8"?>
<formControlPr xmlns="http://schemas.microsoft.com/office/spreadsheetml/2009/9/main" objectType="CheckBox" fmlaLink="L11.6C20CB03" lockText="1" noThreeD="1"/>
</file>

<file path=xl/ctrlProps/ctrlProp1109.xml><?xml version="1.0" encoding="utf-8"?>
<formControlPr xmlns="http://schemas.microsoft.com/office/spreadsheetml/2009/9/main" objectType="CheckBox" fmlaLink="L11.6C20CB04"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CheckBox" fmlaLink="L11.6C20CB05" lockText="1" noThreeD="1"/>
</file>

<file path=xl/ctrlProps/ctrlProp1111.xml><?xml version="1.0" encoding="utf-8"?>
<formControlPr xmlns="http://schemas.microsoft.com/office/spreadsheetml/2009/9/main" objectType="CheckBox" fmlaLink="L11.6C21CB01" lockText="1" noThreeD="1"/>
</file>

<file path=xl/ctrlProps/ctrlProp1112.xml><?xml version="1.0" encoding="utf-8"?>
<formControlPr xmlns="http://schemas.microsoft.com/office/spreadsheetml/2009/9/main" objectType="CheckBox" fmlaLink="L11.6C21CB02" lockText="1" noThreeD="1"/>
</file>

<file path=xl/ctrlProps/ctrlProp1113.xml><?xml version="1.0" encoding="utf-8"?>
<formControlPr xmlns="http://schemas.microsoft.com/office/spreadsheetml/2009/9/main" objectType="CheckBox" fmlaLink="L11.6C21CB03" lockText="1" noThreeD="1"/>
</file>

<file path=xl/ctrlProps/ctrlProp1114.xml><?xml version="1.0" encoding="utf-8"?>
<formControlPr xmlns="http://schemas.microsoft.com/office/spreadsheetml/2009/9/main" objectType="CheckBox" fmlaLink="L11.6C21CB04" lockText="1" noThreeD="1"/>
</file>

<file path=xl/ctrlProps/ctrlProp1115.xml><?xml version="1.0" encoding="utf-8"?>
<formControlPr xmlns="http://schemas.microsoft.com/office/spreadsheetml/2009/9/main" objectType="CheckBox" fmlaLink="L11.6C21CB05" lockText="1" noThreeD="1"/>
</file>

<file path=xl/ctrlProps/ctrlProp1116.xml><?xml version="1.0" encoding="utf-8"?>
<formControlPr xmlns="http://schemas.microsoft.com/office/spreadsheetml/2009/9/main" objectType="CheckBox" fmlaLink="L11.6C22CB01" lockText="1" noThreeD="1"/>
</file>

<file path=xl/ctrlProps/ctrlProp1117.xml><?xml version="1.0" encoding="utf-8"?>
<formControlPr xmlns="http://schemas.microsoft.com/office/spreadsheetml/2009/9/main" objectType="CheckBox" fmlaLink="L11.6C22CB02" lockText="1" noThreeD="1"/>
</file>

<file path=xl/ctrlProps/ctrlProp1118.xml><?xml version="1.0" encoding="utf-8"?>
<formControlPr xmlns="http://schemas.microsoft.com/office/spreadsheetml/2009/9/main" objectType="CheckBox" fmlaLink="L11.6C22CB03" lockText="1" noThreeD="1"/>
</file>

<file path=xl/ctrlProps/ctrlProp1119.xml><?xml version="1.0" encoding="utf-8"?>
<formControlPr xmlns="http://schemas.microsoft.com/office/spreadsheetml/2009/9/main" objectType="CheckBox" fmlaLink="L11.6C22CB04"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fmlaLink="L11.6C22CB05" lockText="1" noThreeD="1"/>
</file>

<file path=xl/ctrlProps/ctrlProp1121.xml><?xml version="1.0" encoding="utf-8"?>
<formControlPr xmlns="http://schemas.microsoft.com/office/spreadsheetml/2009/9/main" objectType="CheckBox" fmlaLink="L11.6C23CB01" lockText="1" noThreeD="1"/>
</file>

<file path=xl/ctrlProps/ctrlProp1122.xml><?xml version="1.0" encoding="utf-8"?>
<formControlPr xmlns="http://schemas.microsoft.com/office/spreadsheetml/2009/9/main" objectType="CheckBox" fmlaLink="L11.6C23CB02" lockText="1" noThreeD="1"/>
</file>

<file path=xl/ctrlProps/ctrlProp1123.xml><?xml version="1.0" encoding="utf-8"?>
<formControlPr xmlns="http://schemas.microsoft.com/office/spreadsheetml/2009/9/main" objectType="CheckBox" fmlaLink="L11.6C23CB03" lockText="1" noThreeD="1"/>
</file>

<file path=xl/ctrlProps/ctrlProp1124.xml><?xml version="1.0" encoding="utf-8"?>
<formControlPr xmlns="http://schemas.microsoft.com/office/spreadsheetml/2009/9/main" objectType="CheckBox" fmlaLink="L11.6C23CB04" lockText="1" noThreeD="1"/>
</file>

<file path=xl/ctrlProps/ctrlProp1125.xml><?xml version="1.0" encoding="utf-8"?>
<formControlPr xmlns="http://schemas.microsoft.com/office/spreadsheetml/2009/9/main" objectType="CheckBox" fmlaLink="L11.6C23CB05" lockText="1" noThreeD="1"/>
</file>

<file path=xl/ctrlProps/ctrlProp1126.xml><?xml version="1.0" encoding="utf-8"?>
<formControlPr xmlns="http://schemas.microsoft.com/office/spreadsheetml/2009/9/main" objectType="CheckBox" fmlaLink="L11.6C24CB01" lockText="1" noThreeD="1"/>
</file>

<file path=xl/ctrlProps/ctrlProp1127.xml><?xml version="1.0" encoding="utf-8"?>
<formControlPr xmlns="http://schemas.microsoft.com/office/spreadsheetml/2009/9/main" objectType="CheckBox" fmlaLink="L11.6C24CB02" lockText="1" noThreeD="1"/>
</file>

<file path=xl/ctrlProps/ctrlProp1128.xml><?xml version="1.0" encoding="utf-8"?>
<formControlPr xmlns="http://schemas.microsoft.com/office/spreadsheetml/2009/9/main" objectType="CheckBox" fmlaLink="L11.6C24CB03" lockText="1" noThreeD="1"/>
</file>

<file path=xl/ctrlProps/ctrlProp1129.xml><?xml version="1.0" encoding="utf-8"?>
<formControlPr xmlns="http://schemas.microsoft.com/office/spreadsheetml/2009/9/main" objectType="CheckBox" fmlaLink="L11.6C24CB04" lockText="1" noThreeD="1"/>
</file>

<file path=xl/ctrlProps/ctrlProp113.xml><?xml version="1.0" encoding="utf-8"?>
<formControlPr xmlns="http://schemas.microsoft.com/office/spreadsheetml/2009/9/main" objectType="Radio" firstButton="1" fmlaLink="L11.4C28" lockText="1" noThreeD="1"/>
</file>

<file path=xl/ctrlProps/ctrlProp1130.xml><?xml version="1.0" encoding="utf-8"?>
<formControlPr xmlns="http://schemas.microsoft.com/office/spreadsheetml/2009/9/main" objectType="CheckBox" fmlaLink="L11.6C24CB05" lockText="1" noThreeD="1"/>
</file>

<file path=xl/ctrlProps/ctrlProp1131.xml><?xml version="1.0" encoding="utf-8"?>
<formControlPr xmlns="http://schemas.microsoft.com/office/spreadsheetml/2009/9/main" objectType="CheckBox" fmlaLink="L11.6C25CB01" lockText="1" noThreeD="1"/>
</file>

<file path=xl/ctrlProps/ctrlProp1132.xml><?xml version="1.0" encoding="utf-8"?>
<formControlPr xmlns="http://schemas.microsoft.com/office/spreadsheetml/2009/9/main" objectType="CheckBox" fmlaLink="L11.6C25CB02" lockText="1" noThreeD="1"/>
</file>

<file path=xl/ctrlProps/ctrlProp1133.xml><?xml version="1.0" encoding="utf-8"?>
<formControlPr xmlns="http://schemas.microsoft.com/office/spreadsheetml/2009/9/main" objectType="CheckBox" fmlaLink="L11.6C25CB03" lockText="1" noThreeD="1"/>
</file>

<file path=xl/ctrlProps/ctrlProp1134.xml><?xml version="1.0" encoding="utf-8"?>
<formControlPr xmlns="http://schemas.microsoft.com/office/spreadsheetml/2009/9/main" objectType="CheckBox" fmlaLink="L11.6C25CB04" lockText="1" noThreeD="1"/>
</file>

<file path=xl/ctrlProps/ctrlProp1135.xml><?xml version="1.0" encoding="utf-8"?>
<formControlPr xmlns="http://schemas.microsoft.com/office/spreadsheetml/2009/9/main" objectType="CheckBox" fmlaLink="L11.6C25CB05" lockText="1" noThreeD="1"/>
</file>

<file path=xl/ctrlProps/ctrlProp1136.xml><?xml version="1.0" encoding="utf-8"?>
<formControlPr xmlns="http://schemas.microsoft.com/office/spreadsheetml/2009/9/main" objectType="CheckBox" fmlaLink="L11.6C26CB01" lockText="1" noThreeD="1"/>
</file>

<file path=xl/ctrlProps/ctrlProp1137.xml><?xml version="1.0" encoding="utf-8"?>
<formControlPr xmlns="http://schemas.microsoft.com/office/spreadsheetml/2009/9/main" objectType="CheckBox" fmlaLink="L11.6C26CB02" lockText="1" noThreeD="1"/>
</file>

<file path=xl/ctrlProps/ctrlProp1138.xml><?xml version="1.0" encoding="utf-8"?>
<formControlPr xmlns="http://schemas.microsoft.com/office/spreadsheetml/2009/9/main" objectType="CheckBox" fmlaLink="L11.6C26CB03" lockText="1" noThreeD="1"/>
</file>

<file path=xl/ctrlProps/ctrlProp1139.xml><?xml version="1.0" encoding="utf-8"?>
<formControlPr xmlns="http://schemas.microsoft.com/office/spreadsheetml/2009/9/main" objectType="CheckBox" fmlaLink="L11.6C26CB04" lockText="1" noThreeD="1"/>
</file>

<file path=xl/ctrlProps/ctrlProp114.xml><?xml version="1.0" encoding="utf-8"?>
<formControlPr xmlns="http://schemas.microsoft.com/office/spreadsheetml/2009/9/main" objectType="Radio" lockText="1" noThreeD="1"/>
</file>

<file path=xl/ctrlProps/ctrlProp1140.xml><?xml version="1.0" encoding="utf-8"?>
<formControlPr xmlns="http://schemas.microsoft.com/office/spreadsheetml/2009/9/main" objectType="CheckBox" fmlaLink="L11.6C26CB05" lockText="1" noThreeD="1"/>
</file>

<file path=xl/ctrlProps/ctrlProp1141.xml><?xml version="1.0" encoding="utf-8"?>
<formControlPr xmlns="http://schemas.microsoft.com/office/spreadsheetml/2009/9/main" objectType="CheckBox" fmlaLink="L11.6C27CB01" lockText="1" noThreeD="1"/>
</file>

<file path=xl/ctrlProps/ctrlProp1142.xml><?xml version="1.0" encoding="utf-8"?>
<formControlPr xmlns="http://schemas.microsoft.com/office/spreadsheetml/2009/9/main" objectType="CheckBox" fmlaLink="L11.6C27CB02" lockText="1" noThreeD="1"/>
</file>

<file path=xl/ctrlProps/ctrlProp1143.xml><?xml version="1.0" encoding="utf-8"?>
<formControlPr xmlns="http://schemas.microsoft.com/office/spreadsheetml/2009/9/main" objectType="CheckBox" fmlaLink="L11.6C27CB03" lockText="1" noThreeD="1"/>
</file>

<file path=xl/ctrlProps/ctrlProp1144.xml><?xml version="1.0" encoding="utf-8"?>
<formControlPr xmlns="http://schemas.microsoft.com/office/spreadsheetml/2009/9/main" objectType="CheckBox" fmlaLink="L11.6C27CB04" lockText="1" noThreeD="1"/>
</file>

<file path=xl/ctrlProps/ctrlProp1145.xml><?xml version="1.0" encoding="utf-8"?>
<formControlPr xmlns="http://schemas.microsoft.com/office/spreadsheetml/2009/9/main" objectType="CheckBox" fmlaLink="L11.6C27CB05" lockText="1" noThreeD="1"/>
</file>

<file path=xl/ctrlProps/ctrlProp1146.xml><?xml version="1.0" encoding="utf-8"?>
<formControlPr xmlns="http://schemas.microsoft.com/office/spreadsheetml/2009/9/main" objectType="CheckBox" fmlaLink="L11.6C28CB01" lockText="1" noThreeD="1"/>
</file>

<file path=xl/ctrlProps/ctrlProp1147.xml><?xml version="1.0" encoding="utf-8"?>
<formControlPr xmlns="http://schemas.microsoft.com/office/spreadsheetml/2009/9/main" objectType="CheckBox" fmlaLink="L11.6C28CB02" lockText="1" noThreeD="1"/>
</file>

<file path=xl/ctrlProps/ctrlProp1148.xml><?xml version="1.0" encoding="utf-8"?>
<formControlPr xmlns="http://schemas.microsoft.com/office/spreadsheetml/2009/9/main" objectType="CheckBox" fmlaLink="L11.6C28CB03" lockText="1" noThreeD="1"/>
</file>

<file path=xl/ctrlProps/ctrlProp1149.xml><?xml version="1.0" encoding="utf-8"?>
<formControlPr xmlns="http://schemas.microsoft.com/office/spreadsheetml/2009/9/main" objectType="CheckBox" fmlaLink="L11.6C28CB04" lockText="1"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CheckBox" fmlaLink="L11.6C28CB05" lockText="1" noThreeD="1"/>
</file>

<file path=xl/ctrlProps/ctrlProp1151.xml><?xml version="1.0" encoding="utf-8"?>
<formControlPr xmlns="http://schemas.microsoft.com/office/spreadsheetml/2009/9/main" objectType="CheckBox" fmlaLink="L11.6C29CB01" lockText="1" noThreeD="1"/>
</file>

<file path=xl/ctrlProps/ctrlProp1152.xml><?xml version="1.0" encoding="utf-8"?>
<formControlPr xmlns="http://schemas.microsoft.com/office/spreadsheetml/2009/9/main" objectType="CheckBox" fmlaLink="L11.6C29CB02" lockText="1" noThreeD="1"/>
</file>

<file path=xl/ctrlProps/ctrlProp1153.xml><?xml version="1.0" encoding="utf-8"?>
<formControlPr xmlns="http://schemas.microsoft.com/office/spreadsheetml/2009/9/main" objectType="CheckBox" fmlaLink="L11.6C29CB03" lockText="1" noThreeD="1"/>
</file>

<file path=xl/ctrlProps/ctrlProp1154.xml><?xml version="1.0" encoding="utf-8"?>
<formControlPr xmlns="http://schemas.microsoft.com/office/spreadsheetml/2009/9/main" objectType="CheckBox" fmlaLink="L11.6C29CB04" lockText="1" noThreeD="1"/>
</file>

<file path=xl/ctrlProps/ctrlProp1155.xml><?xml version="1.0" encoding="utf-8"?>
<formControlPr xmlns="http://schemas.microsoft.com/office/spreadsheetml/2009/9/main" objectType="CheckBox" fmlaLink="L11.6C29CB05" lockText="1" noThreeD="1"/>
</file>

<file path=xl/ctrlProps/ctrlProp1156.xml><?xml version="1.0" encoding="utf-8"?>
<formControlPr xmlns="http://schemas.microsoft.com/office/spreadsheetml/2009/9/main" objectType="CheckBox" fmlaLink="L11.6C30CB01" lockText="1" noThreeD="1"/>
</file>

<file path=xl/ctrlProps/ctrlProp1157.xml><?xml version="1.0" encoding="utf-8"?>
<formControlPr xmlns="http://schemas.microsoft.com/office/spreadsheetml/2009/9/main" objectType="CheckBox" fmlaLink="L11.6C30CB02" lockText="1" noThreeD="1"/>
</file>

<file path=xl/ctrlProps/ctrlProp1158.xml><?xml version="1.0" encoding="utf-8"?>
<formControlPr xmlns="http://schemas.microsoft.com/office/spreadsheetml/2009/9/main" objectType="CheckBox" fmlaLink="L11.6C30CB03" lockText="1" noThreeD="1"/>
</file>

<file path=xl/ctrlProps/ctrlProp1159.xml><?xml version="1.0" encoding="utf-8"?>
<formControlPr xmlns="http://schemas.microsoft.com/office/spreadsheetml/2009/9/main" objectType="CheckBox" fmlaLink="L11.6C30CB04" lockText="1" noThreeD="1"/>
</file>

<file path=xl/ctrlProps/ctrlProp116.xml><?xml version="1.0" encoding="utf-8"?>
<formControlPr xmlns="http://schemas.microsoft.com/office/spreadsheetml/2009/9/main" objectType="Radio" firstButton="1" fmlaLink="L11.4C29" lockText="1" noThreeD="1"/>
</file>

<file path=xl/ctrlProps/ctrlProp1160.xml><?xml version="1.0" encoding="utf-8"?>
<formControlPr xmlns="http://schemas.microsoft.com/office/spreadsheetml/2009/9/main" objectType="CheckBox" fmlaLink="L11.6C30CB05" lockText="1" noThreeD="1"/>
</file>

<file path=xl/ctrlProps/ctrlProp1161.xml><?xml version="1.0" encoding="utf-8"?>
<formControlPr xmlns="http://schemas.microsoft.com/office/spreadsheetml/2009/9/main" objectType="CheckBox" fmlaLink="L11.6C31CB01" lockText="1" noThreeD="1"/>
</file>

<file path=xl/ctrlProps/ctrlProp1162.xml><?xml version="1.0" encoding="utf-8"?>
<formControlPr xmlns="http://schemas.microsoft.com/office/spreadsheetml/2009/9/main" objectType="CheckBox" fmlaLink="L11.6C31CB02" lockText="1" noThreeD="1"/>
</file>

<file path=xl/ctrlProps/ctrlProp1163.xml><?xml version="1.0" encoding="utf-8"?>
<formControlPr xmlns="http://schemas.microsoft.com/office/spreadsheetml/2009/9/main" objectType="CheckBox" fmlaLink="L11.6C31CB03" lockText="1" noThreeD="1"/>
</file>

<file path=xl/ctrlProps/ctrlProp1164.xml><?xml version="1.0" encoding="utf-8"?>
<formControlPr xmlns="http://schemas.microsoft.com/office/spreadsheetml/2009/9/main" objectType="CheckBox" fmlaLink="L11.6C31CB04" lockText="1" noThreeD="1"/>
</file>

<file path=xl/ctrlProps/ctrlProp1165.xml><?xml version="1.0" encoding="utf-8"?>
<formControlPr xmlns="http://schemas.microsoft.com/office/spreadsheetml/2009/9/main" objectType="CheckBox" fmlaLink="L11.6C31CB05" lockText="1" noThreeD="1"/>
</file>

<file path=xl/ctrlProps/ctrlProp1166.xml><?xml version="1.0" encoding="utf-8"?>
<formControlPr xmlns="http://schemas.microsoft.com/office/spreadsheetml/2009/9/main" objectType="CheckBox" fmlaLink="L11.6C32CB01" lockText="1" noThreeD="1"/>
</file>

<file path=xl/ctrlProps/ctrlProp1167.xml><?xml version="1.0" encoding="utf-8"?>
<formControlPr xmlns="http://schemas.microsoft.com/office/spreadsheetml/2009/9/main" objectType="CheckBox" fmlaLink="L11.6C32CB02" lockText="1" noThreeD="1"/>
</file>

<file path=xl/ctrlProps/ctrlProp1168.xml><?xml version="1.0" encoding="utf-8"?>
<formControlPr xmlns="http://schemas.microsoft.com/office/spreadsheetml/2009/9/main" objectType="CheckBox" fmlaLink="L11.6C32CB03" lockText="1" noThreeD="1"/>
</file>

<file path=xl/ctrlProps/ctrlProp1169.xml><?xml version="1.0" encoding="utf-8"?>
<formControlPr xmlns="http://schemas.microsoft.com/office/spreadsheetml/2009/9/main" objectType="CheckBox" fmlaLink="L11.6C32CB04" lockText="1" noThreeD="1"/>
</file>

<file path=xl/ctrlProps/ctrlProp117.xml><?xml version="1.0" encoding="utf-8"?>
<formControlPr xmlns="http://schemas.microsoft.com/office/spreadsheetml/2009/9/main" objectType="Radio" lockText="1" noThreeD="1"/>
</file>

<file path=xl/ctrlProps/ctrlProp1170.xml><?xml version="1.0" encoding="utf-8"?>
<formControlPr xmlns="http://schemas.microsoft.com/office/spreadsheetml/2009/9/main" objectType="CheckBox" fmlaLink="L11.6C32CB05" lockText="1" noThreeD="1"/>
</file>

<file path=xl/ctrlProps/ctrlProp1171.xml><?xml version="1.0" encoding="utf-8"?>
<formControlPr xmlns="http://schemas.microsoft.com/office/spreadsheetml/2009/9/main" objectType="CheckBox" fmlaLink="L11.6C33CB01" lockText="1" noThreeD="1"/>
</file>

<file path=xl/ctrlProps/ctrlProp1172.xml><?xml version="1.0" encoding="utf-8"?>
<formControlPr xmlns="http://schemas.microsoft.com/office/spreadsheetml/2009/9/main" objectType="CheckBox" fmlaLink="L11.6C33CB02" lockText="1" noThreeD="1"/>
</file>

<file path=xl/ctrlProps/ctrlProp1173.xml><?xml version="1.0" encoding="utf-8"?>
<formControlPr xmlns="http://schemas.microsoft.com/office/spreadsheetml/2009/9/main" objectType="CheckBox" fmlaLink="L11.6C33CB03" lockText="1" noThreeD="1"/>
</file>

<file path=xl/ctrlProps/ctrlProp1174.xml><?xml version="1.0" encoding="utf-8"?>
<formControlPr xmlns="http://schemas.microsoft.com/office/spreadsheetml/2009/9/main" objectType="CheckBox" fmlaLink="L11.6C33CB04" lockText="1" noThreeD="1"/>
</file>

<file path=xl/ctrlProps/ctrlProp1175.xml><?xml version="1.0" encoding="utf-8"?>
<formControlPr xmlns="http://schemas.microsoft.com/office/spreadsheetml/2009/9/main" objectType="CheckBox" fmlaLink="L11.6C33CB05" lockText="1" noThreeD="1"/>
</file>

<file path=xl/ctrlProps/ctrlProp1176.xml><?xml version="1.0" encoding="utf-8"?>
<formControlPr xmlns="http://schemas.microsoft.com/office/spreadsheetml/2009/9/main" objectType="CheckBox" fmlaLink="L11.6C34CB01" lockText="1" noThreeD="1"/>
</file>

<file path=xl/ctrlProps/ctrlProp1177.xml><?xml version="1.0" encoding="utf-8"?>
<formControlPr xmlns="http://schemas.microsoft.com/office/spreadsheetml/2009/9/main" objectType="CheckBox" fmlaLink="L11.6C34CB02" lockText="1" noThreeD="1"/>
</file>

<file path=xl/ctrlProps/ctrlProp1178.xml><?xml version="1.0" encoding="utf-8"?>
<formControlPr xmlns="http://schemas.microsoft.com/office/spreadsheetml/2009/9/main" objectType="CheckBox" fmlaLink="L11.6C34CB03" lockText="1" noThreeD="1"/>
</file>

<file path=xl/ctrlProps/ctrlProp1179.xml><?xml version="1.0" encoding="utf-8"?>
<formControlPr xmlns="http://schemas.microsoft.com/office/spreadsheetml/2009/9/main" objectType="CheckBox" fmlaLink="L11.6C34CB04" lockText="1"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CheckBox" fmlaLink="L11.6C34CB05" lockText="1" noThreeD="1"/>
</file>

<file path=xl/ctrlProps/ctrlProp1181.xml><?xml version="1.0" encoding="utf-8"?>
<formControlPr xmlns="http://schemas.microsoft.com/office/spreadsheetml/2009/9/main" objectType="CheckBox" fmlaLink="L11.6C35CB01" lockText="1" noThreeD="1"/>
</file>

<file path=xl/ctrlProps/ctrlProp1182.xml><?xml version="1.0" encoding="utf-8"?>
<formControlPr xmlns="http://schemas.microsoft.com/office/spreadsheetml/2009/9/main" objectType="CheckBox" fmlaLink="L11.6C35CB02" lockText="1" noThreeD="1"/>
</file>

<file path=xl/ctrlProps/ctrlProp1183.xml><?xml version="1.0" encoding="utf-8"?>
<formControlPr xmlns="http://schemas.microsoft.com/office/spreadsheetml/2009/9/main" objectType="CheckBox" fmlaLink="L11.6C35CB03" lockText="1" noThreeD="1"/>
</file>

<file path=xl/ctrlProps/ctrlProp1184.xml><?xml version="1.0" encoding="utf-8"?>
<formControlPr xmlns="http://schemas.microsoft.com/office/spreadsheetml/2009/9/main" objectType="CheckBox" fmlaLink="L11.6C35CB04" lockText="1" noThreeD="1"/>
</file>

<file path=xl/ctrlProps/ctrlProp1185.xml><?xml version="1.0" encoding="utf-8"?>
<formControlPr xmlns="http://schemas.microsoft.com/office/spreadsheetml/2009/9/main" objectType="CheckBox" fmlaLink="L11.6C35CB05" lockText="1" noThreeD="1"/>
</file>

<file path=xl/ctrlProps/ctrlProp1186.xml><?xml version="1.0" encoding="utf-8"?>
<formControlPr xmlns="http://schemas.microsoft.com/office/spreadsheetml/2009/9/main" objectType="CheckBox" fmlaLink="L11.6C36CB01" lockText="1" noThreeD="1"/>
</file>

<file path=xl/ctrlProps/ctrlProp1187.xml><?xml version="1.0" encoding="utf-8"?>
<formControlPr xmlns="http://schemas.microsoft.com/office/spreadsheetml/2009/9/main" objectType="CheckBox" fmlaLink="L11.6C36CB02" lockText="1" noThreeD="1"/>
</file>

<file path=xl/ctrlProps/ctrlProp1188.xml><?xml version="1.0" encoding="utf-8"?>
<formControlPr xmlns="http://schemas.microsoft.com/office/spreadsheetml/2009/9/main" objectType="CheckBox" fmlaLink="L11.6C36CB03" lockText="1" noThreeD="1"/>
</file>

<file path=xl/ctrlProps/ctrlProp1189.xml><?xml version="1.0" encoding="utf-8"?>
<formControlPr xmlns="http://schemas.microsoft.com/office/spreadsheetml/2009/9/main" objectType="CheckBox" fmlaLink="L11.6C36CB04" lockText="1" noThreeD="1"/>
</file>

<file path=xl/ctrlProps/ctrlProp119.xml><?xml version="1.0" encoding="utf-8"?>
<formControlPr xmlns="http://schemas.microsoft.com/office/spreadsheetml/2009/9/main" objectType="Radio" firstButton="1" fmlaLink="L11.4C30" lockText="1" noThreeD="1"/>
</file>

<file path=xl/ctrlProps/ctrlProp1190.xml><?xml version="1.0" encoding="utf-8"?>
<formControlPr xmlns="http://schemas.microsoft.com/office/spreadsheetml/2009/9/main" objectType="CheckBox" fmlaLink="L11.6C36CB05" lockText="1" noThreeD="1"/>
</file>

<file path=xl/ctrlProps/ctrlProp1191.xml><?xml version="1.0" encoding="utf-8"?>
<formControlPr xmlns="http://schemas.microsoft.com/office/spreadsheetml/2009/9/main" objectType="CheckBox" fmlaLink="L11.6C37CB01" lockText="1" noThreeD="1"/>
</file>

<file path=xl/ctrlProps/ctrlProp1192.xml><?xml version="1.0" encoding="utf-8"?>
<formControlPr xmlns="http://schemas.microsoft.com/office/spreadsheetml/2009/9/main" objectType="CheckBox" fmlaLink="L11.6C37CB02" lockText="1" noThreeD="1"/>
</file>

<file path=xl/ctrlProps/ctrlProp1193.xml><?xml version="1.0" encoding="utf-8"?>
<formControlPr xmlns="http://schemas.microsoft.com/office/spreadsheetml/2009/9/main" objectType="CheckBox" fmlaLink="L11.6C37CB03" lockText="1" noThreeD="1"/>
</file>

<file path=xl/ctrlProps/ctrlProp1194.xml><?xml version="1.0" encoding="utf-8"?>
<formControlPr xmlns="http://schemas.microsoft.com/office/spreadsheetml/2009/9/main" objectType="CheckBox" fmlaLink="L11.6C37CB04" lockText="1" noThreeD="1"/>
</file>

<file path=xl/ctrlProps/ctrlProp1195.xml><?xml version="1.0" encoding="utf-8"?>
<formControlPr xmlns="http://schemas.microsoft.com/office/spreadsheetml/2009/9/main" objectType="CheckBox" fmlaLink="L11.6C37CB05" lockText="1" noThreeD="1"/>
</file>

<file path=xl/ctrlProps/ctrlProp1196.xml><?xml version="1.0" encoding="utf-8"?>
<formControlPr xmlns="http://schemas.microsoft.com/office/spreadsheetml/2009/9/main" objectType="CheckBox" fmlaLink="L11.6C38CB01" lockText="1" noThreeD="1"/>
</file>

<file path=xl/ctrlProps/ctrlProp1197.xml><?xml version="1.0" encoding="utf-8"?>
<formControlPr xmlns="http://schemas.microsoft.com/office/spreadsheetml/2009/9/main" objectType="CheckBox" fmlaLink="L11.6C38CB02" lockText="1" noThreeD="1"/>
</file>

<file path=xl/ctrlProps/ctrlProp1198.xml><?xml version="1.0" encoding="utf-8"?>
<formControlPr xmlns="http://schemas.microsoft.com/office/spreadsheetml/2009/9/main" objectType="CheckBox" fmlaLink="L11.6C38CB03" lockText="1" noThreeD="1"/>
</file>

<file path=xl/ctrlProps/ctrlProp1199.xml><?xml version="1.0" encoding="utf-8"?>
<formControlPr xmlns="http://schemas.microsoft.com/office/spreadsheetml/2009/9/main" objectType="CheckBox" fmlaLink="L11.6C38CB04"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00.xml><?xml version="1.0" encoding="utf-8"?>
<formControlPr xmlns="http://schemas.microsoft.com/office/spreadsheetml/2009/9/main" objectType="CheckBox" fmlaLink="L11.6C38CB05" lockText="1" noThreeD="1"/>
</file>

<file path=xl/ctrlProps/ctrlProp1201.xml><?xml version="1.0" encoding="utf-8"?>
<formControlPr xmlns="http://schemas.microsoft.com/office/spreadsheetml/2009/9/main" objectType="CheckBox" fmlaLink="L11.6C39CB01" lockText="1" noThreeD="1"/>
</file>

<file path=xl/ctrlProps/ctrlProp1202.xml><?xml version="1.0" encoding="utf-8"?>
<formControlPr xmlns="http://schemas.microsoft.com/office/spreadsheetml/2009/9/main" objectType="CheckBox" fmlaLink="L11.6C39CB02" lockText="1" noThreeD="1"/>
</file>

<file path=xl/ctrlProps/ctrlProp1203.xml><?xml version="1.0" encoding="utf-8"?>
<formControlPr xmlns="http://schemas.microsoft.com/office/spreadsheetml/2009/9/main" objectType="CheckBox" fmlaLink="L11.6C39CB03" lockText="1" noThreeD="1"/>
</file>

<file path=xl/ctrlProps/ctrlProp1204.xml><?xml version="1.0" encoding="utf-8"?>
<formControlPr xmlns="http://schemas.microsoft.com/office/spreadsheetml/2009/9/main" objectType="CheckBox" fmlaLink="L11.6C39CB04" lockText="1" noThreeD="1"/>
</file>

<file path=xl/ctrlProps/ctrlProp1205.xml><?xml version="1.0" encoding="utf-8"?>
<formControlPr xmlns="http://schemas.microsoft.com/office/spreadsheetml/2009/9/main" objectType="CheckBox" fmlaLink="L11.6C39CB05" lockText="1" noThreeD="1"/>
</file>

<file path=xl/ctrlProps/ctrlProp1206.xml><?xml version="1.0" encoding="utf-8"?>
<formControlPr xmlns="http://schemas.microsoft.com/office/spreadsheetml/2009/9/main" objectType="CheckBox" fmlaLink="L11.6C40CB01" lockText="1" noThreeD="1"/>
</file>

<file path=xl/ctrlProps/ctrlProp1207.xml><?xml version="1.0" encoding="utf-8"?>
<formControlPr xmlns="http://schemas.microsoft.com/office/spreadsheetml/2009/9/main" objectType="CheckBox" fmlaLink="L11.6C40CB02" lockText="1" noThreeD="1"/>
</file>

<file path=xl/ctrlProps/ctrlProp1208.xml><?xml version="1.0" encoding="utf-8"?>
<formControlPr xmlns="http://schemas.microsoft.com/office/spreadsheetml/2009/9/main" objectType="CheckBox" fmlaLink="L11.6C40CB03" lockText="1" noThreeD="1"/>
</file>

<file path=xl/ctrlProps/ctrlProp1209.xml><?xml version="1.0" encoding="utf-8"?>
<formControlPr xmlns="http://schemas.microsoft.com/office/spreadsheetml/2009/9/main" objectType="CheckBox" fmlaLink="L11.6C40CB04" lockText="1"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CheckBox" fmlaLink="L11.6C40CB05" lockText="1" noThreeD="1"/>
</file>

<file path=xl/ctrlProps/ctrlProp1211.xml><?xml version="1.0" encoding="utf-8"?>
<formControlPr xmlns="http://schemas.microsoft.com/office/spreadsheetml/2009/9/main" objectType="CheckBox" fmlaLink="L11.6C41CB01" lockText="1" noThreeD="1"/>
</file>

<file path=xl/ctrlProps/ctrlProp1212.xml><?xml version="1.0" encoding="utf-8"?>
<formControlPr xmlns="http://schemas.microsoft.com/office/spreadsheetml/2009/9/main" objectType="CheckBox" fmlaLink="L11.6C41CB02" lockText="1" noThreeD="1"/>
</file>

<file path=xl/ctrlProps/ctrlProp1213.xml><?xml version="1.0" encoding="utf-8"?>
<formControlPr xmlns="http://schemas.microsoft.com/office/spreadsheetml/2009/9/main" objectType="CheckBox" fmlaLink="L11.6C41CB03" lockText="1" noThreeD="1"/>
</file>

<file path=xl/ctrlProps/ctrlProp1214.xml><?xml version="1.0" encoding="utf-8"?>
<formControlPr xmlns="http://schemas.microsoft.com/office/spreadsheetml/2009/9/main" objectType="CheckBox" fmlaLink="L11.6C41CB04" lockText="1" noThreeD="1"/>
</file>

<file path=xl/ctrlProps/ctrlProp1215.xml><?xml version="1.0" encoding="utf-8"?>
<formControlPr xmlns="http://schemas.microsoft.com/office/spreadsheetml/2009/9/main" objectType="CheckBox" fmlaLink="L11.6C41CB05" lockText="1" noThreeD="1"/>
</file>

<file path=xl/ctrlProps/ctrlProp1216.xml><?xml version="1.0" encoding="utf-8"?>
<formControlPr xmlns="http://schemas.microsoft.com/office/spreadsheetml/2009/9/main" objectType="CheckBox" fmlaLink="L11.6C42CB01" lockText="1" noThreeD="1"/>
</file>

<file path=xl/ctrlProps/ctrlProp1217.xml><?xml version="1.0" encoding="utf-8"?>
<formControlPr xmlns="http://schemas.microsoft.com/office/spreadsheetml/2009/9/main" objectType="CheckBox" fmlaLink="L11.6C42CB02" lockText="1" noThreeD="1"/>
</file>

<file path=xl/ctrlProps/ctrlProp1218.xml><?xml version="1.0" encoding="utf-8"?>
<formControlPr xmlns="http://schemas.microsoft.com/office/spreadsheetml/2009/9/main" objectType="CheckBox" fmlaLink="L11.6C42CB03" lockText="1" noThreeD="1"/>
</file>

<file path=xl/ctrlProps/ctrlProp1219.xml><?xml version="1.0" encoding="utf-8"?>
<formControlPr xmlns="http://schemas.microsoft.com/office/spreadsheetml/2009/9/main" objectType="CheckBox" fmlaLink="L11.6C42CB04" lockText="1" noThreeD="1"/>
</file>

<file path=xl/ctrlProps/ctrlProp122.xml><?xml version="1.0" encoding="utf-8"?>
<formControlPr xmlns="http://schemas.microsoft.com/office/spreadsheetml/2009/9/main" objectType="Radio" firstButton="1" fmlaLink="L11.4C31" lockText="1" noThreeD="1"/>
</file>

<file path=xl/ctrlProps/ctrlProp1220.xml><?xml version="1.0" encoding="utf-8"?>
<formControlPr xmlns="http://schemas.microsoft.com/office/spreadsheetml/2009/9/main" objectType="CheckBox" fmlaLink="L11.6C42CB05" lockText="1" noThreeD="1"/>
</file>

<file path=xl/ctrlProps/ctrlProp1221.xml><?xml version="1.0" encoding="utf-8"?>
<formControlPr xmlns="http://schemas.microsoft.com/office/spreadsheetml/2009/9/main" objectType="CheckBox" fmlaLink="L11.6C43CB01" lockText="1" noThreeD="1"/>
</file>

<file path=xl/ctrlProps/ctrlProp1222.xml><?xml version="1.0" encoding="utf-8"?>
<formControlPr xmlns="http://schemas.microsoft.com/office/spreadsheetml/2009/9/main" objectType="CheckBox" fmlaLink="L11.6C43CB02" lockText="1" noThreeD="1"/>
</file>

<file path=xl/ctrlProps/ctrlProp1223.xml><?xml version="1.0" encoding="utf-8"?>
<formControlPr xmlns="http://schemas.microsoft.com/office/spreadsheetml/2009/9/main" objectType="CheckBox" fmlaLink="L11.6C43CB03" lockText="1" noThreeD="1"/>
</file>

<file path=xl/ctrlProps/ctrlProp1224.xml><?xml version="1.0" encoding="utf-8"?>
<formControlPr xmlns="http://schemas.microsoft.com/office/spreadsheetml/2009/9/main" objectType="CheckBox" fmlaLink="L11.6C43CB04" lockText="1" noThreeD="1"/>
</file>

<file path=xl/ctrlProps/ctrlProp1225.xml><?xml version="1.0" encoding="utf-8"?>
<formControlPr xmlns="http://schemas.microsoft.com/office/spreadsheetml/2009/9/main" objectType="CheckBox" fmlaLink="L11.6C43CB05" lockText="1" noThreeD="1"/>
</file>

<file path=xl/ctrlProps/ctrlProp1226.xml><?xml version="1.0" encoding="utf-8"?>
<formControlPr xmlns="http://schemas.microsoft.com/office/spreadsheetml/2009/9/main" objectType="CheckBox" fmlaLink="L11.6C44CB01" lockText="1" noThreeD="1"/>
</file>

<file path=xl/ctrlProps/ctrlProp1227.xml><?xml version="1.0" encoding="utf-8"?>
<formControlPr xmlns="http://schemas.microsoft.com/office/spreadsheetml/2009/9/main" objectType="CheckBox" fmlaLink="L11.6C44CB02" lockText="1" noThreeD="1"/>
</file>

<file path=xl/ctrlProps/ctrlProp1228.xml><?xml version="1.0" encoding="utf-8"?>
<formControlPr xmlns="http://schemas.microsoft.com/office/spreadsheetml/2009/9/main" objectType="CheckBox" fmlaLink="L11.6C44CB03" lockText="1" noThreeD="1"/>
</file>

<file path=xl/ctrlProps/ctrlProp1229.xml><?xml version="1.0" encoding="utf-8"?>
<formControlPr xmlns="http://schemas.microsoft.com/office/spreadsheetml/2009/9/main" objectType="CheckBox" fmlaLink="L11.6C44CB04" lockText="1" noThreeD="1"/>
</file>

<file path=xl/ctrlProps/ctrlProp123.xml><?xml version="1.0" encoding="utf-8"?>
<formControlPr xmlns="http://schemas.microsoft.com/office/spreadsheetml/2009/9/main" objectType="Radio" lockText="1" noThreeD="1"/>
</file>

<file path=xl/ctrlProps/ctrlProp1230.xml><?xml version="1.0" encoding="utf-8"?>
<formControlPr xmlns="http://schemas.microsoft.com/office/spreadsheetml/2009/9/main" objectType="CheckBox" fmlaLink="L11.6C44CB05" lockText="1" noThreeD="1"/>
</file>

<file path=xl/ctrlProps/ctrlProp1231.xml><?xml version="1.0" encoding="utf-8"?>
<formControlPr xmlns="http://schemas.microsoft.com/office/spreadsheetml/2009/9/main" objectType="CheckBox" fmlaLink="L11.6C45CB01" lockText="1" noThreeD="1"/>
</file>

<file path=xl/ctrlProps/ctrlProp1232.xml><?xml version="1.0" encoding="utf-8"?>
<formControlPr xmlns="http://schemas.microsoft.com/office/spreadsheetml/2009/9/main" objectType="CheckBox" fmlaLink="L11.6C45CB02" lockText="1" noThreeD="1"/>
</file>

<file path=xl/ctrlProps/ctrlProp1233.xml><?xml version="1.0" encoding="utf-8"?>
<formControlPr xmlns="http://schemas.microsoft.com/office/spreadsheetml/2009/9/main" objectType="CheckBox" fmlaLink="L11.6C45CB03" lockText="1" noThreeD="1"/>
</file>

<file path=xl/ctrlProps/ctrlProp1234.xml><?xml version="1.0" encoding="utf-8"?>
<formControlPr xmlns="http://schemas.microsoft.com/office/spreadsheetml/2009/9/main" objectType="CheckBox" fmlaLink="L11.6C45CB04" lockText="1" noThreeD="1"/>
</file>

<file path=xl/ctrlProps/ctrlProp1235.xml><?xml version="1.0" encoding="utf-8"?>
<formControlPr xmlns="http://schemas.microsoft.com/office/spreadsheetml/2009/9/main" objectType="CheckBox" fmlaLink="L11.6C45CB05" lockText="1" noThreeD="1"/>
</file>

<file path=xl/ctrlProps/ctrlProp1236.xml><?xml version="1.0" encoding="utf-8"?>
<formControlPr xmlns="http://schemas.microsoft.com/office/spreadsheetml/2009/9/main" objectType="CheckBox" fmlaLink="L11.6C46CB01" lockText="1" noThreeD="1"/>
</file>

<file path=xl/ctrlProps/ctrlProp1237.xml><?xml version="1.0" encoding="utf-8"?>
<formControlPr xmlns="http://schemas.microsoft.com/office/spreadsheetml/2009/9/main" objectType="CheckBox" fmlaLink="L11.6C46CB02" lockText="1" noThreeD="1"/>
</file>

<file path=xl/ctrlProps/ctrlProp1238.xml><?xml version="1.0" encoding="utf-8"?>
<formControlPr xmlns="http://schemas.microsoft.com/office/spreadsheetml/2009/9/main" objectType="CheckBox" fmlaLink="L11.6C46CB03" lockText="1" noThreeD="1"/>
</file>

<file path=xl/ctrlProps/ctrlProp1239.xml><?xml version="1.0" encoding="utf-8"?>
<formControlPr xmlns="http://schemas.microsoft.com/office/spreadsheetml/2009/9/main" objectType="CheckBox" fmlaLink="L11.6C46CB04" lockText="1"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CheckBox" fmlaLink="L11.6C46CB05" lockText="1" noThreeD="1"/>
</file>

<file path=xl/ctrlProps/ctrlProp1241.xml><?xml version="1.0" encoding="utf-8"?>
<formControlPr xmlns="http://schemas.microsoft.com/office/spreadsheetml/2009/9/main" objectType="CheckBox" fmlaLink="L11.6C47CB01" lockText="1" noThreeD="1"/>
</file>

<file path=xl/ctrlProps/ctrlProp1242.xml><?xml version="1.0" encoding="utf-8"?>
<formControlPr xmlns="http://schemas.microsoft.com/office/spreadsheetml/2009/9/main" objectType="CheckBox" fmlaLink="L11.6C47CB02" lockText="1" noThreeD="1"/>
</file>

<file path=xl/ctrlProps/ctrlProp1243.xml><?xml version="1.0" encoding="utf-8"?>
<formControlPr xmlns="http://schemas.microsoft.com/office/spreadsheetml/2009/9/main" objectType="CheckBox" fmlaLink="L11.6C47CB03" lockText="1" noThreeD="1"/>
</file>

<file path=xl/ctrlProps/ctrlProp1244.xml><?xml version="1.0" encoding="utf-8"?>
<formControlPr xmlns="http://schemas.microsoft.com/office/spreadsheetml/2009/9/main" objectType="CheckBox" fmlaLink="L11.6C47CB04" lockText="1" noThreeD="1"/>
</file>

<file path=xl/ctrlProps/ctrlProp1245.xml><?xml version="1.0" encoding="utf-8"?>
<formControlPr xmlns="http://schemas.microsoft.com/office/spreadsheetml/2009/9/main" objectType="CheckBox" fmlaLink="L11.6C47CB05" lockText="1" noThreeD="1"/>
</file>

<file path=xl/ctrlProps/ctrlProp1246.xml><?xml version="1.0" encoding="utf-8"?>
<formControlPr xmlns="http://schemas.microsoft.com/office/spreadsheetml/2009/9/main" objectType="CheckBox" fmlaLink="L11.6C48CB01" lockText="1" noThreeD="1"/>
</file>

<file path=xl/ctrlProps/ctrlProp1247.xml><?xml version="1.0" encoding="utf-8"?>
<formControlPr xmlns="http://schemas.microsoft.com/office/spreadsheetml/2009/9/main" objectType="CheckBox" fmlaLink="L11.6C48CB02" lockText="1" noThreeD="1"/>
</file>

<file path=xl/ctrlProps/ctrlProp1248.xml><?xml version="1.0" encoding="utf-8"?>
<formControlPr xmlns="http://schemas.microsoft.com/office/spreadsheetml/2009/9/main" objectType="CheckBox" fmlaLink="L11.6C48CB03" lockText="1" noThreeD="1"/>
</file>

<file path=xl/ctrlProps/ctrlProp1249.xml><?xml version="1.0" encoding="utf-8"?>
<formControlPr xmlns="http://schemas.microsoft.com/office/spreadsheetml/2009/9/main" objectType="CheckBox" fmlaLink="L11.6C48CB04" lockText="1" noThreeD="1"/>
</file>

<file path=xl/ctrlProps/ctrlProp125.xml><?xml version="1.0" encoding="utf-8"?>
<formControlPr xmlns="http://schemas.microsoft.com/office/spreadsheetml/2009/9/main" objectType="Radio" firstButton="1" fmlaLink="L11.4C32" lockText="1" noThreeD="1"/>
</file>

<file path=xl/ctrlProps/ctrlProp1250.xml><?xml version="1.0" encoding="utf-8"?>
<formControlPr xmlns="http://schemas.microsoft.com/office/spreadsheetml/2009/9/main" objectType="CheckBox" fmlaLink="L11.6C48CB05" lockText="1" noThreeD="1"/>
</file>

<file path=xl/ctrlProps/ctrlProp1251.xml><?xml version="1.0" encoding="utf-8"?>
<formControlPr xmlns="http://schemas.microsoft.com/office/spreadsheetml/2009/9/main" objectType="CheckBox" fmlaLink="L11.6C49CB01" lockText="1" noThreeD="1"/>
</file>

<file path=xl/ctrlProps/ctrlProp1252.xml><?xml version="1.0" encoding="utf-8"?>
<formControlPr xmlns="http://schemas.microsoft.com/office/spreadsheetml/2009/9/main" objectType="CheckBox" fmlaLink="L11.6C49CB02" lockText="1" noThreeD="1"/>
</file>

<file path=xl/ctrlProps/ctrlProp1253.xml><?xml version="1.0" encoding="utf-8"?>
<formControlPr xmlns="http://schemas.microsoft.com/office/spreadsheetml/2009/9/main" objectType="CheckBox" fmlaLink="L11.6C49CB03" lockText="1" noThreeD="1"/>
</file>

<file path=xl/ctrlProps/ctrlProp1254.xml><?xml version="1.0" encoding="utf-8"?>
<formControlPr xmlns="http://schemas.microsoft.com/office/spreadsheetml/2009/9/main" objectType="CheckBox" fmlaLink="L11.6C49CB04" lockText="1" noThreeD="1"/>
</file>

<file path=xl/ctrlProps/ctrlProp1255.xml><?xml version="1.0" encoding="utf-8"?>
<formControlPr xmlns="http://schemas.microsoft.com/office/spreadsheetml/2009/9/main" objectType="CheckBox" fmlaLink="L11.6C49CB05"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L11.4C50"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Radio" lockText="1" noThreeD="1"/>
</file>

<file path=xl/ctrlProps/ctrlProp1260.xml><?xml version="1.0" encoding="utf-8"?>
<formControlPr xmlns="http://schemas.microsoft.com/office/spreadsheetml/2009/9/main" objectType="Radio" firstButton="1" fmlaLink="L13.0C50"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CheckBox" fmlaLink="L11.5C50CB01" lockText="1" noThreeD="1"/>
</file>

<file path=xl/ctrlProps/ctrlProp1264.xml><?xml version="1.0" encoding="utf-8"?>
<formControlPr xmlns="http://schemas.microsoft.com/office/spreadsheetml/2009/9/main" objectType="CheckBox" fmlaLink="L11.5C50CB02" lockText="1" noThreeD="1"/>
</file>

<file path=xl/ctrlProps/ctrlProp1265.xml><?xml version="1.0" encoding="utf-8"?>
<formControlPr xmlns="http://schemas.microsoft.com/office/spreadsheetml/2009/9/main" objectType="CheckBox" fmlaLink="L11.5C50CB03" lockText="1" noThreeD="1"/>
</file>

<file path=xl/ctrlProps/ctrlProp1266.xml><?xml version="1.0" encoding="utf-8"?>
<formControlPr xmlns="http://schemas.microsoft.com/office/spreadsheetml/2009/9/main" objectType="CheckBox" fmlaLink="L11.5C50CB04" lockText="1"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Radio" firstButton="1" fmlaLink="L12.0C50"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L11.7C50"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CheckBox" fmlaLink="L11.6C50CB01" lockText="1" noThreeD="1"/>
</file>

<file path=xl/ctrlProps/ctrlProp1277.xml><?xml version="1.0" encoding="utf-8"?>
<formControlPr xmlns="http://schemas.microsoft.com/office/spreadsheetml/2009/9/main" objectType="CheckBox" fmlaLink="L11.6C50CB02" lockText="1" noThreeD="1"/>
</file>

<file path=xl/ctrlProps/ctrlProp1278.xml><?xml version="1.0" encoding="utf-8"?>
<formControlPr xmlns="http://schemas.microsoft.com/office/spreadsheetml/2009/9/main" objectType="CheckBox" fmlaLink="L11.6C50CB03" lockText="1" noThreeD="1"/>
</file>

<file path=xl/ctrlProps/ctrlProp1279.xml><?xml version="1.0" encoding="utf-8"?>
<formControlPr xmlns="http://schemas.microsoft.com/office/spreadsheetml/2009/9/main" objectType="CheckBox" fmlaLink="L11.6C50CB04" lockText="1" noThreeD="1"/>
</file>

<file path=xl/ctrlProps/ctrlProp128.xml><?xml version="1.0" encoding="utf-8"?>
<formControlPr xmlns="http://schemas.microsoft.com/office/spreadsheetml/2009/9/main" objectType="Radio" firstButton="1" fmlaLink="L11.4C33" lockText="1" noThreeD="1"/>
</file>

<file path=xl/ctrlProps/ctrlProp1280.xml><?xml version="1.0" encoding="utf-8"?>
<formControlPr xmlns="http://schemas.microsoft.com/office/spreadsheetml/2009/9/main" objectType="CheckBox" fmlaLink="L11.6C50CB05" lockText="1"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Radio" firstButton="1" fmlaLink="L11.4C51"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Radio" firstButton="1" fmlaLink="L13.0C51"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CheckBox" fmlaLink="L11.5C51CB01" lockText="1" noThreeD="1"/>
</file>

<file path=xl/ctrlProps/ctrlProp1289.xml><?xml version="1.0" encoding="utf-8"?>
<formControlPr xmlns="http://schemas.microsoft.com/office/spreadsheetml/2009/9/main" objectType="CheckBox" fmlaLink="L11.5C51CB02" lockText="1" noThreeD="1"/>
</file>

<file path=xl/ctrlProps/ctrlProp129.xml><?xml version="1.0" encoding="utf-8"?>
<formControlPr xmlns="http://schemas.microsoft.com/office/spreadsheetml/2009/9/main" objectType="Radio" lockText="1" noThreeD="1"/>
</file>

<file path=xl/ctrlProps/ctrlProp1290.xml><?xml version="1.0" encoding="utf-8"?>
<formControlPr xmlns="http://schemas.microsoft.com/office/spreadsheetml/2009/9/main" objectType="CheckBox" fmlaLink="L11.5C51CB03" lockText="1" noThreeD="1"/>
</file>

<file path=xl/ctrlProps/ctrlProp1291.xml><?xml version="1.0" encoding="utf-8"?>
<formControlPr xmlns="http://schemas.microsoft.com/office/spreadsheetml/2009/9/main" objectType="CheckBox" fmlaLink="L11.5C51CB04" lockText="1"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Radio" firstButton="1" fmlaLink="L12.0C51"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firstButton="1" fmlaLink="L11.7C51"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CheckBox" fmlaLink="L11.6C51CB01" lockText="1" noThreeD="1"/>
</file>

<file path=xl/ctrlProps/ctrlProp1302.xml><?xml version="1.0" encoding="utf-8"?>
<formControlPr xmlns="http://schemas.microsoft.com/office/spreadsheetml/2009/9/main" objectType="CheckBox" fmlaLink="L11.6C51CB02" lockText="1" noThreeD="1"/>
</file>

<file path=xl/ctrlProps/ctrlProp1303.xml><?xml version="1.0" encoding="utf-8"?>
<formControlPr xmlns="http://schemas.microsoft.com/office/spreadsheetml/2009/9/main" objectType="CheckBox" fmlaLink="L11.6C51CB03" lockText="1" noThreeD="1"/>
</file>

<file path=xl/ctrlProps/ctrlProp1304.xml><?xml version="1.0" encoding="utf-8"?>
<formControlPr xmlns="http://schemas.microsoft.com/office/spreadsheetml/2009/9/main" objectType="CheckBox" fmlaLink="L11.6C51CB04" lockText="1" noThreeD="1"/>
</file>

<file path=xl/ctrlProps/ctrlProp1305.xml><?xml version="1.0" encoding="utf-8"?>
<formControlPr xmlns="http://schemas.microsoft.com/office/spreadsheetml/2009/9/main" objectType="CheckBox" fmlaLink="L11.6C51CB05" lockText="1"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Radio" firstButton="1" fmlaLink="L14.23.1C01"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firstButton="1" fmlaLink="L11.4C34" lockText="1"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L11.4C35" lockText="1"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Radio" lockText="1"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Radio" firstButton="1" fmlaLink="L14.23.1C02"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firstButton="1" fmlaLink="L14.23.1C03"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L11.4C36" lockText="1" noThreeD="1"/>
</file>

<file path=xl/ctrlProps/ctrlProp1370.xml><?xml version="1.0" encoding="utf-8"?>
<formControlPr xmlns="http://schemas.microsoft.com/office/spreadsheetml/2009/9/main" objectType="Radio" firstButton="1" fmlaLink="L14.23.1C04"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firstButton="1" fmlaLink="L14.23.1C05"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Radio" firstButton="1" fmlaLink="L14.23.1C06"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firstButton="1" fmlaLink="L14.23.1C07"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Radio" firstButton="1" fmlaLink="L14.23.1C08"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firstButton="1" fmlaLink="L14.23.1C09"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firstButton="1" fmlaLink="L11.4C37" lockText="1" noThreeD="1"/>
</file>

<file path=xl/ctrlProps/ctrlProp1400.xml><?xml version="1.0" encoding="utf-8"?>
<formControlPr xmlns="http://schemas.microsoft.com/office/spreadsheetml/2009/9/main" objectType="Radio" firstButton="1" fmlaLink="L14.23.1C10"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firstButton="1" fmlaLink="L14.23.1C11"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10.xml><?xml version="1.0" encoding="utf-8"?>
<formControlPr xmlns="http://schemas.microsoft.com/office/spreadsheetml/2009/9/main" objectType="Radio" firstButton="1" fmlaLink="L14.23.1C12"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firstButton="1" fmlaLink="L14.23.1C13"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Radio" firstButton="1" fmlaLink="L14.23.1C14"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firstButton="1" fmlaLink="L14.23.1C15"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firstButton="1" fmlaLink="L11.4C38" lockText="1" noThreeD="1"/>
</file>

<file path=xl/ctrlProps/ctrlProp1430.xml><?xml version="1.0" encoding="utf-8"?>
<formControlPr xmlns="http://schemas.microsoft.com/office/spreadsheetml/2009/9/main" objectType="Radio" firstButton="1" fmlaLink="L14.23.1C16"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firstButton="1" fmlaLink="L14.23.1C17"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Radio" firstButton="1" fmlaLink="L14.23.1C18"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firstButton="1" fmlaLink="L14.23.1C19"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Radio" firstButton="1" fmlaLink="L14.23.1C20"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firstButton="1" fmlaLink="L14.23.1C21"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firstButton="1" fmlaLink="L11.4C39" lockText="1" noThreeD="1"/>
</file>

<file path=xl/ctrlProps/ctrlProp1460.xml><?xml version="1.0" encoding="utf-8"?>
<formControlPr xmlns="http://schemas.microsoft.com/office/spreadsheetml/2009/9/main" objectType="Radio" firstButton="1" fmlaLink="L14.23.1C22"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firstButton="1" fmlaLink="L14.23.1C23"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70.xml><?xml version="1.0" encoding="utf-8"?>
<formControlPr xmlns="http://schemas.microsoft.com/office/spreadsheetml/2009/9/main" objectType="Radio" firstButton="1" fmlaLink="L14.23.1C24"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firstButton="1" fmlaLink="L14.23.1C25"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Radio" firstButton="1" fmlaLink="L14.23.1C26"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firstButton="1" fmlaLink="L14.23.1C27"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firstButton="1" fmlaLink="L11.4C40" lockText="1" noThreeD="1"/>
</file>

<file path=xl/ctrlProps/ctrlProp1490.xml><?xml version="1.0" encoding="utf-8"?>
<formControlPr xmlns="http://schemas.microsoft.com/office/spreadsheetml/2009/9/main" objectType="Radio" firstButton="1" fmlaLink="L14.23.1C28"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firstButton="1" fmlaLink="L14.23.1C29"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L5.0C03"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Radio" firstButton="1" fmlaLink="L14.23.1C30" lockText="1" noThreeD="1"/>
</file>

<file path=xl/ctrlProps/ctrlProp1501.xml><?xml version="1.0" encoding="utf-8"?>
<formControlPr xmlns="http://schemas.microsoft.com/office/spreadsheetml/2009/9/main" objectType="Radio"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Radio" firstButton="1" fmlaLink="L14.23.1C31"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Radio" firstButton="1" fmlaLink="L14.23.1C32"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L14.23.1C33"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firstButton="1" fmlaLink="L11.4C41" lockText="1" noThreeD="1"/>
</file>

<file path=xl/ctrlProps/ctrlProp1520.xml><?xml version="1.0" encoding="utf-8"?>
<formControlPr xmlns="http://schemas.microsoft.com/office/spreadsheetml/2009/9/main" objectType="Radio" firstButton="1" fmlaLink="L14.23.1C34"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firstButton="1" fmlaLink="L14.23.1C35"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30.xml><?xml version="1.0" encoding="utf-8"?>
<formControlPr xmlns="http://schemas.microsoft.com/office/spreadsheetml/2009/9/main" objectType="Radio" firstButton="1" fmlaLink="L14.23.1C36"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firstButton="1" fmlaLink="L14.23.1C37" lockText="1" noThreeD="1"/>
</file>

<file path=xl/ctrlProps/ctrlProp1536.xml><?xml version="1.0" encoding="utf-8"?>
<formControlPr xmlns="http://schemas.microsoft.com/office/spreadsheetml/2009/9/main" objectType="Radio"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Radio" firstButton="1" fmlaLink="L14.23.1C38"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firstButton="1" fmlaLink="L14.23.1C39"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L11.4C42" lockText="1" noThreeD="1"/>
</file>

<file path=xl/ctrlProps/ctrlProp1550.xml><?xml version="1.0" encoding="utf-8"?>
<formControlPr xmlns="http://schemas.microsoft.com/office/spreadsheetml/2009/9/main" objectType="Radio" firstButton="1" fmlaLink="L14.23.1C40"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firstButton="1" fmlaLink="L14.23.1C41"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60.xml><?xml version="1.0" encoding="utf-8"?>
<formControlPr xmlns="http://schemas.microsoft.com/office/spreadsheetml/2009/9/main" objectType="Radio" firstButton="1" fmlaLink="L14.23.1C42"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firstButton="1" fmlaLink="L14.23.1C43"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Radio" firstButton="1" fmlaLink="L14.23.1C44"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firstButton="1" fmlaLink="L14.23.1C45"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firstButton="1" fmlaLink="L11.4C43" lockText="1" noThreeD="1"/>
</file>

<file path=xl/ctrlProps/ctrlProp1580.xml><?xml version="1.0" encoding="utf-8"?>
<formControlPr xmlns="http://schemas.microsoft.com/office/spreadsheetml/2009/9/main" objectType="Radio" firstButton="1" fmlaLink="L14.23.1C46"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firstButton="1" fmlaLink="L14.23.1C47"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590.xml><?xml version="1.0" encoding="utf-8"?>
<formControlPr xmlns="http://schemas.microsoft.com/office/spreadsheetml/2009/9/main" objectType="Radio" firstButton="1" fmlaLink="L14.23.1C48" lockText="1" noThreeD="1"/>
</file>

<file path=xl/ctrlProps/ctrlProp1591.xml><?xml version="1.0" encoding="utf-8"?>
<formControlPr xmlns="http://schemas.microsoft.com/office/spreadsheetml/2009/9/main" objectType="Radio"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firstButton="1" fmlaLink="L14.23.1C49"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Radio" firstButton="1" fmlaLink="L14.23.1C50"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firstButton="1" fmlaLink="L14.23.1C51"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firstButton="1" fmlaLink="L11.4C44"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L11.4C45"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L11.4C46"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firstButton="1" fmlaLink="L11.4C47"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L11.4C48"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L11.4C49"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L13.0C01"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L13.0C0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L13.0C03"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L13.0C04"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L13.0C0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L13.0C06"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L13.0C07"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L3.0C01" lockText="1" noThreeD="1"/>
</file>

<file path=xl/ctrlProps/ctrlProp20.xml><?xml version="1.0" encoding="utf-8"?>
<formControlPr xmlns="http://schemas.microsoft.com/office/spreadsheetml/2009/9/main" objectType="Radio" firstButton="1" fmlaLink="L5.0C04" lockText="1" noThreeD="1"/>
</file>

<file path=xl/ctrlProps/ctrlProp200.xml><?xml version="1.0" encoding="utf-8"?>
<formControlPr xmlns="http://schemas.microsoft.com/office/spreadsheetml/2009/9/main" objectType="Radio" firstButton="1" fmlaLink="L13.0C08"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L13.0C0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L13.0C10"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L13.0C11"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L13.0C12"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L13.0C13"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L13.0C1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fmlaLink="L13.0C15"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Radio" firstButton="1" fmlaLink="L13.0C16"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L13.0C17"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firstButton="1" fmlaLink="L13.0C18"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L13.0C19"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Radio" firstButton="1" fmlaLink="L13.0C20"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Radio" firstButton="1" fmlaLink="L13.0C21"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L13.0C22"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L13.0C23"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firstButton="1" fmlaLink="L13.0C24"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L13.0C25"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firstButton="1" fmlaLink="L13.0C26"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L13.0C27"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firstButton="1" fmlaLink="L13.0C28"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Radio" firstButton="1" fmlaLink="L13.0C29"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firstButton="1" fmlaLink="L13.0C30"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fmlaLink="L13.0C31" lockText="1" noThreeD="1"/>
</file>

<file path=xl/ctrlProps/ctrlProp27.xml><?xml version="1.0" encoding="utf-8"?>
<formControlPr xmlns="http://schemas.microsoft.com/office/spreadsheetml/2009/9/main" objectType="Radio" firstButton="1" fmlaLink="L6.0C01"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Radio" firstButton="1" fmlaLink="L13.0C32"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firstButton="1" fmlaLink="L13.0C33"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firstButton="1" fmlaLink="L13.0C34"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L13.0C35"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Radio" firstButton="1" fmlaLink="L13.0C36"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fmlaLink="L13.0C37"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L6.0C02" lockText="1" noThreeD="1"/>
</file>

<file path=xl/ctrlProps/ctrlProp290.xml><?xml version="1.0" encoding="utf-8"?>
<formControlPr xmlns="http://schemas.microsoft.com/office/spreadsheetml/2009/9/main" objectType="Radio" firstButton="1" fmlaLink="L13.0C3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L13.0C39"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Radio" firstButton="1" fmlaLink="L13.0C40"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Radio" firstButton="1" fmlaLink="L13.0C41"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L13.0C42"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L13.0C43"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L13.0C44"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firstButton="1" fmlaLink="L13.0C45"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firstButton="1" fmlaLink="L13.0C46"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firstButton="1" fmlaLink="L13.0C47"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L11.4C01" lockText="1" noThreeD="1"/>
</file>

<file path=xl/ctrlProps/ctrlProp320.xml><?xml version="1.0" encoding="utf-8"?>
<formControlPr xmlns="http://schemas.microsoft.com/office/spreadsheetml/2009/9/main" objectType="Radio" firstButton="1" fmlaLink="L13.0C48"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L13.0C49"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L11.7C01"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L11.4C02"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CheckBox" fmlaLink="L11.5C01CB01" lockText="1" noThreeD="1"/>
</file>

<file path=xl/ctrlProps/ctrlProp379.xml><?xml version="1.0" encoding="utf-8"?>
<formControlPr xmlns="http://schemas.microsoft.com/office/spreadsheetml/2009/9/main" objectType="CheckBox" fmlaLink="L11.5C01CB02" lockText="1" noThreeD="1"/>
</file>

<file path=xl/ctrlProps/ctrlProp38.xml><?xml version="1.0" encoding="utf-8"?>
<formControlPr xmlns="http://schemas.microsoft.com/office/spreadsheetml/2009/9/main" objectType="Radio" firstButton="1" fmlaLink="L11.4C03" lockText="1" noThreeD="1"/>
</file>

<file path=xl/ctrlProps/ctrlProp380.xml><?xml version="1.0" encoding="utf-8"?>
<formControlPr xmlns="http://schemas.microsoft.com/office/spreadsheetml/2009/9/main" objectType="CheckBox" fmlaLink="L11.5C01CB03" lockText="1" noThreeD="1"/>
</file>

<file path=xl/ctrlProps/ctrlProp381.xml><?xml version="1.0" encoding="utf-8"?>
<formControlPr xmlns="http://schemas.microsoft.com/office/spreadsheetml/2009/9/main" objectType="CheckBox" fmlaLink="L11.5C01CB04" lockText="1" noThreeD="1"/>
</file>

<file path=xl/ctrlProps/ctrlProp382.xml><?xml version="1.0" encoding="utf-8"?>
<formControlPr xmlns="http://schemas.microsoft.com/office/spreadsheetml/2009/9/main" objectType="CheckBox" fmlaLink="L11.5C02CB01" lockText="1" noThreeD="1"/>
</file>

<file path=xl/ctrlProps/ctrlProp383.xml><?xml version="1.0" encoding="utf-8"?>
<formControlPr xmlns="http://schemas.microsoft.com/office/spreadsheetml/2009/9/main" objectType="CheckBox" fmlaLink="L11.5C02CB02" lockText="1" noThreeD="1"/>
</file>

<file path=xl/ctrlProps/ctrlProp384.xml><?xml version="1.0" encoding="utf-8"?>
<formControlPr xmlns="http://schemas.microsoft.com/office/spreadsheetml/2009/9/main" objectType="CheckBox" fmlaLink="L11.5C02CB03" lockText="1" noThreeD="1"/>
</file>

<file path=xl/ctrlProps/ctrlProp385.xml><?xml version="1.0" encoding="utf-8"?>
<formControlPr xmlns="http://schemas.microsoft.com/office/spreadsheetml/2009/9/main" objectType="CheckBox" fmlaLink="L11.5C02CB04" lockText="1" noThreeD="1"/>
</file>

<file path=xl/ctrlProps/ctrlProp386.xml><?xml version="1.0" encoding="utf-8"?>
<formControlPr xmlns="http://schemas.microsoft.com/office/spreadsheetml/2009/9/main" objectType="CheckBox" fmlaLink="L11.5C03CB01" lockText="1" noThreeD="1"/>
</file>

<file path=xl/ctrlProps/ctrlProp387.xml><?xml version="1.0" encoding="utf-8"?>
<formControlPr xmlns="http://schemas.microsoft.com/office/spreadsheetml/2009/9/main" objectType="CheckBox" fmlaLink="L11.5C03CB02" lockText="1" noThreeD="1"/>
</file>

<file path=xl/ctrlProps/ctrlProp388.xml><?xml version="1.0" encoding="utf-8"?>
<formControlPr xmlns="http://schemas.microsoft.com/office/spreadsheetml/2009/9/main" objectType="CheckBox" fmlaLink="L11.5C03CB03" lockText="1" noThreeD="1"/>
</file>

<file path=xl/ctrlProps/ctrlProp389.xml><?xml version="1.0" encoding="utf-8"?>
<formControlPr xmlns="http://schemas.microsoft.com/office/spreadsheetml/2009/9/main" objectType="CheckBox" fmlaLink="L11.5C03CB04"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CheckBox" fmlaLink="L11.5C04CB01" lockText="1" noThreeD="1"/>
</file>

<file path=xl/ctrlProps/ctrlProp391.xml><?xml version="1.0" encoding="utf-8"?>
<formControlPr xmlns="http://schemas.microsoft.com/office/spreadsheetml/2009/9/main" objectType="CheckBox" fmlaLink="L11.5C04CB02" lockText="1" noThreeD="1"/>
</file>

<file path=xl/ctrlProps/ctrlProp392.xml><?xml version="1.0" encoding="utf-8"?>
<formControlPr xmlns="http://schemas.microsoft.com/office/spreadsheetml/2009/9/main" objectType="CheckBox" fmlaLink="L11.5C04CB03" lockText="1" noThreeD="1"/>
</file>

<file path=xl/ctrlProps/ctrlProp393.xml><?xml version="1.0" encoding="utf-8"?>
<formControlPr xmlns="http://schemas.microsoft.com/office/spreadsheetml/2009/9/main" objectType="CheckBox" fmlaLink="L11.5C04CB04" lockText="1" noThreeD="1"/>
</file>

<file path=xl/ctrlProps/ctrlProp394.xml><?xml version="1.0" encoding="utf-8"?>
<formControlPr xmlns="http://schemas.microsoft.com/office/spreadsheetml/2009/9/main" objectType="CheckBox" fmlaLink="L11.5C05CB01" lockText="1" noThreeD="1"/>
</file>

<file path=xl/ctrlProps/ctrlProp395.xml><?xml version="1.0" encoding="utf-8"?>
<formControlPr xmlns="http://schemas.microsoft.com/office/spreadsheetml/2009/9/main" objectType="CheckBox" fmlaLink="L11.5C05CB02" lockText="1" noThreeD="1"/>
</file>

<file path=xl/ctrlProps/ctrlProp396.xml><?xml version="1.0" encoding="utf-8"?>
<formControlPr xmlns="http://schemas.microsoft.com/office/spreadsheetml/2009/9/main" objectType="CheckBox" fmlaLink="L11.5C05CB03" lockText="1" noThreeD="1"/>
</file>

<file path=xl/ctrlProps/ctrlProp397.xml><?xml version="1.0" encoding="utf-8"?>
<formControlPr xmlns="http://schemas.microsoft.com/office/spreadsheetml/2009/9/main" objectType="CheckBox" fmlaLink="L11.5C05CB04" lockText="1" noThreeD="1"/>
</file>

<file path=xl/ctrlProps/ctrlProp398.xml><?xml version="1.0" encoding="utf-8"?>
<formControlPr xmlns="http://schemas.microsoft.com/office/spreadsheetml/2009/9/main" objectType="CheckBox" fmlaLink="L11.5C06CB01" lockText="1" noThreeD="1"/>
</file>

<file path=xl/ctrlProps/ctrlProp399.xml><?xml version="1.0" encoding="utf-8"?>
<formControlPr xmlns="http://schemas.microsoft.com/office/spreadsheetml/2009/9/main" objectType="CheckBox" fmlaLink="L11.5C06CB02"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CheckBox" fmlaLink="L11.5C06CB03" lockText="1" noThreeD="1"/>
</file>

<file path=xl/ctrlProps/ctrlProp401.xml><?xml version="1.0" encoding="utf-8"?>
<formControlPr xmlns="http://schemas.microsoft.com/office/spreadsheetml/2009/9/main" objectType="CheckBox" fmlaLink="L11.5C06CB04" lockText="1" noThreeD="1"/>
</file>

<file path=xl/ctrlProps/ctrlProp402.xml><?xml version="1.0" encoding="utf-8"?>
<formControlPr xmlns="http://schemas.microsoft.com/office/spreadsheetml/2009/9/main" objectType="CheckBox" fmlaLink="L11.5C07CB01" lockText="1" noThreeD="1"/>
</file>

<file path=xl/ctrlProps/ctrlProp403.xml><?xml version="1.0" encoding="utf-8"?>
<formControlPr xmlns="http://schemas.microsoft.com/office/spreadsheetml/2009/9/main" objectType="CheckBox" fmlaLink="L11.5C07CB02" lockText="1" noThreeD="1"/>
</file>

<file path=xl/ctrlProps/ctrlProp404.xml><?xml version="1.0" encoding="utf-8"?>
<formControlPr xmlns="http://schemas.microsoft.com/office/spreadsheetml/2009/9/main" objectType="CheckBox" fmlaLink="L11.5C07CB03" lockText="1" noThreeD="1"/>
</file>

<file path=xl/ctrlProps/ctrlProp405.xml><?xml version="1.0" encoding="utf-8"?>
<formControlPr xmlns="http://schemas.microsoft.com/office/spreadsheetml/2009/9/main" objectType="CheckBox" fmlaLink="L11.5C07CB04" lockText="1" noThreeD="1"/>
</file>

<file path=xl/ctrlProps/ctrlProp406.xml><?xml version="1.0" encoding="utf-8"?>
<formControlPr xmlns="http://schemas.microsoft.com/office/spreadsheetml/2009/9/main" objectType="CheckBox" fmlaLink="L11.5C08CB01" lockText="1" noThreeD="1"/>
</file>

<file path=xl/ctrlProps/ctrlProp407.xml><?xml version="1.0" encoding="utf-8"?>
<formControlPr xmlns="http://schemas.microsoft.com/office/spreadsheetml/2009/9/main" objectType="CheckBox" fmlaLink="L11.5C08CB02" lockText="1" noThreeD="1"/>
</file>

<file path=xl/ctrlProps/ctrlProp408.xml><?xml version="1.0" encoding="utf-8"?>
<formControlPr xmlns="http://schemas.microsoft.com/office/spreadsheetml/2009/9/main" objectType="CheckBox" fmlaLink="L11.5C08CB03" lockText="1" noThreeD="1"/>
</file>

<file path=xl/ctrlProps/ctrlProp409.xml><?xml version="1.0" encoding="utf-8"?>
<formControlPr xmlns="http://schemas.microsoft.com/office/spreadsheetml/2009/9/main" objectType="CheckBox" fmlaLink="L11.5C08CB04" lockText="1" noThreeD="1"/>
</file>

<file path=xl/ctrlProps/ctrlProp41.xml><?xml version="1.0" encoding="utf-8"?>
<formControlPr xmlns="http://schemas.microsoft.com/office/spreadsheetml/2009/9/main" objectType="Radio" firstButton="1" fmlaLink="L11.4C04" lockText="1" noThreeD="1"/>
</file>

<file path=xl/ctrlProps/ctrlProp410.xml><?xml version="1.0" encoding="utf-8"?>
<formControlPr xmlns="http://schemas.microsoft.com/office/spreadsheetml/2009/9/main" objectType="CheckBox" fmlaLink="L11.5C09CB01" lockText="1" noThreeD="1"/>
</file>

<file path=xl/ctrlProps/ctrlProp411.xml><?xml version="1.0" encoding="utf-8"?>
<formControlPr xmlns="http://schemas.microsoft.com/office/spreadsheetml/2009/9/main" objectType="CheckBox" fmlaLink="L11.5C09CB02" lockText="1" noThreeD="1"/>
</file>

<file path=xl/ctrlProps/ctrlProp412.xml><?xml version="1.0" encoding="utf-8"?>
<formControlPr xmlns="http://schemas.microsoft.com/office/spreadsheetml/2009/9/main" objectType="CheckBox" fmlaLink="L11.5C09CB03" lockText="1" noThreeD="1"/>
</file>

<file path=xl/ctrlProps/ctrlProp413.xml><?xml version="1.0" encoding="utf-8"?>
<formControlPr xmlns="http://schemas.microsoft.com/office/spreadsheetml/2009/9/main" objectType="CheckBox" fmlaLink="L11.5C09CB04" lockText="1" noThreeD="1"/>
</file>

<file path=xl/ctrlProps/ctrlProp414.xml><?xml version="1.0" encoding="utf-8"?>
<formControlPr xmlns="http://schemas.microsoft.com/office/spreadsheetml/2009/9/main" objectType="CheckBox" fmlaLink="L11.5C10CB01" lockText="1" noThreeD="1"/>
</file>

<file path=xl/ctrlProps/ctrlProp415.xml><?xml version="1.0" encoding="utf-8"?>
<formControlPr xmlns="http://schemas.microsoft.com/office/spreadsheetml/2009/9/main" objectType="CheckBox" fmlaLink="L11.5C10CB02" lockText="1" noThreeD="1"/>
</file>

<file path=xl/ctrlProps/ctrlProp416.xml><?xml version="1.0" encoding="utf-8"?>
<formControlPr xmlns="http://schemas.microsoft.com/office/spreadsheetml/2009/9/main" objectType="CheckBox" fmlaLink="L11.5C10CB03" lockText="1" noThreeD="1"/>
</file>

<file path=xl/ctrlProps/ctrlProp417.xml><?xml version="1.0" encoding="utf-8"?>
<formControlPr xmlns="http://schemas.microsoft.com/office/spreadsheetml/2009/9/main" objectType="CheckBox" fmlaLink="L11.5C10CB04" lockText="1" noThreeD="1"/>
</file>

<file path=xl/ctrlProps/ctrlProp418.xml><?xml version="1.0" encoding="utf-8"?>
<formControlPr xmlns="http://schemas.microsoft.com/office/spreadsheetml/2009/9/main" objectType="CheckBox" fmlaLink="L11.5C11CB01" lockText="1" noThreeD="1"/>
</file>

<file path=xl/ctrlProps/ctrlProp419.xml><?xml version="1.0" encoding="utf-8"?>
<formControlPr xmlns="http://schemas.microsoft.com/office/spreadsheetml/2009/9/main" objectType="CheckBox" fmlaLink="L11.5C11CB02"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L11.5C11CB03" lockText="1" noThreeD="1"/>
</file>

<file path=xl/ctrlProps/ctrlProp421.xml><?xml version="1.0" encoding="utf-8"?>
<formControlPr xmlns="http://schemas.microsoft.com/office/spreadsheetml/2009/9/main" objectType="CheckBox" fmlaLink="L11.5C11CB04" lockText="1" noThreeD="1"/>
</file>

<file path=xl/ctrlProps/ctrlProp422.xml><?xml version="1.0" encoding="utf-8"?>
<formControlPr xmlns="http://schemas.microsoft.com/office/spreadsheetml/2009/9/main" objectType="CheckBox" fmlaLink="L11.5C12CB01" lockText="1" noThreeD="1"/>
</file>

<file path=xl/ctrlProps/ctrlProp423.xml><?xml version="1.0" encoding="utf-8"?>
<formControlPr xmlns="http://schemas.microsoft.com/office/spreadsheetml/2009/9/main" objectType="CheckBox" fmlaLink="L11.5C12CB02" lockText="1" noThreeD="1"/>
</file>

<file path=xl/ctrlProps/ctrlProp424.xml><?xml version="1.0" encoding="utf-8"?>
<formControlPr xmlns="http://schemas.microsoft.com/office/spreadsheetml/2009/9/main" objectType="CheckBox" fmlaLink="L11.5C12CB03" lockText="1" noThreeD="1"/>
</file>

<file path=xl/ctrlProps/ctrlProp425.xml><?xml version="1.0" encoding="utf-8"?>
<formControlPr xmlns="http://schemas.microsoft.com/office/spreadsheetml/2009/9/main" objectType="CheckBox" fmlaLink="L11.5C12CB04" lockText="1" noThreeD="1"/>
</file>

<file path=xl/ctrlProps/ctrlProp426.xml><?xml version="1.0" encoding="utf-8"?>
<formControlPr xmlns="http://schemas.microsoft.com/office/spreadsheetml/2009/9/main" objectType="CheckBox" fmlaLink="L11.5C13CB01" lockText="1" noThreeD="1"/>
</file>

<file path=xl/ctrlProps/ctrlProp427.xml><?xml version="1.0" encoding="utf-8"?>
<formControlPr xmlns="http://schemas.microsoft.com/office/spreadsheetml/2009/9/main" objectType="CheckBox" fmlaLink="L11.5C13CB02" lockText="1" noThreeD="1"/>
</file>

<file path=xl/ctrlProps/ctrlProp428.xml><?xml version="1.0" encoding="utf-8"?>
<formControlPr xmlns="http://schemas.microsoft.com/office/spreadsheetml/2009/9/main" objectType="CheckBox" fmlaLink="L11.5C13CB03" lockText="1" noThreeD="1"/>
</file>

<file path=xl/ctrlProps/ctrlProp429.xml><?xml version="1.0" encoding="utf-8"?>
<formControlPr xmlns="http://schemas.microsoft.com/office/spreadsheetml/2009/9/main" objectType="CheckBox" fmlaLink="L11.5C13CB04"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fmlaLink="L11.5C14CB01" lockText="1" noThreeD="1"/>
</file>

<file path=xl/ctrlProps/ctrlProp431.xml><?xml version="1.0" encoding="utf-8"?>
<formControlPr xmlns="http://schemas.microsoft.com/office/spreadsheetml/2009/9/main" objectType="CheckBox" fmlaLink="L11.5C14CB02" lockText="1" noThreeD="1"/>
</file>

<file path=xl/ctrlProps/ctrlProp432.xml><?xml version="1.0" encoding="utf-8"?>
<formControlPr xmlns="http://schemas.microsoft.com/office/spreadsheetml/2009/9/main" objectType="CheckBox" fmlaLink="L11.5C14CB03" lockText="1" noThreeD="1"/>
</file>

<file path=xl/ctrlProps/ctrlProp433.xml><?xml version="1.0" encoding="utf-8"?>
<formControlPr xmlns="http://schemas.microsoft.com/office/spreadsheetml/2009/9/main" objectType="CheckBox" fmlaLink="L11.5C14CB04" lockText="1" noThreeD="1"/>
</file>

<file path=xl/ctrlProps/ctrlProp434.xml><?xml version="1.0" encoding="utf-8"?>
<formControlPr xmlns="http://schemas.microsoft.com/office/spreadsheetml/2009/9/main" objectType="CheckBox" fmlaLink="L11.5C15CB01" lockText="1" noThreeD="1"/>
</file>

<file path=xl/ctrlProps/ctrlProp435.xml><?xml version="1.0" encoding="utf-8"?>
<formControlPr xmlns="http://schemas.microsoft.com/office/spreadsheetml/2009/9/main" objectType="CheckBox" fmlaLink="L11.5C15CB02" lockText="1" noThreeD="1"/>
</file>

<file path=xl/ctrlProps/ctrlProp436.xml><?xml version="1.0" encoding="utf-8"?>
<formControlPr xmlns="http://schemas.microsoft.com/office/spreadsheetml/2009/9/main" objectType="CheckBox" fmlaLink="L11.5C15CB03" lockText="1" noThreeD="1"/>
</file>

<file path=xl/ctrlProps/ctrlProp437.xml><?xml version="1.0" encoding="utf-8"?>
<formControlPr xmlns="http://schemas.microsoft.com/office/spreadsheetml/2009/9/main" objectType="CheckBox" fmlaLink="L11.5C15CB04" lockText="1" noThreeD="1"/>
</file>

<file path=xl/ctrlProps/ctrlProp438.xml><?xml version="1.0" encoding="utf-8"?>
<formControlPr xmlns="http://schemas.microsoft.com/office/spreadsheetml/2009/9/main" objectType="CheckBox" fmlaLink="L11.5C16CB01" lockText="1" noThreeD="1"/>
</file>

<file path=xl/ctrlProps/ctrlProp439.xml><?xml version="1.0" encoding="utf-8"?>
<formControlPr xmlns="http://schemas.microsoft.com/office/spreadsheetml/2009/9/main" objectType="CheckBox" fmlaLink="L11.5C16CB02" lockText="1" noThreeD="1"/>
</file>

<file path=xl/ctrlProps/ctrlProp44.xml><?xml version="1.0" encoding="utf-8"?>
<formControlPr xmlns="http://schemas.microsoft.com/office/spreadsheetml/2009/9/main" objectType="Radio" firstButton="1" fmlaLink="L11.4C05" lockText="1" noThreeD="1"/>
</file>

<file path=xl/ctrlProps/ctrlProp440.xml><?xml version="1.0" encoding="utf-8"?>
<formControlPr xmlns="http://schemas.microsoft.com/office/spreadsheetml/2009/9/main" objectType="CheckBox" fmlaLink="L11.5C16CB03" lockText="1" noThreeD="1"/>
</file>

<file path=xl/ctrlProps/ctrlProp441.xml><?xml version="1.0" encoding="utf-8"?>
<formControlPr xmlns="http://schemas.microsoft.com/office/spreadsheetml/2009/9/main" objectType="CheckBox" fmlaLink="L11.5C16CB04" lockText="1" noThreeD="1"/>
</file>

<file path=xl/ctrlProps/ctrlProp442.xml><?xml version="1.0" encoding="utf-8"?>
<formControlPr xmlns="http://schemas.microsoft.com/office/spreadsheetml/2009/9/main" objectType="CheckBox" fmlaLink="L11.5C17CB01" lockText="1" noThreeD="1"/>
</file>

<file path=xl/ctrlProps/ctrlProp443.xml><?xml version="1.0" encoding="utf-8"?>
<formControlPr xmlns="http://schemas.microsoft.com/office/spreadsheetml/2009/9/main" objectType="CheckBox" fmlaLink="L11.5C17CB02" lockText="1" noThreeD="1"/>
</file>

<file path=xl/ctrlProps/ctrlProp444.xml><?xml version="1.0" encoding="utf-8"?>
<formControlPr xmlns="http://schemas.microsoft.com/office/spreadsheetml/2009/9/main" objectType="CheckBox" fmlaLink="L11.5C17CB03" lockText="1" noThreeD="1"/>
</file>

<file path=xl/ctrlProps/ctrlProp445.xml><?xml version="1.0" encoding="utf-8"?>
<formControlPr xmlns="http://schemas.microsoft.com/office/spreadsheetml/2009/9/main" objectType="CheckBox" fmlaLink="L11.5C17CB04" lockText="1" noThreeD="1"/>
</file>

<file path=xl/ctrlProps/ctrlProp446.xml><?xml version="1.0" encoding="utf-8"?>
<formControlPr xmlns="http://schemas.microsoft.com/office/spreadsheetml/2009/9/main" objectType="CheckBox" fmlaLink="L11.5C18CB01" lockText="1" noThreeD="1"/>
</file>

<file path=xl/ctrlProps/ctrlProp447.xml><?xml version="1.0" encoding="utf-8"?>
<formControlPr xmlns="http://schemas.microsoft.com/office/spreadsheetml/2009/9/main" objectType="CheckBox" fmlaLink="L11.5C18CB02" lockText="1" noThreeD="1"/>
</file>

<file path=xl/ctrlProps/ctrlProp448.xml><?xml version="1.0" encoding="utf-8"?>
<formControlPr xmlns="http://schemas.microsoft.com/office/spreadsheetml/2009/9/main" objectType="CheckBox" fmlaLink="L11.5C18CB03" lockText="1" noThreeD="1"/>
</file>

<file path=xl/ctrlProps/ctrlProp449.xml><?xml version="1.0" encoding="utf-8"?>
<formControlPr xmlns="http://schemas.microsoft.com/office/spreadsheetml/2009/9/main" objectType="CheckBox" fmlaLink="L11.5C18CB04"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L11.5C19CB01" lockText="1" noThreeD="1"/>
</file>

<file path=xl/ctrlProps/ctrlProp451.xml><?xml version="1.0" encoding="utf-8"?>
<formControlPr xmlns="http://schemas.microsoft.com/office/spreadsheetml/2009/9/main" objectType="CheckBox" fmlaLink="L11.5C19CB02" lockText="1" noThreeD="1"/>
</file>

<file path=xl/ctrlProps/ctrlProp452.xml><?xml version="1.0" encoding="utf-8"?>
<formControlPr xmlns="http://schemas.microsoft.com/office/spreadsheetml/2009/9/main" objectType="CheckBox" fmlaLink="L11.5C19CB03" lockText="1" noThreeD="1"/>
</file>

<file path=xl/ctrlProps/ctrlProp453.xml><?xml version="1.0" encoding="utf-8"?>
<formControlPr xmlns="http://schemas.microsoft.com/office/spreadsheetml/2009/9/main" objectType="CheckBox" fmlaLink="L11.5C19CB04" lockText="1" noThreeD="1"/>
</file>

<file path=xl/ctrlProps/ctrlProp454.xml><?xml version="1.0" encoding="utf-8"?>
<formControlPr xmlns="http://schemas.microsoft.com/office/spreadsheetml/2009/9/main" objectType="CheckBox" fmlaLink="L11.5C20CB01" lockText="1" noThreeD="1"/>
</file>

<file path=xl/ctrlProps/ctrlProp455.xml><?xml version="1.0" encoding="utf-8"?>
<formControlPr xmlns="http://schemas.microsoft.com/office/spreadsheetml/2009/9/main" objectType="CheckBox" fmlaLink="L11.5C20CB02" lockText="1" noThreeD="1"/>
</file>

<file path=xl/ctrlProps/ctrlProp456.xml><?xml version="1.0" encoding="utf-8"?>
<formControlPr xmlns="http://schemas.microsoft.com/office/spreadsheetml/2009/9/main" objectType="CheckBox" fmlaLink="L11.5C20CB03" lockText="1" noThreeD="1"/>
</file>

<file path=xl/ctrlProps/ctrlProp457.xml><?xml version="1.0" encoding="utf-8"?>
<formControlPr xmlns="http://schemas.microsoft.com/office/spreadsheetml/2009/9/main" objectType="CheckBox" fmlaLink="L11.5C20CB04" lockText="1" noThreeD="1"/>
</file>

<file path=xl/ctrlProps/ctrlProp458.xml><?xml version="1.0" encoding="utf-8"?>
<formControlPr xmlns="http://schemas.microsoft.com/office/spreadsheetml/2009/9/main" objectType="CheckBox" fmlaLink="L11.5C21CB01" lockText="1" noThreeD="1"/>
</file>

<file path=xl/ctrlProps/ctrlProp459.xml><?xml version="1.0" encoding="utf-8"?>
<formControlPr xmlns="http://schemas.microsoft.com/office/spreadsheetml/2009/9/main" objectType="CheckBox" fmlaLink="L11.5C21CB02" lockText="1"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CheckBox" fmlaLink="L11.5C21CB03" lockText="1" noThreeD="1"/>
</file>

<file path=xl/ctrlProps/ctrlProp461.xml><?xml version="1.0" encoding="utf-8"?>
<formControlPr xmlns="http://schemas.microsoft.com/office/spreadsheetml/2009/9/main" objectType="CheckBox" fmlaLink="L11.5C21CB04" lockText="1" noThreeD="1"/>
</file>

<file path=xl/ctrlProps/ctrlProp462.xml><?xml version="1.0" encoding="utf-8"?>
<formControlPr xmlns="http://schemas.microsoft.com/office/spreadsheetml/2009/9/main" objectType="CheckBox" fmlaLink="L11.5C22CB01" lockText="1" noThreeD="1"/>
</file>

<file path=xl/ctrlProps/ctrlProp463.xml><?xml version="1.0" encoding="utf-8"?>
<formControlPr xmlns="http://schemas.microsoft.com/office/spreadsheetml/2009/9/main" objectType="CheckBox" fmlaLink="L11.5C22CB02" lockText="1" noThreeD="1"/>
</file>

<file path=xl/ctrlProps/ctrlProp464.xml><?xml version="1.0" encoding="utf-8"?>
<formControlPr xmlns="http://schemas.microsoft.com/office/spreadsheetml/2009/9/main" objectType="CheckBox" fmlaLink="L11.5C22CB03" lockText="1" noThreeD="1"/>
</file>

<file path=xl/ctrlProps/ctrlProp465.xml><?xml version="1.0" encoding="utf-8"?>
<formControlPr xmlns="http://schemas.microsoft.com/office/spreadsheetml/2009/9/main" objectType="CheckBox" fmlaLink="L11.5C22CB04" lockText="1" noThreeD="1"/>
</file>

<file path=xl/ctrlProps/ctrlProp466.xml><?xml version="1.0" encoding="utf-8"?>
<formControlPr xmlns="http://schemas.microsoft.com/office/spreadsheetml/2009/9/main" objectType="CheckBox" fmlaLink="L11.5C23CB01" lockText="1" noThreeD="1"/>
</file>

<file path=xl/ctrlProps/ctrlProp467.xml><?xml version="1.0" encoding="utf-8"?>
<formControlPr xmlns="http://schemas.microsoft.com/office/spreadsheetml/2009/9/main" objectType="CheckBox" fmlaLink="L11.5C23CB02" lockText="1" noThreeD="1"/>
</file>

<file path=xl/ctrlProps/ctrlProp468.xml><?xml version="1.0" encoding="utf-8"?>
<formControlPr xmlns="http://schemas.microsoft.com/office/spreadsheetml/2009/9/main" objectType="CheckBox" fmlaLink="L11.5C23CB03" lockText="1" noThreeD="1"/>
</file>

<file path=xl/ctrlProps/ctrlProp469.xml><?xml version="1.0" encoding="utf-8"?>
<formControlPr xmlns="http://schemas.microsoft.com/office/spreadsheetml/2009/9/main" objectType="CheckBox" fmlaLink="L11.5C23CB04" lockText="1" noThreeD="1"/>
</file>

<file path=xl/ctrlProps/ctrlProp47.xml><?xml version="1.0" encoding="utf-8"?>
<formControlPr xmlns="http://schemas.microsoft.com/office/spreadsheetml/2009/9/main" objectType="Radio" firstButton="1" fmlaLink="L11.4C06" lockText="1" noThreeD="1"/>
</file>

<file path=xl/ctrlProps/ctrlProp470.xml><?xml version="1.0" encoding="utf-8"?>
<formControlPr xmlns="http://schemas.microsoft.com/office/spreadsheetml/2009/9/main" objectType="CheckBox" fmlaLink="L11.5C24CB01" lockText="1" noThreeD="1"/>
</file>

<file path=xl/ctrlProps/ctrlProp471.xml><?xml version="1.0" encoding="utf-8"?>
<formControlPr xmlns="http://schemas.microsoft.com/office/spreadsheetml/2009/9/main" objectType="CheckBox" fmlaLink="L11.5C24CB02" lockText="1" noThreeD="1"/>
</file>

<file path=xl/ctrlProps/ctrlProp472.xml><?xml version="1.0" encoding="utf-8"?>
<formControlPr xmlns="http://schemas.microsoft.com/office/spreadsheetml/2009/9/main" objectType="CheckBox" fmlaLink="L11.5C24CB03" lockText="1" noThreeD="1"/>
</file>

<file path=xl/ctrlProps/ctrlProp473.xml><?xml version="1.0" encoding="utf-8"?>
<formControlPr xmlns="http://schemas.microsoft.com/office/spreadsheetml/2009/9/main" objectType="CheckBox" fmlaLink="L11.5C24CB04" lockText="1" noThreeD="1"/>
</file>

<file path=xl/ctrlProps/ctrlProp474.xml><?xml version="1.0" encoding="utf-8"?>
<formControlPr xmlns="http://schemas.microsoft.com/office/spreadsheetml/2009/9/main" objectType="CheckBox" fmlaLink="L11.5C25CB01" lockText="1" noThreeD="1"/>
</file>

<file path=xl/ctrlProps/ctrlProp475.xml><?xml version="1.0" encoding="utf-8"?>
<formControlPr xmlns="http://schemas.microsoft.com/office/spreadsheetml/2009/9/main" objectType="CheckBox" fmlaLink="L11.5C25CB02" lockText="1" noThreeD="1"/>
</file>

<file path=xl/ctrlProps/ctrlProp476.xml><?xml version="1.0" encoding="utf-8"?>
<formControlPr xmlns="http://schemas.microsoft.com/office/spreadsheetml/2009/9/main" objectType="CheckBox" fmlaLink="L11.5C25CB03" lockText="1" noThreeD="1"/>
</file>

<file path=xl/ctrlProps/ctrlProp477.xml><?xml version="1.0" encoding="utf-8"?>
<formControlPr xmlns="http://schemas.microsoft.com/office/spreadsheetml/2009/9/main" objectType="CheckBox" fmlaLink="L11.5C25CB04" lockText="1" noThreeD="1"/>
</file>

<file path=xl/ctrlProps/ctrlProp478.xml><?xml version="1.0" encoding="utf-8"?>
<formControlPr xmlns="http://schemas.microsoft.com/office/spreadsheetml/2009/9/main" objectType="CheckBox" fmlaLink="L11.5C26CB01" lockText="1" noThreeD="1"/>
</file>

<file path=xl/ctrlProps/ctrlProp479.xml><?xml version="1.0" encoding="utf-8"?>
<formControlPr xmlns="http://schemas.microsoft.com/office/spreadsheetml/2009/9/main" objectType="CheckBox" fmlaLink="L11.5C26CB02"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fmlaLink="L11.5C26CB03" lockText="1" noThreeD="1"/>
</file>

<file path=xl/ctrlProps/ctrlProp481.xml><?xml version="1.0" encoding="utf-8"?>
<formControlPr xmlns="http://schemas.microsoft.com/office/spreadsheetml/2009/9/main" objectType="CheckBox" fmlaLink="L11.5C26CB04" lockText="1" noThreeD="1"/>
</file>

<file path=xl/ctrlProps/ctrlProp482.xml><?xml version="1.0" encoding="utf-8"?>
<formControlPr xmlns="http://schemas.microsoft.com/office/spreadsheetml/2009/9/main" objectType="CheckBox" fmlaLink="L11.5C27CB01" lockText="1" noThreeD="1"/>
</file>

<file path=xl/ctrlProps/ctrlProp483.xml><?xml version="1.0" encoding="utf-8"?>
<formControlPr xmlns="http://schemas.microsoft.com/office/spreadsheetml/2009/9/main" objectType="CheckBox" fmlaLink="L11.5C27CB02" lockText="1" noThreeD="1"/>
</file>

<file path=xl/ctrlProps/ctrlProp484.xml><?xml version="1.0" encoding="utf-8"?>
<formControlPr xmlns="http://schemas.microsoft.com/office/spreadsheetml/2009/9/main" objectType="CheckBox" fmlaLink="L11.5C27CB03" lockText="1" noThreeD="1"/>
</file>

<file path=xl/ctrlProps/ctrlProp485.xml><?xml version="1.0" encoding="utf-8"?>
<formControlPr xmlns="http://schemas.microsoft.com/office/spreadsheetml/2009/9/main" objectType="CheckBox" fmlaLink="L11.5C27CB04" lockText="1" noThreeD="1"/>
</file>

<file path=xl/ctrlProps/ctrlProp486.xml><?xml version="1.0" encoding="utf-8"?>
<formControlPr xmlns="http://schemas.microsoft.com/office/spreadsheetml/2009/9/main" objectType="CheckBox" fmlaLink="L11.5C28CB01" lockText="1" noThreeD="1"/>
</file>

<file path=xl/ctrlProps/ctrlProp487.xml><?xml version="1.0" encoding="utf-8"?>
<formControlPr xmlns="http://schemas.microsoft.com/office/spreadsheetml/2009/9/main" objectType="CheckBox" fmlaLink="L11.5C28CB02" lockText="1" noThreeD="1"/>
</file>

<file path=xl/ctrlProps/ctrlProp488.xml><?xml version="1.0" encoding="utf-8"?>
<formControlPr xmlns="http://schemas.microsoft.com/office/spreadsheetml/2009/9/main" objectType="CheckBox" fmlaLink="L11.5C28CB03" lockText="1" noThreeD="1"/>
</file>

<file path=xl/ctrlProps/ctrlProp489.xml><?xml version="1.0" encoding="utf-8"?>
<formControlPr xmlns="http://schemas.microsoft.com/office/spreadsheetml/2009/9/main" objectType="CheckBox" fmlaLink="L11.5C28CB04"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CheckBox" fmlaLink="L11.5C29CB01" lockText="1" noThreeD="1"/>
</file>

<file path=xl/ctrlProps/ctrlProp491.xml><?xml version="1.0" encoding="utf-8"?>
<formControlPr xmlns="http://schemas.microsoft.com/office/spreadsheetml/2009/9/main" objectType="CheckBox" fmlaLink="L11.5C29CB02" lockText="1" noThreeD="1"/>
</file>

<file path=xl/ctrlProps/ctrlProp492.xml><?xml version="1.0" encoding="utf-8"?>
<formControlPr xmlns="http://schemas.microsoft.com/office/spreadsheetml/2009/9/main" objectType="CheckBox" fmlaLink="L11.5C29CB03" lockText="1" noThreeD="1"/>
</file>

<file path=xl/ctrlProps/ctrlProp493.xml><?xml version="1.0" encoding="utf-8"?>
<formControlPr xmlns="http://schemas.microsoft.com/office/spreadsheetml/2009/9/main" objectType="CheckBox" fmlaLink="L11.5C29CB04" lockText="1" noThreeD="1"/>
</file>

<file path=xl/ctrlProps/ctrlProp494.xml><?xml version="1.0" encoding="utf-8"?>
<formControlPr xmlns="http://schemas.microsoft.com/office/spreadsheetml/2009/9/main" objectType="CheckBox" fmlaLink="L11.5C30CB01" lockText="1" noThreeD="1"/>
</file>

<file path=xl/ctrlProps/ctrlProp495.xml><?xml version="1.0" encoding="utf-8"?>
<formControlPr xmlns="http://schemas.microsoft.com/office/spreadsheetml/2009/9/main" objectType="CheckBox" fmlaLink="L11.5C30CB02" lockText="1" noThreeD="1"/>
</file>

<file path=xl/ctrlProps/ctrlProp496.xml><?xml version="1.0" encoding="utf-8"?>
<formControlPr xmlns="http://schemas.microsoft.com/office/spreadsheetml/2009/9/main" objectType="CheckBox" fmlaLink="L11.5C30CB03" lockText="1" noThreeD="1"/>
</file>

<file path=xl/ctrlProps/ctrlProp497.xml><?xml version="1.0" encoding="utf-8"?>
<formControlPr xmlns="http://schemas.microsoft.com/office/spreadsheetml/2009/9/main" objectType="CheckBox" fmlaLink="L11.5C30CB04" lockText="1" noThreeD="1"/>
</file>

<file path=xl/ctrlProps/ctrlProp498.xml><?xml version="1.0" encoding="utf-8"?>
<formControlPr xmlns="http://schemas.microsoft.com/office/spreadsheetml/2009/9/main" objectType="CheckBox" fmlaLink="L11.5C31CB01" lockText="1" noThreeD="1"/>
</file>

<file path=xl/ctrlProps/ctrlProp499.xml><?xml version="1.0" encoding="utf-8"?>
<formControlPr xmlns="http://schemas.microsoft.com/office/spreadsheetml/2009/9/main" objectType="CheckBox" fmlaLink="L11.5C31CB02" lockText="1" noThreeD="1"/>
</file>

<file path=xl/ctrlProps/ctrlProp5.xml><?xml version="1.0" encoding="utf-8"?>
<formControlPr xmlns="http://schemas.microsoft.com/office/spreadsheetml/2009/9/main" objectType="Radio" firstButton="1" fmlaLink="L4.0C01" lockText="1" noThreeD="1"/>
</file>

<file path=xl/ctrlProps/ctrlProp50.xml><?xml version="1.0" encoding="utf-8"?>
<formControlPr xmlns="http://schemas.microsoft.com/office/spreadsheetml/2009/9/main" objectType="Radio" firstButton="1" fmlaLink="L11.4C07" lockText="1" noThreeD="1"/>
</file>

<file path=xl/ctrlProps/ctrlProp500.xml><?xml version="1.0" encoding="utf-8"?>
<formControlPr xmlns="http://schemas.microsoft.com/office/spreadsheetml/2009/9/main" objectType="CheckBox" fmlaLink="L11.5C31CB03" lockText="1" noThreeD="1"/>
</file>

<file path=xl/ctrlProps/ctrlProp501.xml><?xml version="1.0" encoding="utf-8"?>
<formControlPr xmlns="http://schemas.microsoft.com/office/spreadsheetml/2009/9/main" objectType="CheckBox" fmlaLink="L11.5C31CB04" lockText="1" noThreeD="1"/>
</file>

<file path=xl/ctrlProps/ctrlProp502.xml><?xml version="1.0" encoding="utf-8"?>
<formControlPr xmlns="http://schemas.microsoft.com/office/spreadsheetml/2009/9/main" objectType="CheckBox" fmlaLink="L11.5C32CB01" lockText="1" noThreeD="1"/>
</file>

<file path=xl/ctrlProps/ctrlProp503.xml><?xml version="1.0" encoding="utf-8"?>
<formControlPr xmlns="http://schemas.microsoft.com/office/spreadsheetml/2009/9/main" objectType="CheckBox" fmlaLink="L11.5C32CB02" lockText="1" noThreeD="1"/>
</file>

<file path=xl/ctrlProps/ctrlProp504.xml><?xml version="1.0" encoding="utf-8"?>
<formControlPr xmlns="http://schemas.microsoft.com/office/spreadsheetml/2009/9/main" objectType="CheckBox" fmlaLink="L11.5C32CB03" lockText="1" noThreeD="1"/>
</file>

<file path=xl/ctrlProps/ctrlProp505.xml><?xml version="1.0" encoding="utf-8"?>
<formControlPr xmlns="http://schemas.microsoft.com/office/spreadsheetml/2009/9/main" objectType="CheckBox" fmlaLink="L11.5C32CB04" lockText="1" noThreeD="1"/>
</file>

<file path=xl/ctrlProps/ctrlProp506.xml><?xml version="1.0" encoding="utf-8"?>
<formControlPr xmlns="http://schemas.microsoft.com/office/spreadsheetml/2009/9/main" objectType="CheckBox" fmlaLink="L11.5C33CB01" lockText="1" noThreeD="1"/>
</file>

<file path=xl/ctrlProps/ctrlProp507.xml><?xml version="1.0" encoding="utf-8"?>
<formControlPr xmlns="http://schemas.microsoft.com/office/spreadsheetml/2009/9/main" objectType="CheckBox" fmlaLink="L11.5C33CB02" lockText="1" noThreeD="1"/>
</file>

<file path=xl/ctrlProps/ctrlProp508.xml><?xml version="1.0" encoding="utf-8"?>
<formControlPr xmlns="http://schemas.microsoft.com/office/spreadsheetml/2009/9/main" objectType="CheckBox" fmlaLink="L11.5C33CB03" lockText="1" noThreeD="1"/>
</file>

<file path=xl/ctrlProps/ctrlProp509.xml><?xml version="1.0" encoding="utf-8"?>
<formControlPr xmlns="http://schemas.microsoft.com/office/spreadsheetml/2009/9/main" objectType="CheckBox" fmlaLink="L11.5C33CB04"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CheckBox" fmlaLink="L11.5C34CB01" lockText="1" noThreeD="1"/>
</file>

<file path=xl/ctrlProps/ctrlProp511.xml><?xml version="1.0" encoding="utf-8"?>
<formControlPr xmlns="http://schemas.microsoft.com/office/spreadsheetml/2009/9/main" objectType="CheckBox" fmlaLink="L11.5C34CB02" lockText="1" noThreeD="1"/>
</file>

<file path=xl/ctrlProps/ctrlProp512.xml><?xml version="1.0" encoding="utf-8"?>
<formControlPr xmlns="http://schemas.microsoft.com/office/spreadsheetml/2009/9/main" objectType="CheckBox" fmlaLink="L11.5C34CB03" lockText="1" noThreeD="1"/>
</file>

<file path=xl/ctrlProps/ctrlProp513.xml><?xml version="1.0" encoding="utf-8"?>
<formControlPr xmlns="http://schemas.microsoft.com/office/spreadsheetml/2009/9/main" objectType="CheckBox" fmlaLink="L11.5C34CB04" lockText="1" noThreeD="1"/>
</file>

<file path=xl/ctrlProps/ctrlProp514.xml><?xml version="1.0" encoding="utf-8"?>
<formControlPr xmlns="http://schemas.microsoft.com/office/spreadsheetml/2009/9/main" objectType="CheckBox" fmlaLink="L11.5C35CB01" lockText="1" noThreeD="1"/>
</file>

<file path=xl/ctrlProps/ctrlProp515.xml><?xml version="1.0" encoding="utf-8"?>
<formControlPr xmlns="http://schemas.microsoft.com/office/spreadsheetml/2009/9/main" objectType="CheckBox" fmlaLink="L11.5C35CB02" lockText="1" noThreeD="1"/>
</file>

<file path=xl/ctrlProps/ctrlProp516.xml><?xml version="1.0" encoding="utf-8"?>
<formControlPr xmlns="http://schemas.microsoft.com/office/spreadsheetml/2009/9/main" objectType="CheckBox" fmlaLink="L11.5C35CB03" lockText="1" noThreeD="1"/>
</file>

<file path=xl/ctrlProps/ctrlProp517.xml><?xml version="1.0" encoding="utf-8"?>
<formControlPr xmlns="http://schemas.microsoft.com/office/spreadsheetml/2009/9/main" objectType="CheckBox" fmlaLink="L11.5C35CB04" lockText="1" noThreeD="1"/>
</file>

<file path=xl/ctrlProps/ctrlProp518.xml><?xml version="1.0" encoding="utf-8"?>
<formControlPr xmlns="http://schemas.microsoft.com/office/spreadsheetml/2009/9/main" objectType="CheckBox" fmlaLink="L11.5C36CB01" lockText="1" noThreeD="1"/>
</file>

<file path=xl/ctrlProps/ctrlProp519.xml><?xml version="1.0" encoding="utf-8"?>
<formControlPr xmlns="http://schemas.microsoft.com/office/spreadsheetml/2009/9/main" objectType="CheckBox" fmlaLink="L11.5C36CB02"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fmlaLink="L11.5C36CB03" lockText="1" noThreeD="1"/>
</file>

<file path=xl/ctrlProps/ctrlProp521.xml><?xml version="1.0" encoding="utf-8"?>
<formControlPr xmlns="http://schemas.microsoft.com/office/spreadsheetml/2009/9/main" objectType="CheckBox" fmlaLink="L11.5C36CB04" lockText="1" noThreeD="1"/>
</file>

<file path=xl/ctrlProps/ctrlProp522.xml><?xml version="1.0" encoding="utf-8"?>
<formControlPr xmlns="http://schemas.microsoft.com/office/spreadsheetml/2009/9/main" objectType="CheckBox" fmlaLink="L11.5C37CB01" lockText="1" noThreeD="1"/>
</file>

<file path=xl/ctrlProps/ctrlProp523.xml><?xml version="1.0" encoding="utf-8"?>
<formControlPr xmlns="http://schemas.microsoft.com/office/spreadsheetml/2009/9/main" objectType="CheckBox" fmlaLink="L11.5C37CB02" lockText="1" noThreeD="1"/>
</file>

<file path=xl/ctrlProps/ctrlProp524.xml><?xml version="1.0" encoding="utf-8"?>
<formControlPr xmlns="http://schemas.microsoft.com/office/spreadsheetml/2009/9/main" objectType="CheckBox" fmlaLink="L11.5C37CB03" lockText="1" noThreeD="1"/>
</file>

<file path=xl/ctrlProps/ctrlProp525.xml><?xml version="1.0" encoding="utf-8"?>
<formControlPr xmlns="http://schemas.microsoft.com/office/spreadsheetml/2009/9/main" objectType="CheckBox" fmlaLink="L11.5C37CB04" lockText="1" noThreeD="1"/>
</file>

<file path=xl/ctrlProps/ctrlProp526.xml><?xml version="1.0" encoding="utf-8"?>
<formControlPr xmlns="http://schemas.microsoft.com/office/spreadsheetml/2009/9/main" objectType="CheckBox" fmlaLink="L11.5C38CB01" lockText="1" noThreeD="1"/>
</file>

<file path=xl/ctrlProps/ctrlProp527.xml><?xml version="1.0" encoding="utf-8"?>
<formControlPr xmlns="http://schemas.microsoft.com/office/spreadsheetml/2009/9/main" objectType="CheckBox" fmlaLink="L11.5C38CB02" lockText="1" noThreeD="1"/>
</file>

<file path=xl/ctrlProps/ctrlProp528.xml><?xml version="1.0" encoding="utf-8"?>
<formControlPr xmlns="http://schemas.microsoft.com/office/spreadsheetml/2009/9/main" objectType="CheckBox" fmlaLink="L11.5C38CB03" lockText="1" noThreeD="1"/>
</file>

<file path=xl/ctrlProps/ctrlProp529.xml><?xml version="1.0" encoding="utf-8"?>
<formControlPr xmlns="http://schemas.microsoft.com/office/spreadsheetml/2009/9/main" objectType="CheckBox" fmlaLink="L11.5C38CB04" lockText="1" noThreeD="1"/>
</file>

<file path=xl/ctrlProps/ctrlProp53.xml><?xml version="1.0" encoding="utf-8"?>
<formControlPr xmlns="http://schemas.microsoft.com/office/spreadsheetml/2009/9/main" objectType="Radio" firstButton="1" fmlaLink="L11.4C08" lockText="1" noThreeD="1"/>
</file>

<file path=xl/ctrlProps/ctrlProp530.xml><?xml version="1.0" encoding="utf-8"?>
<formControlPr xmlns="http://schemas.microsoft.com/office/spreadsheetml/2009/9/main" objectType="CheckBox" fmlaLink="L11.5C39CB01" lockText="1" noThreeD="1"/>
</file>

<file path=xl/ctrlProps/ctrlProp531.xml><?xml version="1.0" encoding="utf-8"?>
<formControlPr xmlns="http://schemas.microsoft.com/office/spreadsheetml/2009/9/main" objectType="CheckBox" fmlaLink="L11.5C39CB02" lockText="1" noThreeD="1"/>
</file>

<file path=xl/ctrlProps/ctrlProp532.xml><?xml version="1.0" encoding="utf-8"?>
<formControlPr xmlns="http://schemas.microsoft.com/office/spreadsheetml/2009/9/main" objectType="CheckBox" fmlaLink="L11.5C39CB03" lockText="1" noThreeD="1"/>
</file>

<file path=xl/ctrlProps/ctrlProp533.xml><?xml version="1.0" encoding="utf-8"?>
<formControlPr xmlns="http://schemas.microsoft.com/office/spreadsheetml/2009/9/main" objectType="CheckBox" fmlaLink="L11.5C39CB04" lockText="1" noThreeD="1"/>
</file>

<file path=xl/ctrlProps/ctrlProp534.xml><?xml version="1.0" encoding="utf-8"?>
<formControlPr xmlns="http://schemas.microsoft.com/office/spreadsheetml/2009/9/main" objectType="CheckBox" fmlaLink="L11.5C40CB01" lockText="1" noThreeD="1"/>
</file>

<file path=xl/ctrlProps/ctrlProp535.xml><?xml version="1.0" encoding="utf-8"?>
<formControlPr xmlns="http://schemas.microsoft.com/office/spreadsheetml/2009/9/main" objectType="CheckBox" fmlaLink="L11.5C40CB02" lockText="1" noThreeD="1"/>
</file>

<file path=xl/ctrlProps/ctrlProp536.xml><?xml version="1.0" encoding="utf-8"?>
<formControlPr xmlns="http://schemas.microsoft.com/office/spreadsheetml/2009/9/main" objectType="CheckBox" fmlaLink="L11.5C40CB03" lockText="1" noThreeD="1"/>
</file>

<file path=xl/ctrlProps/ctrlProp537.xml><?xml version="1.0" encoding="utf-8"?>
<formControlPr xmlns="http://schemas.microsoft.com/office/spreadsheetml/2009/9/main" objectType="CheckBox" fmlaLink="L11.5C40CB04" lockText="1" noThreeD="1"/>
</file>

<file path=xl/ctrlProps/ctrlProp538.xml><?xml version="1.0" encoding="utf-8"?>
<formControlPr xmlns="http://schemas.microsoft.com/office/spreadsheetml/2009/9/main" objectType="CheckBox" fmlaLink="L11.5C41CB01" lockText="1" noThreeD="1"/>
</file>

<file path=xl/ctrlProps/ctrlProp539.xml><?xml version="1.0" encoding="utf-8"?>
<formControlPr xmlns="http://schemas.microsoft.com/office/spreadsheetml/2009/9/main" objectType="CheckBox" fmlaLink="L11.5C41CB02"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CheckBox" fmlaLink="L11.5C41CB03" lockText="1" noThreeD="1"/>
</file>

<file path=xl/ctrlProps/ctrlProp541.xml><?xml version="1.0" encoding="utf-8"?>
<formControlPr xmlns="http://schemas.microsoft.com/office/spreadsheetml/2009/9/main" objectType="CheckBox" fmlaLink="L11.5C41CB04" lockText="1" noThreeD="1"/>
</file>

<file path=xl/ctrlProps/ctrlProp542.xml><?xml version="1.0" encoding="utf-8"?>
<formControlPr xmlns="http://schemas.microsoft.com/office/spreadsheetml/2009/9/main" objectType="CheckBox" fmlaLink="L11.5C42CB01" lockText="1" noThreeD="1"/>
</file>

<file path=xl/ctrlProps/ctrlProp543.xml><?xml version="1.0" encoding="utf-8"?>
<formControlPr xmlns="http://schemas.microsoft.com/office/spreadsheetml/2009/9/main" objectType="CheckBox" fmlaLink="L11.5C42CB02" lockText="1" noThreeD="1"/>
</file>

<file path=xl/ctrlProps/ctrlProp544.xml><?xml version="1.0" encoding="utf-8"?>
<formControlPr xmlns="http://schemas.microsoft.com/office/spreadsheetml/2009/9/main" objectType="CheckBox" fmlaLink="L11.5C42CB03" lockText="1" noThreeD="1"/>
</file>

<file path=xl/ctrlProps/ctrlProp545.xml><?xml version="1.0" encoding="utf-8"?>
<formControlPr xmlns="http://schemas.microsoft.com/office/spreadsheetml/2009/9/main" objectType="CheckBox" fmlaLink="L11.5C42CB04" lockText="1" noThreeD="1"/>
</file>

<file path=xl/ctrlProps/ctrlProp546.xml><?xml version="1.0" encoding="utf-8"?>
<formControlPr xmlns="http://schemas.microsoft.com/office/spreadsheetml/2009/9/main" objectType="CheckBox" fmlaLink="L11.5C43CB01" lockText="1" noThreeD="1"/>
</file>

<file path=xl/ctrlProps/ctrlProp547.xml><?xml version="1.0" encoding="utf-8"?>
<formControlPr xmlns="http://schemas.microsoft.com/office/spreadsheetml/2009/9/main" objectType="CheckBox" fmlaLink="L11.5C43CB02" lockText="1" noThreeD="1"/>
</file>

<file path=xl/ctrlProps/ctrlProp548.xml><?xml version="1.0" encoding="utf-8"?>
<formControlPr xmlns="http://schemas.microsoft.com/office/spreadsheetml/2009/9/main" objectType="CheckBox" fmlaLink="L11.5C43CB03" lockText="1" noThreeD="1"/>
</file>

<file path=xl/ctrlProps/ctrlProp549.xml><?xml version="1.0" encoding="utf-8"?>
<formControlPr xmlns="http://schemas.microsoft.com/office/spreadsheetml/2009/9/main" objectType="CheckBox" fmlaLink="L11.5C43CB04" lockText="1"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CheckBox" fmlaLink="L11.5C44CB01" lockText="1" noThreeD="1"/>
</file>

<file path=xl/ctrlProps/ctrlProp551.xml><?xml version="1.0" encoding="utf-8"?>
<formControlPr xmlns="http://schemas.microsoft.com/office/spreadsheetml/2009/9/main" objectType="CheckBox" fmlaLink="L11.5C44CB02" lockText="1" noThreeD="1"/>
</file>

<file path=xl/ctrlProps/ctrlProp552.xml><?xml version="1.0" encoding="utf-8"?>
<formControlPr xmlns="http://schemas.microsoft.com/office/spreadsheetml/2009/9/main" objectType="CheckBox" fmlaLink="L11.5C44CB03" lockText="1" noThreeD="1"/>
</file>

<file path=xl/ctrlProps/ctrlProp553.xml><?xml version="1.0" encoding="utf-8"?>
<formControlPr xmlns="http://schemas.microsoft.com/office/spreadsheetml/2009/9/main" objectType="CheckBox" fmlaLink="L11.5C44CB04" lockText="1" noThreeD="1"/>
</file>

<file path=xl/ctrlProps/ctrlProp554.xml><?xml version="1.0" encoding="utf-8"?>
<formControlPr xmlns="http://schemas.microsoft.com/office/spreadsheetml/2009/9/main" objectType="CheckBox" fmlaLink="L11.5C45CB01" lockText="1" noThreeD="1"/>
</file>

<file path=xl/ctrlProps/ctrlProp555.xml><?xml version="1.0" encoding="utf-8"?>
<formControlPr xmlns="http://schemas.microsoft.com/office/spreadsheetml/2009/9/main" objectType="CheckBox" fmlaLink="L11.5C45CB02" lockText="1" noThreeD="1"/>
</file>

<file path=xl/ctrlProps/ctrlProp556.xml><?xml version="1.0" encoding="utf-8"?>
<formControlPr xmlns="http://schemas.microsoft.com/office/spreadsheetml/2009/9/main" objectType="CheckBox" fmlaLink="L11.5C45CB03" lockText="1" noThreeD="1"/>
</file>

<file path=xl/ctrlProps/ctrlProp557.xml><?xml version="1.0" encoding="utf-8"?>
<formControlPr xmlns="http://schemas.microsoft.com/office/spreadsheetml/2009/9/main" objectType="CheckBox" fmlaLink="L11.5C45CB04" lockText="1" noThreeD="1"/>
</file>

<file path=xl/ctrlProps/ctrlProp558.xml><?xml version="1.0" encoding="utf-8"?>
<formControlPr xmlns="http://schemas.microsoft.com/office/spreadsheetml/2009/9/main" objectType="CheckBox" fmlaLink="L11.5C46CB01" lockText="1" noThreeD="1"/>
</file>

<file path=xl/ctrlProps/ctrlProp559.xml><?xml version="1.0" encoding="utf-8"?>
<formControlPr xmlns="http://schemas.microsoft.com/office/spreadsheetml/2009/9/main" objectType="CheckBox" fmlaLink="L11.5C46CB02" lockText="1" noThreeD="1"/>
</file>

<file path=xl/ctrlProps/ctrlProp56.xml><?xml version="1.0" encoding="utf-8"?>
<formControlPr xmlns="http://schemas.microsoft.com/office/spreadsheetml/2009/9/main" objectType="Radio" firstButton="1" fmlaLink="L11.4C09" lockText="1" noThreeD="1"/>
</file>

<file path=xl/ctrlProps/ctrlProp560.xml><?xml version="1.0" encoding="utf-8"?>
<formControlPr xmlns="http://schemas.microsoft.com/office/spreadsheetml/2009/9/main" objectType="CheckBox" fmlaLink="L11.5C46CB03" lockText="1" noThreeD="1"/>
</file>

<file path=xl/ctrlProps/ctrlProp561.xml><?xml version="1.0" encoding="utf-8"?>
<formControlPr xmlns="http://schemas.microsoft.com/office/spreadsheetml/2009/9/main" objectType="CheckBox" fmlaLink="L11.5C46CB04" lockText="1" noThreeD="1"/>
</file>

<file path=xl/ctrlProps/ctrlProp562.xml><?xml version="1.0" encoding="utf-8"?>
<formControlPr xmlns="http://schemas.microsoft.com/office/spreadsheetml/2009/9/main" objectType="CheckBox" fmlaLink="L11.5C47CB01" lockText="1" noThreeD="1"/>
</file>

<file path=xl/ctrlProps/ctrlProp563.xml><?xml version="1.0" encoding="utf-8"?>
<formControlPr xmlns="http://schemas.microsoft.com/office/spreadsheetml/2009/9/main" objectType="CheckBox" fmlaLink="L11.5C47CB02" lockText="1" noThreeD="1"/>
</file>

<file path=xl/ctrlProps/ctrlProp564.xml><?xml version="1.0" encoding="utf-8"?>
<formControlPr xmlns="http://schemas.microsoft.com/office/spreadsheetml/2009/9/main" objectType="CheckBox" fmlaLink="L11.5C47CB03" lockText="1" noThreeD="1"/>
</file>

<file path=xl/ctrlProps/ctrlProp565.xml><?xml version="1.0" encoding="utf-8"?>
<formControlPr xmlns="http://schemas.microsoft.com/office/spreadsheetml/2009/9/main" objectType="CheckBox" fmlaLink="L11.5C47CB04" lockText="1" noThreeD="1"/>
</file>

<file path=xl/ctrlProps/ctrlProp566.xml><?xml version="1.0" encoding="utf-8"?>
<formControlPr xmlns="http://schemas.microsoft.com/office/spreadsheetml/2009/9/main" objectType="CheckBox" fmlaLink="L11.5C48CB01" lockText="1" noThreeD="1"/>
</file>

<file path=xl/ctrlProps/ctrlProp567.xml><?xml version="1.0" encoding="utf-8"?>
<formControlPr xmlns="http://schemas.microsoft.com/office/spreadsheetml/2009/9/main" objectType="CheckBox" fmlaLink="L11.5C48CB02" lockText="1" noThreeD="1"/>
</file>

<file path=xl/ctrlProps/ctrlProp568.xml><?xml version="1.0" encoding="utf-8"?>
<formControlPr xmlns="http://schemas.microsoft.com/office/spreadsheetml/2009/9/main" objectType="CheckBox" fmlaLink="L11.5C48CB03" lockText="1" noThreeD="1"/>
</file>

<file path=xl/ctrlProps/ctrlProp569.xml><?xml version="1.0" encoding="utf-8"?>
<formControlPr xmlns="http://schemas.microsoft.com/office/spreadsheetml/2009/9/main" objectType="CheckBox" fmlaLink="L11.5C48CB04"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CheckBox" fmlaLink="L11.5C49CB01" lockText="1" noThreeD="1"/>
</file>

<file path=xl/ctrlProps/ctrlProp571.xml><?xml version="1.0" encoding="utf-8"?>
<formControlPr xmlns="http://schemas.microsoft.com/office/spreadsheetml/2009/9/main" objectType="CheckBox" fmlaLink="L11.5C49CB02" lockText="1" noThreeD="1"/>
</file>

<file path=xl/ctrlProps/ctrlProp572.xml><?xml version="1.0" encoding="utf-8"?>
<formControlPr xmlns="http://schemas.microsoft.com/office/spreadsheetml/2009/9/main" objectType="CheckBox" fmlaLink="L11.5C49CB03" lockText="1" noThreeD="1"/>
</file>

<file path=xl/ctrlProps/ctrlProp573.xml><?xml version="1.0" encoding="utf-8"?>
<formControlPr xmlns="http://schemas.microsoft.com/office/spreadsheetml/2009/9/main" objectType="CheckBox" fmlaLink="L11.5C49CB04" lockText="1"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firstButton="1" fmlaLink="L12.0C01"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Radio" firstButton="1" fmlaLink="L12.0C02"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fmlaLink="L12.0C03"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L12.0C04"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L11.4C10" lockText="1"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L12.0C05"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Radio" firstButton="1" fmlaLink="L12.0C06"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L12.0C0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L12.0C08"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L12.0C09"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L12.0C10"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fmlaLink="L12.0C11"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fmlaLink="L12.0C12" lockText="1" noThreeD="1"/>
</file>

<file path=xl/ctrlProps/ctrlProp62.xml><?xml version="1.0" encoding="utf-8"?>
<formControlPr xmlns="http://schemas.microsoft.com/office/spreadsheetml/2009/9/main" objectType="Radio" firstButton="1" fmlaLink="L11.4C11"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L12.0C13"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fmlaLink="L12.0C14"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L12.0C15"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L12.0C16"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L12.0C17"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L12.0C18"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L12.0C19"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L11.4C12"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firstButton="1" fmlaLink="L12.0C20"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L12.0C21"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L12.0C22"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L12.0C23"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Radio" lockText="1"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firstButton="1" fmlaLink="L12.0C24" lockText="1" noThreeD="1"/>
</file>

<file path=xl/ctrlProps/ctrlProp668.xml><?xml version="1.0" encoding="utf-8"?>
<formControlPr xmlns="http://schemas.microsoft.com/office/spreadsheetml/2009/9/main" objectType="Radio" lockText="1" noThreeD="1"/>
</file>

<file path=xl/ctrlProps/ctrlProp669.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firstButton="1" fmlaLink="L12.0C25" lockText="1" noThreeD="1"/>
</file>

<file path=xl/ctrlProps/ctrlProp672.xml><?xml version="1.0" encoding="utf-8"?>
<formControlPr xmlns="http://schemas.microsoft.com/office/spreadsheetml/2009/9/main" objectType="Radio"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fmlaLink="L12.0C26"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fmlaLink="L12.0C27" lockText="1" noThreeD="1"/>
</file>

<file path=xl/ctrlProps/ctrlProp68.xml><?xml version="1.0" encoding="utf-8"?>
<formControlPr xmlns="http://schemas.microsoft.com/office/spreadsheetml/2009/9/main" objectType="Radio" firstButton="1" fmlaLink="L11.4C13" lockText="1" noThreeD="1"/>
</file>

<file path=xl/ctrlProps/ctrlProp680.xml><?xml version="1.0" encoding="utf-8"?>
<formControlPr xmlns="http://schemas.microsoft.com/office/spreadsheetml/2009/9/main" objectType="Radio" lockText="1" noThreeD="1"/>
</file>

<file path=xl/ctrlProps/ctrlProp681.xml><?xml version="1.0" encoding="utf-8"?>
<formControlPr xmlns="http://schemas.microsoft.com/office/spreadsheetml/2009/9/main" objectType="Radio" lockText="1"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L12.0C28" lockText="1" noThreeD="1"/>
</file>

<file path=xl/ctrlProps/ctrlProp684.xml><?xml version="1.0" encoding="utf-8"?>
<formControlPr xmlns="http://schemas.microsoft.com/office/spreadsheetml/2009/9/main" objectType="Radio" lockText="1" noThreeD="1"/>
</file>

<file path=xl/ctrlProps/ctrlProp685.xml><?xml version="1.0" encoding="utf-8"?>
<formControlPr xmlns="http://schemas.microsoft.com/office/spreadsheetml/2009/9/main" objectType="Radio" lockText="1"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fmlaLink="L12.0C29" lockText="1" noThreeD="1"/>
</file>

<file path=xl/ctrlProps/ctrlProp688.xml><?xml version="1.0" encoding="utf-8"?>
<formControlPr xmlns="http://schemas.microsoft.com/office/spreadsheetml/2009/9/main" objectType="Radio" lockText="1" noThreeD="1"/>
</file>

<file path=xl/ctrlProps/ctrlProp689.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L12.0C30"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L12.0C31" lockText="1" noThreeD="1"/>
</file>

<file path=xl/ctrlProps/ctrlProp696.xml><?xml version="1.0" encoding="utf-8"?>
<formControlPr xmlns="http://schemas.microsoft.com/office/spreadsheetml/2009/9/main" objectType="Radio" lockText="1" noThreeD="1"/>
</file>

<file path=xl/ctrlProps/ctrlProp697.xml><?xml version="1.0" encoding="utf-8"?>
<formControlPr xmlns="http://schemas.microsoft.com/office/spreadsheetml/2009/9/main" objectType="Radio" lockText="1"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fmlaLink="L12.0C3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Radio" lockText="1" noThreeD="1"/>
</file>

<file path=xl/ctrlProps/ctrlProp701.xml><?xml version="1.0" encoding="utf-8"?>
<formControlPr xmlns="http://schemas.microsoft.com/office/spreadsheetml/2009/9/main" objectType="Radio" lockText="1"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Radio" firstButton="1" fmlaLink="L12.0C33" lockText="1" noThreeD="1"/>
</file>

<file path=xl/ctrlProps/ctrlProp704.xml><?xml version="1.0" encoding="utf-8"?>
<formControlPr xmlns="http://schemas.microsoft.com/office/spreadsheetml/2009/9/main" objectType="Radio" lockText="1" noThreeD="1"/>
</file>

<file path=xl/ctrlProps/ctrlProp705.xml><?xml version="1.0" encoding="utf-8"?>
<formControlPr xmlns="http://schemas.microsoft.com/office/spreadsheetml/2009/9/main" objectType="Radio" lockText="1"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L12.0C34" lockText="1" noThreeD="1"/>
</file>

<file path=xl/ctrlProps/ctrlProp708.xml><?xml version="1.0" encoding="utf-8"?>
<formControlPr xmlns="http://schemas.microsoft.com/office/spreadsheetml/2009/9/main" objectType="Radio" lockText="1" noThreeD="1"/>
</file>

<file path=xl/ctrlProps/ctrlProp709.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firstButton="1" fmlaLink="L11.4C14" lockText="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fmlaLink="L12.0C35" lockText="1" noThreeD="1"/>
</file>

<file path=xl/ctrlProps/ctrlProp712.xml><?xml version="1.0" encoding="utf-8"?>
<formControlPr xmlns="http://schemas.microsoft.com/office/spreadsheetml/2009/9/main" objectType="Radio" lockText="1" noThreeD="1"/>
</file>

<file path=xl/ctrlProps/ctrlProp713.xml><?xml version="1.0" encoding="utf-8"?>
<formControlPr xmlns="http://schemas.microsoft.com/office/spreadsheetml/2009/9/main" objectType="Radio"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Radio" firstButton="1" fmlaLink="L12.0C36" lockText="1" noThreeD="1"/>
</file>

<file path=xl/ctrlProps/ctrlProp716.xml><?xml version="1.0" encoding="utf-8"?>
<formControlPr xmlns="http://schemas.microsoft.com/office/spreadsheetml/2009/9/main" objectType="Radio" lockText="1" noThreeD="1"/>
</file>

<file path=xl/ctrlProps/ctrlProp717.xml><?xml version="1.0" encoding="utf-8"?>
<formControlPr xmlns="http://schemas.microsoft.com/office/spreadsheetml/2009/9/main" objectType="Radio" lockText="1"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L12.0C37" lockText="1"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Radio" lockText="1" noThreeD="1"/>
</file>

<file path=xl/ctrlProps/ctrlProp721.xml><?xml version="1.0" encoding="utf-8"?>
<formControlPr xmlns="http://schemas.microsoft.com/office/spreadsheetml/2009/9/main" objectType="Radio" lockText="1"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fmlaLink="L12.0C38"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Radio" lockText="1"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Radio" firstButton="1" fmlaLink="L12.0C39" lockText="1" noThreeD="1"/>
</file>

<file path=xl/ctrlProps/ctrlProp728.xml><?xml version="1.0" encoding="utf-8"?>
<formControlPr xmlns="http://schemas.microsoft.com/office/spreadsheetml/2009/9/main" objectType="Radio" lockText="1" noThreeD="1"/>
</file>

<file path=xl/ctrlProps/ctrlProp729.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fmlaLink="L12.0C40"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L12.0C41"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Radio" firstButton="1" fmlaLink="L12.0C42" lockText="1" noThreeD="1"/>
</file>

<file path=xl/ctrlProps/ctrlProp74.xml><?xml version="1.0" encoding="utf-8"?>
<formControlPr xmlns="http://schemas.microsoft.com/office/spreadsheetml/2009/9/main" objectType="Radio" firstButton="1" fmlaLink="L11.4C15" lockText="1"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fmlaLink="L12.0C43" lockText="1" noThreeD="1"/>
</file>

<file path=xl/ctrlProps/ctrlProp744.xml><?xml version="1.0" encoding="utf-8"?>
<formControlPr xmlns="http://schemas.microsoft.com/office/spreadsheetml/2009/9/main" objectType="Radio"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L12.0C44" lockText="1" noThreeD="1"/>
</file>

<file path=xl/ctrlProps/ctrlProp748.xml><?xml version="1.0" encoding="utf-8"?>
<formControlPr xmlns="http://schemas.microsoft.com/office/spreadsheetml/2009/9/main" objectType="Radio" lockText="1" noThreeD="1"/>
</file>

<file path=xl/ctrlProps/ctrlProp749.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firstButton="1" fmlaLink="L12.0C45" lockText="1" noThreeD="1"/>
</file>

<file path=xl/ctrlProps/ctrlProp752.xml><?xml version="1.0" encoding="utf-8"?>
<formControlPr xmlns="http://schemas.microsoft.com/office/spreadsheetml/2009/9/main" objectType="Radio"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fmlaLink="L12.0C46"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fmlaLink="L12.0C47" lockText="1"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Radio" lockText="1"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Radio" firstButton="1" fmlaLink="L12.0C48"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fmlaLink="L12.0C49" lockText="1" noThreeD="1"/>
</file>

<file path=xl/ctrlProps/ctrlProp768.xml><?xml version="1.0" encoding="utf-8"?>
<formControlPr xmlns="http://schemas.microsoft.com/office/spreadsheetml/2009/9/main" objectType="Radio" lockText="1" noThreeD="1"/>
</file>

<file path=xl/ctrlProps/ctrlProp769.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firstButton="1" fmlaLink="L11.4C16"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firstButton="1" fmlaLink="L11.7C02" lockText="1" noThreeD="1"/>
</file>

<file path=xl/ctrlProps/ctrlProp772.xml><?xml version="1.0" encoding="utf-8"?>
<formControlPr xmlns="http://schemas.microsoft.com/office/spreadsheetml/2009/9/main" objectType="Radio"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L11.7C0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Radio" lockText="1" noThreeD="1"/>
</file>

<file path=xl/ctrlProps/ctrlProp781.xml><?xml version="1.0" encoding="utf-8"?>
<formControlPr xmlns="http://schemas.microsoft.com/office/spreadsheetml/2009/9/main" objectType="Radio" firstButton="1" fmlaLink="L11.7C04"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firstButton="1" fmlaLink="L11.7C05" lockText="1" noThreeD="1"/>
</file>

<file path=xl/ctrlProps/ctrlProp787.xml><?xml version="1.0" encoding="utf-8"?>
<formControlPr xmlns="http://schemas.microsoft.com/office/spreadsheetml/2009/9/main" objectType="Radio" lockText="1" noThreeD="1"/>
</file>

<file path=xl/ctrlProps/ctrlProp788.xml><?xml version="1.0" encoding="utf-8"?>
<formControlPr xmlns="http://schemas.microsoft.com/office/spreadsheetml/2009/9/main" objectType="Radio" lockText="1" noThreeD="1"/>
</file>

<file path=xl/ctrlProps/ctrlProp789.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firstButton="1" fmlaLink="L11.7C06"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lockText="1" noThreeD="1"/>
</file>

<file path=xl/ctrlProps/ctrlProp796.xml><?xml version="1.0" encoding="utf-8"?>
<formControlPr xmlns="http://schemas.microsoft.com/office/spreadsheetml/2009/9/main" objectType="Radio" firstButton="1" fmlaLink="L11.7C07"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fmlaLink="L5.0C01" lockText="1" noThreeD="1"/>
</file>

<file path=xl/ctrlProps/ctrlProp80.xml><?xml version="1.0" encoding="utf-8"?>
<formControlPr xmlns="http://schemas.microsoft.com/office/spreadsheetml/2009/9/main" objectType="Radio" firstButton="1" fmlaLink="L11.4C17" lockText="1" noThreeD="1"/>
</file>

<file path=xl/ctrlProps/ctrlProp800.xml><?xml version="1.0" encoding="utf-8"?>
<formControlPr xmlns="http://schemas.microsoft.com/office/spreadsheetml/2009/9/main" objectType="Radio" lockText="1" noThreeD="1"/>
</file>

<file path=xl/ctrlProps/ctrlProp801.xml><?xml version="1.0" encoding="utf-8"?>
<formControlPr xmlns="http://schemas.microsoft.com/office/spreadsheetml/2009/9/main" objectType="Radio" firstButton="1" fmlaLink="L11.7C08"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firstButton="1" fmlaLink="L11.7C09"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firstButton="1" fmlaLink="L11.7C10"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firstButton="1" fmlaLink="L11.7C11"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firstButton="1" fmlaLink="L11.7C12"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firstButton="1" fmlaLink="L11.7C13"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L11.4C18"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firstButton="1" fmlaLink="L11.7C14"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firstButton="1" fmlaLink="L11.7C15"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firstButton="1" fmlaLink="L11.7C16"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firstButton="1" fmlaLink="L11.7C17"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firstButton="1" fmlaLink="L11.7C18"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Radio" firstButton="1" fmlaLink="L11.7C19"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fmlaLink="L11.4C19" lockText="1" noThreeD="1"/>
</file>

<file path=xl/ctrlProps/ctrlProp860.xml><?xml version="1.0" encoding="utf-8"?>
<formControlPr xmlns="http://schemas.microsoft.com/office/spreadsheetml/2009/9/main" objectType="Radio" lockText="1" noThreeD="1"/>
</file>

<file path=xl/ctrlProps/ctrlProp861.xml><?xml version="1.0" encoding="utf-8"?>
<formControlPr xmlns="http://schemas.microsoft.com/office/spreadsheetml/2009/9/main" objectType="Radio" firstButton="1" fmlaLink="L11.7C20"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Radio" firstButton="1" fmlaLink="L11.7C21" lockText="1" noThreeD="1"/>
</file>

<file path=xl/ctrlProps/ctrlProp867.xml><?xml version="1.0" encoding="utf-8"?>
<formControlPr xmlns="http://schemas.microsoft.com/office/spreadsheetml/2009/9/main" objectType="Radio"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firstButton="1" fmlaLink="L11.7C22"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Radio" firstButton="1" fmlaLink="L11.7C23"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firstButton="1" fmlaLink="L11.7C24"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Radio"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firstButton="1" fmlaLink="L11.7C25"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firstButton="1" fmlaLink="L11.4C20"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firstButton="1" fmlaLink="L11.7C26"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firstButton="1" fmlaLink="L11.7C27"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firstButton="1" fmlaLink="L11.7C28"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firstButton="1" fmlaLink="L11.7C29"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firstButton="1" fmlaLink="L11.7C30"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firstButton="1" fmlaLink="L11.7C31"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firstButton="1" fmlaLink="L11.4C21"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L11.7C32"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firstButton="1" fmlaLink="L11.7C33"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firstButton="1" fmlaLink="L11.7C34"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firstButton="1" fmlaLink="L11.7C35"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firstButton="1" fmlaLink="L11.7C36"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firstButton="1" fmlaLink="L11.7C37"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firstButton="1" fmlaLink="L11.4C22"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firstButton="1" fmlaLink="L11.7C38"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firstButton="1" fmlaLink="L11.7C39"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firstButton="1" fmlaLink="L11.7C40"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Radio" firstButton="1" fmlaLink="L11.7C41"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firstButton="1" fmlaLink="L11.7C42"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firstButton="1" fmlaLink="L11.7C43"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firstButton="1" fmlaLink="L11.4C23"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firstButton="1" fmlaLink="L11.7C44"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firstButton="1" fmlaLink="L11.7C45"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firstButton="1" fmlaLink="L11.7C46"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firstButton="1" fmlaLink="L11.7C47"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38</xdr:row>
          <xdr:rowOff>314325</xdr:rowOff>
        </xdr:from>
        <xdr:to>
          <xdr:col>10</xdr:col>
          <xdr:colOff>114300</xdr:colOff>
          <xdr:row>40</xdr:row>
          <xdr:rowOff>28575</xdr:rowOff>
        </xdr:to>
        <xdr:sp macro="" textlink="">
          <xdr:nvSpPr>
            <xdr:cNvPr id="3207" name="p01q03g01" hidden="1">
              <a:extLst>
                <a:ext uri="{63B3BB69-23CF-44E3-9099-C40C66FF867C}">
                  <a14:compatExt spid="_x0000_s3207"/>
                </a:ext>
                <a:ext uri="{FF2B5EF4-FFF2-40B4-BE49-F238E27FC236}">
                  <a16:creationId xmlns:a16="http://schemas.microsoft.com/office/drawing/2014/main" id="{00000000-0008-0000-0000-00008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39</xdr:row>
          <xdr:rowOff>9525</xdr:rowOff>
        </xdr:from>
        <xdr:to>
          <xdr:col>8</xdr:col>
          <xdr:colOff>47625</xdr:colOff>
          <xdr:row>40</xdr:row>
          <xdr:rowOff>28575</xdr:rowOff>
        </xdr:to>
        <xdr:sp macro="" textlink="">
          <xdr:nvSpPr>
            <xdr:cNvPr id="3208" name="p01q03g01o01" descr="Please confirm that your figures are reported by calendar year. Option answer yes" hidden="1">
              <a:extLst>
                <a:ext uri="{63B3BB69-23CF-44E3-9099-C40C66FF867C}">
                  <a14:compatExt spid="_x0000_s3208"/>
                </a:ext>
                <a:ext uri="{FF2B5EF4-FFF2-40B4-BE49-F238E27FC236}">
                  <a16:creationId xmlns:a16="http://schemas.microsoft.com/office/drawing/2014/main" id="{00000000-0008-0000-00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39</xdr:row>
          <xdr:rowOff>9525</xdr:rowOff>
        </xdr:from>
        <xdr:to>
          <xdr:col>10</xdr:col>
          <xdr:colOff>104775</xdr:colOff>
          <xdr:row>40</xdr:row>
          <xdr:rowOff>28575</xdr:rowOff>
        </xdr:to>
        <xdr:sp macro="" textlink="">
          <xdr:nvSpPr>
            <xdr:cNvPr id="3209" name="p01q03g01o02" hidden="1">
              <a:extLst>
                <a:ext uri="{63B3BB69-23CF-44E3-9099-C40C66FF867C}">
                  <a14:compatExt spid="_x0000_s3209"/>
                </a:ext>
                <a:ext uri="{FF2B5EF4-FFF2-40B4-BE49-F238E27FC236}">
                  <a16:creationId xmlns:a16="http://schemas.microsoft.com/office/drawing/2014/main" id="{00000000-0008-0000-00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247650</xdr:colOff>
          <xdr:row>39</xdr:row>
          <xdr:rowOff>114300</xdr:rowOff>
        </xdr:from>
        <xdr:to>
          <xdr:col>29</xdr:col>
          <xdr:colOff>38100</xdr:colOff>
          <xdr:row>41</xdr:row>
          <xdr:rowOff>9525</xdr:rowOff>
        </xdr:to>
        <xdr:sp macro="" textlink="">
          <xdr:nvSpPr>
            <xdr:cNvPr id="3210" name="p01q04g01" hidden="1">
              <a:extLst>
                <a:ext uri="{63B3BB69-23CF-44E3-9099-C40C66FF867C}">
                  <a14:compatExt spid="_x0000_s3210"/>
                </a:ext>
                <a:ext uri="{FF2B5EF4-FFF2-40B4-BE49-F238E27FC236}">
                  <a16:creationId xmlns:a16="http://schemas.microsoft.com/office/drawing/2014/main" id="{00000000-0008-0000-0000-00008A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285750</xdr:colOff>
          <xdr:row>39</xdr:row>
          <xdr:rowOff>152400</xdr:rowOff>
        </xdr:from>
        <xdr:to>
          <xdr:col>26</xdr:col>
          <xdr:colOff>285750</xdr:colOff>
          <xdr:row>41</xdr:row>
          <xdr:rowOff>0</xdr:rowOff>
        </xdr:to>
        <xdr:sp macro="" textlink="">
          <xdr:nvSpPr>
            <xdr:cNvPr id="3211" name="p01q04g01o01" hidden="1">
              <a:extLst>
                <a:ext uri="{63B3BB69-23CF-44E3-9099-C40C66FF867C}">
                  <a14:compatExt spid="_x0000_s3211"/>
                </a:ext>
                <a:ext uri="{FF2B5EF4-FFF2-40B4-BE49-F238E27FC236}">
                  <a16:creationId xmlns:a16="http://schemas.microsoft.com/office/drawing/2014/main" id="{00000000-0008-0000-00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238125</xdr:colOff>
          <xdr:row>39</xdr:row>
          <xdr:rowOff>152400</xdr:rowOff>
        </xdr:from>
        <xdr:to>
          <xdr:col>28</xdr:col>
          <xdr:colOff>171450</xdr:colOff>
          <xdr:row>41</xdr:row>
          <xdr:rowOff>9525</xdr:rowOff>
        </xdr:to>
        <xdr:sp macro="" textlink="">
          <xdr:nvSpPr>
            <xdr:cNvPr id="3212" name="p01q04g01o02" hidden="1">
              <a:extLst>
                <a:ext uri="{63B3BB69-23CF-44E3-9099-C40C66FF867C}">
                  <a14:compatExt spid="_x0000_s3212"/>
                </a:ext>
                <a:ext uri="{FF2B5EF4-FFF2-40B4-BE49-F238E27FC236}">
                  <a16:creationId xmlns:a16="http://schemas.microsoft.com/office/drawing/2014/main" id="{00000000-0008-0000-00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45</xdr:row>
          <xdr:rowOff>180975</xdr:rowOff>
        </xdr:from>
        <xdr:to>
          <xdr:col>14</xdr:col>
          <xdr:colOff>857250</xdr:colOff>
          <xdr:row>47</xdr:row>
          <xdr:rowOff>57150</xdr:rowOff>
        </xdr:to>
        <xdr:sp macro="" textlink="">
          <xdr:nvSpPr>
            <xdr:cNvPr id="3213" name="p01q05g01" hidden="1">
              <a:extLst>
                <a:ext uri="{63B3BB69-23CF-44E3-9099-C40C66FF867C}">
                  <a14:compatExt spid="_x0000_s3213"/>
                </a:ext>
                <a:ext uri="{FF2B5EF4-FFF2-40B4-BE49-F238E27FC236}">
                  <a16:creationId xmlns:a16="http://schemas.microsoft.com/office/drawing/2014/main" id="{00000000-0008-0000-0000-00008D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285750</xdr:colOff>
          <xdr:row>46</xdr:row>
          <xdr:rowOff>9525</xdr:rowOff>
        </xdr:from>
        <xdr:to>
          <xdr:col>14</xdr:col>
          <xdr:colOff>295275</xdr:colOff>
          <xdr:row>47</xdr:row>
          <xdr:rowOff>0</xdr:rowOff>
        </xdr:to>
        <xdr:sp macro="" textlink="">
          <xdr:nvSpPr>
            <xdr:cNvPr id="3214" name="p01q05g01o01" hidden="1">
              <a:extLst>
                <a:ext uri="{63B3BB69-23CF-44E3-9099-C40C66FF867C}">
                  <a14:compatExt spid="_x0000_s3214"/>
                </a:ext>
                <a:ext uri="{FF2B5EF4-FFF2-40B4-BE49-F238E27FC236}">
                  <a16:creationId xmlns:a16="http://schemas.microsoft.com/office/drawing/2014/main" id="{00000000-0008-0000-00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542925</xdr:colOff>
          <xdr:row>46</xdr:row>
          <xdr:rowOff>9525</xdr:rowOff>
        </xdr:from>
        <xdr:to>
          <xdr:col>14</xdr:col>
          <xdr:colOff>847725</xdr:colOff>
          <xdr:row>47</xdr:row>
          <xdr:rowOff>0</xdr:rowOff>
        </xdr:to>
        <xdr:sp macro="" textlink="">
          <xdr:nvSpPr>
            <xdr:cNvPr id="3215" name="p01q05g01o02" hidden="1">
              <a:extLst>
                <a:ext uri="{63B3BB69-23CF-44E3-9099-C40C66FF867C}">
                  <a14:compatExt spid="_x0000_s3215"/>
                </a:ext>
                <a:ext uri="{FF2B5EF4-FFF2-40B4-BE49-F238E27FC236}">
                  <a16:creationId xmlns:a16="http://schemas.microsoft.com/office/drawing/2014/main" id="{00000000-0008-0000-00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200025</xdr:colOff>
          <xdr:row>47</xdr:row>
          <xdr:rowOff>161925</xdr:rowOff>
        </xdr:from>
        <xdr:to>
          <xdr:col>14</xdr:col>
          <xdr:colOff>857250</xdr:colOff>
          <xdr:row>49</xdr:row>
          <xdr:rowOff>47625</xdr:rowOff>
        </xdr:to>
        <xdr:sp macro="" textlink="">
          <xdr:nvSpPr>
            <xdr:cNvPr id="3216" name="p01q05g02" hidden="1">
              <a:extLst>
                <a:ext uri="{63B3BB69-23CF-44E3-9099-C40C66FF867C}">
                  <a14:compatExt spid="_x0000_s3216"/>
                </a:ext>
                <a:ext uri="{FF2B5EF4-FFF2-40B4-BE49-F238E27FC236}">
                  <a16:creationId xmlns:a16="http://schemas.microsoft.com/office/drawing/2014/main" id="{00000000-0008-0000-0000-000090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276225</xdr:colOff>
          <xdr:row>48</xdr:row>
          <xdr:rowOff>9525</xdr:rowOff>
        </xdr:from>
        <xdr:to>
          <xdr:col>14</xdr:col>
          <xdr:colOff>285750</xdr:colOff>
          <xdr:row>49</xdr:row>
          <xdr:rowOff>0</xdr:rowOff>
        </xdr:to>
        <xdr:sp macro="" textlink="">
          <xdr:nvSpPr>
            <xdr:cNvPr id="3217" name="p01q05g02o01" hidden="1">
              <a:extLst>
                <a:ext uri="{63B3BB69-23CF-44E3-9099-C40C66FF867C}">
                  <a14:compatExt spid="_x0000_s3217"/>
                </a:ext>
                <a:ext uri="{FF2B5EF4-FFF2-40B4-BE49-F238E27FC236}">
                  <a16:creationId xmlns:a16="http://schemas.microsoft.com/office/drawing/2014/main" id="{00000000-0008-0000-00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48</xdr:row>
          <xdr:rowOff>9525</xdr:rowOff>
        </xdr:from>
        <xdr:to>
          <xdr:col>14</xdr:col>
          <xdr:colOff>819150</xdr:colOff>
          <xdr:row>49</xdr:row>
          <xdr:rowOff>0</xdr:rowOff>
        </xdr:to>
        <xdr:sp macro="" textlink="">
          <xdr:nvSpPr>
            <xdr:cNvPr id="3218" name="p01q05g02o02" hidden="1">
              <a:extLst>
                <a:ext uri="{63B3BB69-23CF-44E3-9099-C40C66FF867C}">
                  <a14:compatExt spid="_x0000_s3218"/>
                </a:ext>
                <a:ext uri="{FF2B5EF4-FFF2-40B4-BE49-F238E27FC236}">
                  <a16:creationId xmlns:a16="http://schemas.microsoft.com/office/drawing/2014/main" id="{00000000-0008-0000-00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51</xdr:row>
          <xdr:rowOff>47625</xdr:rowOff>
        </xdr:from>
        <xdr:to>
          <xdr:col>14</xdr:col>
          <xdr:colOff>381000</xdr:colOff>
          <xdr:row>55</xdr:row>
          <xdr:rowOff>228600</xdr:rowOff>
        </xdr:to>
        <xdr:sp macro="" textlink="">
          <xdr:nvSpPr>
            <xdr:cNvPr id="3222" name="p01q05g03" hidden="1">
              <a:extLst>
                <a:ext uri="{63B3BB69-23CF-44E3-9099-C40C66FF867C}">
                  <a14:compatExt spid="_x0000_s3222"/>
                </a:ext>
                <a:ext uri="{FF2B5EF4-FFF2-40B4-BE49-F238E27FC236}">
                  <a16:creationId xmlns:a16="http://schemas.microsoft.com/office/drawing/2014/main" id="{00000000-0008-0000-0000-000096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476250</xdr:colOff>
          <xdr:row>51</xdr:row>
          <xdr:rowOff>57150</xdr:rowOff>
        </xdr:from>
        <xdr:to>
          <xdr:col>14</xdr:col>
          <xdr:colOff>857250</xdr:colOff>
          <xdr:row>55</xdr:row>
          <xdr:rowOff>228600</xdr:rowOff>
        </xdr:to>
        <xdr:sp macro="" textlink="">
          <xdr:nvSpPr>
            <xdr:cNvPr id="3223" name="p01q05g04" hidden="1">
              <a:extLst>
                <a:ext uri="{63B3BB69-23CF-44E3-9099-C40C66FF867C}">
                  <a14:compatExt spid="_x0000_s3223"/>
                </a:ext>
                <a:ext uri="{FF2B5EF4-FFF2-40B4-BE49-F238E27FC236}">
                  <a16:creationId xmlns:a16="http://schemas.microsoft.com/office/drawing/2014/main" id="{00000000-0008-0000-0000-00009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51</xdr:row>
          <xdr:rowOff>104775</xdr:rowOff>
        </xdr:from>
        <xdr:to>
          <xdr:col>14</xdr:col>
          <xdr:colOff>381000</xdr:colOff>
          <xdr:row>52</xdr:row>
          <xdr:rowOff>0</xdr:rowOff>
        </xdr:to>
        <xdr:sp macro="" textlink="">
          <xdr:nvSpPr>
            <xdr:cNvPr id="3224" name="p01q05g03o01" hidden="1">
              <a:extLst>
                <a:ext uri="{63B3BB69-23CF-44E3-9099-C40C66FF867C}">
                  <a14:compatExt spid="_x0000_s3224"/>
                </a:ext>
                <a:ext uri="{FF2B5EF4-FFF2-40B4-BE49-F238E27FC236}">
                  <a16:creationId xmlns:a16="http://schemas.microsoft.com/office/drawing/2014/main" id="{00000000-0008-0000-00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52</xdr:row>
          <xdr:rowOff>76200</xdr:rowOff>
        </xdr:from>
        <xdr:to>
          <xdr:col>14</xdr:col>
          <xdr:colOff>381000</xdr:colOff>
          <xdr:row>52</xdr:row>
          <xdr:rowOff>295275</xdr:rowOff>
        </xdr:to>
        <xdr:sp macro="" textlink="">
          <xdr:nvSpPr>
            <xdr:cNvPr id="3225" name="p01q05g03o02" hidden="1">
              <a:extLst>
                <a:ext uri="{63B3BB69-23CF-44E3-9099-C40C66FF867C}">
                  <a14:compatExt spid="_x0000_s3225"/>
                </a:ext>
                <a:ext uri="{FF2B5EF4-FFF2-40B4-BE49-F238E27FC236}">
                  <a16:creationId xmlns:a16="http://schemas.microsoft.com/office/drawing/2014/main" id="{00000000-0008-0000-00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53</xdr:row>
          <xdr:rowOff>47625</xdr:rowOff>
        </xdr:from>
        <xdr:to>
          <xdr:col>14</xdr:col>
          <xdr:colOff>381000</xdr:colOff>
          <xdr:row>53</xdr:row>
          <xdr:rowOff>266700</xdr:rowOff>
        </xdr:to>
        <xdr:sp macro="" textlink="">
          <xdr:nvSpPr>
            <xdr:cNvPr id="3226" name="p01q05g03o03" hidden="1">
              <a:extLst>
                <a:ext uri="{63B3BB69-23CF-44E3-9099-C40C66FF867C}">
                  <a14:compatExt spid="_x0000_s3226"/>
                </a:ext>
                <a:ext uri="{FF2B5EF4-FFF2-40B4-BE49-F238E27FC236}">
                  <a16:creationId xmlns:a16="http://schemas.microsoft.com/office/drawing/2014/main" id="{00000000-0008-0000-00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54</xdr:row>
          <xdr:rowOff>19050</xdr:rowOff>
        </xdr:from>
        <xdr:to>
          <xdr:col>14</xdr:col>
          <xdr:colOff>381000</xdr:colOff>
          <xdr:row>54</xdr:row>
          <xdr:rowOff>238125</xdr:rowOff>
        </xdr:to>
        <xdr:sp macro="" textlink="">
          <xdr:nvSpPr>
            <xdr:cNvPr id="3227" name="p01q05g03o04" hidden="1">
              <a:extLst>
                <a:ext uri="{63B3BB69-23CF-44E3-9099-C40C66FF867C}">
                  <a14:compatExt spid="_x0000_s3227"/>
                </a:ext>
                <a:ext uri="{FF2B5EF4-FFF2-40B4-BE49-F238E27FC236}">
                  <a16:creationId xmlns:a16="http://schemas.microsoft.com/office/drawing/2014/main" id="{00000000-0008-0000-00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54</xdr:row>
          <xdr:rowOff>314325</xdr:rowOff>
        </xdr:from>
        <xdr:to>
          <xdr:col>14</xdr:col>
          <xdr:colOff>381000</xdr:colOff>
          <xdr:row>55</xdr:row>
          <xdr:rowOff>209550</xdr:rowOff>
        </xdr:to>
        <xdr:sp macro="" textlink="">
          <xdr:nvSpPr>
            <xdr:cNvPr id="3228" name="p01q05g03o05" hidden="1">
              <a:extLst>
                <a:ext uri="{63B3BB69-23CF-44E3-9099-C40C66FF867C}">
                  <a14:compatExt spid="_x0000_s3228"/>
                </a:ext>
                <a:ext uri="{FF2B5EF4-FFF2-40B4-BE49-F238E27FC236}">
                  <a16:creationId xmlns:a16="http://schemas.microsoft.com/office/drawing/2014/main" id="{00000000-0008-0000-00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51</xdr:row>
          <xdr:rowOff>104775</xdr:rowOff>
        </xdr:from>
        <xdr:to>
          <xdr:col>14</xdr:col>
          <xdr:colOff>857250</xdr:colOff>
          <xdr:row>52</xdr:row>
          <xdr:rowOff>0</xdr:rowOff>
        </xdr:to>
        <xdr:sp macro="" textlink="">
          <xdr:nvSpPr>
            <xdr:cNvPr id="3229" name="p01q05g04o01" hidden="1">
              <a:extLst>
                <a:ext uri="{63B3BB69-23CF-44E3-9099-C40C66FF867C}">
                  <a14:compatExt spid="_x0000_s3229"/>
                </a:ext>
                <a:ext uri="{FF2B5EF4-FFF2-40B4-BE49-F238E27FC236}">
                  <a16:creationId xmlns:a16="http://schemas.microsoft.com/office/drawing/2014/main" id="{00000000-0008-0000-00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52</xdr:row>
          <xdr:rowOff>76200</xdr:rowOff>
        </xdr:from>
        <xdr:to>
          <xdr:col>14</xdr:col>
          <xdr:colOff>857250</xdr:colOff>
          <xdr:row>52</xdr:row>
          <xdr:rowOff>295275</xdr:rowOff>
        </xdr:to>
        <xdr:sp macro="" textlink="">
          <xdr:nvSpPr>
            <xdr:cNvPr id="3230" name="p01q05g04o02" hidden="1">
              <a:extLst>
                <a:ext uri="{63B3BB69-23CF-44E3-9099-C40C66FF867C}">
                  <a14:compatExt spid="_x0000_s3230"/>
                </a:ext>
                <a:ext uri="{FF2B5EF4-FFF2-40B4-BE49-F238E27FC236}">
                  <a16:creationId xmlns:a16="http://schemas.microsoft.com/office/drawing/2014/main" id="{00000000-0008-0000-00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53</xdr:row>
          <xdr:rowOff>47625</xdr:rowOff>
        </xdr:from>
        <xdr:to>
          <xdr:col>14</xdr:col>
          <xdr:colOff>857250</xdr:colOff>
          <xdr:row>53</xdr:row>
          <xdr:rowOff>266700</xdr:rowOff>
        </xdr:to>
        <xdr:sp macro="" textlink="">
          <xdr:nvSpPr>
            <xdr:cNvPr id="3231" name="p01q05g04o03" hidden="1">
              <a:extLst>
                <a:ext uri="{63B3BB69-23CF-44E3-9099-C40C66FF867C}">
                  <a14:compatExt spid="_x0000_s3231"/>
                </a:ext>
                <a:ext uri="{FF2B5EF4-FFF2-40B4-BE49-F238E27FC236}">
                  <a16:creationId xmlns:a16="http://schemas.microsoft.com/office/drawing/2014/main" id="{00000000-0008-0000-00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54</xdr:row>
          <xdr:rowOff>19050</xdr:rowOff>
        </xdr:from>
        <xdr:to>
          <xdr:col>14</xdr:col>
          <xdr:colOff>857250</xdr:colOff>
          <xdr:row>54</xdr:row>
          <xdr:rowOff>238125</xdr:rowOff>
        </xdr:to>
        <xdr:sp macro="" textlink="">
          <xdr:nvSpPr>
            <xdr:cNvPr id="3232" name="p01q05g04o04" hidden="1">
              <a:extLst>
                <a:ext uri="{63B3BB69-23CF-44E3-9099-C40C66FF867C}">
                  <a14:compatExt spid="_x0000_s3232"/>
                </a:ext>
                <a:ext uri="{FF2B5EF4-FFF2-40B4-BE49-F238E27FC236}">
                  <a16:creationId xmlns:a16="http://schemas.microsoft.com/office/drawing/2014/main" id="{00000000-0008-0000-00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552450</xdr:colOff>
          <xdr:row>54</xdr:row>
          <xdr:rowOff>314325</xdr:rowOff>
        </xdr:from>
        <xdr:to>
          <xdr:col>14</xdr:col>
          <xdr:colOff>857250</xdr:colOff>
          <xdr:row>55</xdr:row>
          <xdr:rowOff>209550</xdr:rowOff>
        </xdr:to>
        <xdr:sp macro="" textlink="">
          <xdr:nvSpPr>
            <xdr:cNvPr id="3233" name="p01q05g04o05" hidden="1">
              <a:extLst>
                <a:ext uri="{63B3BB69-23CF-44E3-9099-C40C66FF867C}">
                  <a14:compatExt spid="_x0000_s3233"/>
                </a:ext>
                <a:ext uri="{FF2B5EF4-FFF2-40B4-BE49-F238E27FC236}">
                  <a16:creationId xmlns:a16="http://schemas.microsoft.com/office/drawing/2014/main" id="{00000000-0008-0000-00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19050</xdr:colOff>
          <xdr:row>46</xdr:row>
          <xdr:rowOff>219075</xdr:rowOff>
        </xdr:from>
        <xdr:to>
          <xdr:col>26</xdr:col>
          <xdr:colOff>266700</xdr:colOff>
          <xdr:row>49</xdr:row>
          <xdr:rowOff>28575</xdr:rowOff>
        </xdr:to>
        <xdr:sp macro="" textlink="">
          <xdr:nvSpPr>
            <xdr:cNvPr id="3235" name="p01q06g01" hidden="1">
              <a:extLst>
                <a:ext uri="{63B3BB69-23CF-44E3-9099-C40C66FF867C}">
                  <a14:compatExt spid="_x0000_s3235"/>
                </a:ext>
                <a:ext uri="{FF2B5EF4-FFF2-40B4-BE49-F238E27FC236}">
                  <a16:creationId xmlns:a16="http://schemas.microsoft.com/office/drawing/2014/main" id="{00000000-0008-0000-0000-0000A3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xdr:colOff>
          <xdr:row>46</xdr:row>
          <xdr:rowOff>219075</xdr:rowOff>
        </xdr:from>
        <xdr:to>
          <xdr:col>29</xdr:col>
          <xdr:colOff>47625</xdr:colOff>
          <xdr:row>49</xdr:row>
          <xdr:rowOff>28575</xdr:rowOff>
        </xdr:to>
        <xdr:sp macro="" textlink="">
          <xdr:nvSpPr>
            <xdr:cNvPr id="3238" name="p01q06g02" hidden="1">
              <a:extLst>
                <a:ext uri="{63B3BB69-23CF-44E3-9099-C40C66FF867C}">
                  <a14:compatExt spid="_x0000_s3238"/>
                </a:ext>
                <a:ext uri="{FF2B5EF4-FFF2-40B4-BE49-F238E27FC236}">
                  <a16:creationId xmlns:a16="http://schemas.microsoft.com/office/drawing/2014/main" id="{00000000-0008-0000-0000-0000A6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47</xdr:row>
          <xdr:rowOff>38100</xdr:rowOff>
        </xdr:from>
        <xdr:to>
          <xdr:col>26</xdr:col>
          <xdr:colOff>257175</xdr:colOff>
          <xdr:row>47</xdr:row>
          <xdr:rowOff>219075</xdr:rowOff>
        </xdr:to>
        <xdr:sp macro="" textlink="">
          <xdr:nvSpPr>
            <xdr:cNvPr id="3245" name="p01q06g01o01" hidden="1">
              <a:extLst>
                <a:ext uri="{63B3BB69-23CF-44E3-9099-C40C66FF867C}">
                  <a14:compatExt spid="_x0000_s3245"/>
                </a:ext>
                <a:ext uri="{FF2B5EF4-FFF2-40B4-BE49-F238E27FC236}">
                  <a16:creationId xmlns:a16="http://schemas.microsoft.com/office/drawing/2014/main" id="{00000000-0008-0000-00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48</xdr:row>
          <xdr:rowOff>38100</xdr:rowOff>
        </xdr:from>
        <xdr:to>
          <xdr:col>26</xdr:col>
          <xdr:colOff>257175</xdr:colOff>
          <xdr:row>48</xdr:row>
          <xdr:rowOff>219075</xdr:rowOff>
        </xdr:to>
        <xdr:sp macro="" textlink="">
          <xdr:nvSpPr>
            <xdr:cNvPr id="3247" name="p01q06g01o02" hidden="1">
              <a:extLst>
                <a:ext uri="{63B3BB69-23CF-44E3-9099-C40C66FF867C}">
                  <a14:compatExt spid="_x0000_s3247"/>
                </a:ext>
                <a:ext uri="{FF2B5EF4-FFF2-40B4-BE49-F238E27FC236}">
                  <a16:creationId xmlns:a16="http://schemas.microsoft.com/office/drawing/2014/main" id="{00000000-0008-0000-00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47</xdr:row>
          <xdr:rowOff>9525</xdr:rowOff>
        </xdr:from>
        <xdr:to>
          <xdr:col>29</xdr:col>
          <xdr:colOff>28575</xdr:colOff>
          <xdr:row>48</xdr:row>
          <xdr:rowOff>0</xdr:rowOff>
        </xdr:to>
        <xdr:sp macro="" textlink="">
          <xdr:nvSpPr>
            <xdr:cNvPr id="3248" name="p01q06g02o01" hidden="1">
              <a:extLst>
                <a:ext uri="{63B3BB69-23CF-44E3-9099-C40C66FF867C}">
                  <a14:compatExt spid="_x0000_s3248"/>
                </a:ext>
                <a:ext uri="{FF2B5EF4-FFF2-40B4-BE49-F238E27FC236}">
                  <a16:creationId xmlns:a16="http://schemas.microsoft.com/office/drawing/2014/main" id="{00000000-0008-0000-00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48</xdr:row>
          <xdr:rowOff>9525</xdr:rowOff>
        </xdr:from>
        <xdr:to>
          <xdr:col>29</xdr:col>
          <xdr:colOff>28575</xdr:colOff>
          <xdr:row>49</xdr:row>
          <xdr:rowOff>0</xdr:rowOff>
        </xdr:to>
        <xdr:sp macro="" textlink="">
          <xdr:nvSpPr>
            <xdr:cNvPr id="3249" name="p01q06g02o02" hidden="1">
              <a:extLst>
                <a:ext uri="{63B3BB69-23CF-44E3-9099-C40C66FF867C}">
                  <a14:compatExt spid="_x0000_s3249"/>
                </a:ext>
                <a:ext uri="{FF2B5EF4-FFF2-40B4-BE49-F238E27FC236}">
                  <a16:creationId xmlns:a16="http://schemas.microsoft.com/office/drawing/2014/main" id="{00000000-0008-0000-00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161925</xdr:colOff>
      <xdr:row>0</xdr:row>
      <xdr:rowOff>0</xdr:rowOff>
    </xdr:from>
    <xdr:to>
      <xdr:col>29</xdr:col>
      <xdr:colOff>85725</xdr:colOff>
      <xdr:row>4</xdr:row>
      <xdr:rowOff>161925</xdr:rowOff>
    </xdr:to>
    <xdr:pic>
      <xdr:nvPicPr>
        <xdr:cNvPr id="32" name="Pictur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0553700"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47625</xdr:colOff>
      <xdr:row>73</xdr:row>
      <xdr:rowOff>28575</xdr:rowOff>
    </xdr:from>
    <xdr:to>
      <xdr:col>29</xdr:col>
      <xdr:colOff>228600</xdr:colOff>
      <xdr:row>74</xdr:row>
      <xdr:rowOff>0</xdr:rowOff>
    </xdr:to>
    <xdr:pic>
      <xdr:nvPicPr>
        <xdr:cNvPr id="33" name="rg_hi" descr="ANd9GcRM46Uomfsyo90ZKpOpNr6GuZ4VV8hjfWqZ6PX5--bcmX2X6Lg&amp;t=1&amp;usg=__XbQjuaPZ0mVrhxW0Cj67viFaKyo=">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0" y="16373475"/>
          <a:ext cx="161925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0</xdr:colOff>
          <xdr:row>7</xdr:row>
          <xdr:rowOff>0</xdr:rowOff>
        </xdr:from>
        <xdr:to>
          <xdr:col>13</xdr:col>
          <xdr:colOff>0</xdr:colOff>
          <xdr:row>8</xdr:row>
          <xdr:rowOff>0</xdr:rowOff>
        </xdr:to>
        <xdr:sp macro="" textlink="">
          <xdr:nvSpPr>
            <xdr:cNvPr id="4764" name="p02c01g01" hidden="1">
              <a:extLst>
                <a:ext uri="{63B3BB69-23CF-44E3-9099-C40C66FF867C}">
                  <a14:compatExt spid="_x0000_s4764"/>
                </a:ext>
                <a:ext uri="{FF2B5EF4-FFF2-40B4-BE49-F238E27FC236}">
                  <a16:creationId xmlns:a16="http://schemas.microsoft.com/office/drawing/2014/main" id="{00000000-0008-0000-0100-00009C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47625</xdr:colOff>
          <xdr:row>7</xdr:row>
          <xdr:rowOff>66675</xdr:rowOff>
        </xdr:from>
        <xdr:to>
          <xdr:col>10</xdr:col>
          <xdr:colOff>228600</xdr:colOff>
          <xdr:row>7</xdr:row>
          <xdr:rowOff>285750</xdr:rowOff>
        </xdr:to>
        <xdr:sp macro="" textlink="">
          <xdr:nvSpPr>
            <xdr:cNvPr id="4765" name="p02c01g01o01" hidden="1">
              <a:extLst>
                <a:ext uri="{63B3BB69-23CF-44E3-9099-C40C66FF867C}">
                  <a14:compatExt spid="_x0000_s4765"/>
                </a:ext>
                <a:ext uri="{FF2B5EF4-FFF2-40B4-BE49-F238E27FC236}">
                  <a16:creationId xmlns:a16="http://schemas.microsoft.com/office/drawing/2014/main" id="{00000000-0008-0000-0100-00009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7</xdr:row>
          <xdr:rowOff>66675</xdr:rowOff>
        </xdr:from>
        <xdr:to>
          <xdr:col>11</xdr:col>
          <xdr:colOff>361950</xdr:colOff>
          <xdr:row>7</xdr:row>
          <xdr:rowOff>285750</xdr:rowOff>
        </xdr:to>
        <xdr:sp macro="" textlink="">
          <xdr:nvSpPr>
            <xdr:cNvPr id="4766" name="p02c01g01o02" hidden="1">
              <a:extLst>
                <a:ext uri="{63B3BB69-23CF-44E3-9099-C40C66FF867C}">
                  <a14:compatExt spid="_x0000_s4766"/>
                </a:ext>
                <a:ext uri="{FF2B5EF4-FFF2-40B4-BE49-F238E27FC236}">
                  <a16:creationId xmlns:a16="http://schemas.microsoft.com/office/drawing/2014/main" id="{00000000-0008-0000-0100-00009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7</xdr:row>
          <xdr:rowOff>0</xdr:rowOff>
        </xdr:from>
        <xdr:to>
          <xdr:col>18</xdr:col>
          <xdr:colOff>0</xdr:colOff>
          <xdr:row>8</xdr:row>
          <xdr:rowOff>0</xdr:rowOff>
        </xdr:to>
        <xdr:sp macro="" textlink="">
          <xdr:nvSpPr>
            <xdr:cNvPr id="4768" name="p02c02g01" hidden="1">
              <a:extLst>
                <a:ext uri="{63B3BB69-23CF-44E3-9099-C40C66FF867C}">
                  <a14:compatExt spid="_x0000_s4768"/>
                </a:ext>
                <a:ext uri="{FF2B5EF4-FFF2-40B4-BE49-F238E27FC236}">
                  <a16:creationId xmlns:a16="http://schemas.microsoft.com/office/drawing/2014/main" id="{00000000-0008-0000-0100-0000A0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47625</xdr:colOff>
          <xdr:row>7</xdr:row>
          <xdr:rowOff>66675</xdr:rowOff>
        </xdr:from>
        <xdr:to>
          <xdr:col>15</xdr:col>
          <xdr:colOff>228600</xdr:colOff>
          <xdr:row>7</xdr:row>
          <xdr:rowOff>285750</xdr:rowOff>
        </xdr:to>
        <xdr:sp macro="" textlink="">
          <xdr:nvSpPr>
            <xdr:cNvPr id="4769" name="p02c02g01o01" hidden="1">
              <a:extLst>
                <a:ext uri="{63B3BB69-23CF-44E3-9099-C40C66FF867C}">
                  <a14:compatExt spid="_x0000_s4769"/>
                </a:ext>
                <a:ext uri="{FF2B5EF4-FFF2-40B4-BE49-F238E27FC236}">
                  <a16:creationId xmlns:a16="http://schemas.microsoft.com/office/drawing/2014/main" id="{00000000-0008-0000-0100-0000A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7</xdr:row>
          <xdr:rowOff>66675</xdr:rowOff>
        </xdr:from>
        <xdr:to>
          <xdr:col>16</xdr:col>
          <xdr:colOff>361950</xdr:colOff>
          <xdr:row>7</xdr:row>
          <xdr:rowOff>285750</xdr:rowOff>
        </xdr:to>
        <xdr:sp macro="" textlink="">
          <xdr:nvSpPr>
            <xdr:cNvPr id="4770" name="p02c02g01o02" hidden="1">
              <a:extLst>
                <a:ext uri="{63B3BB69-23CF-44E3-9099-C40C66FF867C}">
                  <a14:compatExt spid="_x0000_s4770"/>
                </a:ext>
                <a:ext uri="{FF2B5EF4-FFF2-40B4-BE49-F238E27FC236}">
                  <a16:creationId xmlns:a16="http://schemas.microsoft.com/office/drawing/2014/main" id="{00000000-0008-0000-0100-0000A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23</xdr:col>
          <xdr:colOff>0</xdr:colOff>
          <xdr:row>8</xdr:row>
          <xdr:rowOff>0</xdr:rowOff>
        </xdr:to>
        <xdr:sp macro="" textlink="">
          <xdr:nvSpPr>
            <xdr:cNvPr id="4771" name="p02c03g01" hidden="1">
              <a:extLst>
                <a:ext uri="{63B3BB69-23CF-44E3-9099-C40C66FF867C}">
                  <a14:compatExt spid="_x0000_s4771"/>
                </a:ext>
                <a:ext uri="{FF2B5EF4-FFF2-40B4-BE49-F238E27FC236}">
                  <a16:creationId xmlns:a16="http://schemas.microsoft.com/office/drawing/2014/main" id="{00000000-0008-0000-0100-0000A3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47625</xdr:colOff>
          <xdr:row>7</xdr:row>
          <xdr:rowOff>66675</xdr:rowOff>
        </xdr:from>
        <xdr:to>
          <xdr:col>20</xdr:col>
          <xdr:colOff>228600</xdr:colOff>
          <xdr:row>7</xdr:row>
          <xdr:rowOff>285750</xdr:rowOff>
        </xdr:to>
        <xdr:sp macro="" textlink="">
          <xdr:nvSpPr>
            <xdr:cNvPr id="4772" name="p02c03g01o01" hidden="1">
              <a:extLst>
                <a:ext uri="{63B3BB69-23CF-44E3-9099-C40C66FF867C}">
                  <a14:compatExt spid="_x0000_s4772"/>
                </a:ext>
                <a:ext uri="{FF2B5EF4-FFF2-40B4-BE49-F238E27FC236}">
                  <a16:creationId xmlns:a16="http://schemas.microsoft.com/office/drawing/2014/main" id="{00000000-0008-0000-0100-0000A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7</xdr:row>
          <xdr:rowOff>66675</xdr:rowOff>
        </xdr:from>
        <xdr:to>
          <xdr:col>21</xdr:col>
          <xdr:colOff>361950</xdr:colOff>
          <xdr:row>7</xdr:row>
          <xdr:rowOff>285750</xdr:rowOff>
        </xdr:to>
        <xdr:sp macro="" textlink="">
          <xdr:nvSpPr>
            <xdr:cNvPr id="4773" name="p02c03g01o02" hidden="1">
              <a:extLst>
                <a:ext uri="{63B3BB69-23CF-44E3-9099-C40C66FF867C}">
                  <a14:compatExt spid="_x0000_s4773"/>
                </a:ext>
                <a:ext uri="{FF2B5EF4-FFF2-40B4-BE49-F238E27FC236}">
                  <a16:creationId xmlns:a16="http://schemas.microsoft.com/office/drawing/2014/main" id="{00000000-0008-0000-0100-0000A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7</xdr:row>
          <xdr:rowOff>0</xdr:rowOff>
        </xdr:from>
        <xdr:to>
          <xdr:col>28</xdr:col>
          <xdr:colOff>0</xdr:colOff>
          <xdr:row>8</xdr:row>
          <xdr:rowOff>0</xdr:rowOff>
        </xdr:to>
        <xdr:sp macro="" textlink="">
          <xdr:nvSpPr>
            <xdr:cNvPr id="4774" name="p02c04g01" hidden="1">
              <a:extLst>
                <a:ext uri="{63B3BB69-23CF-44E3-9099-C40C66FF867C}">
                  <a14:compatExt spid="_x0000_s4774"/>
                </a:ext>
                <a:ext uri="{FF2B5EF4-FFF2-40B4-BE49-F238E27FC236}">
                  <a16:creationId xmlns:a16="http://schemas.microsoft.com/office/drawing/2014/main" id="{00000000-0008-0000-0100-0000A6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xdr:col>
          <xdr:colOff>47625</xdr:colOff>
          <xdr:row>7</xdr:row>
          <xdr:rowOff>66675</xdr:rowOff>
        </xdr:from>
        <xdr:to>
          <xdr:col>25</xdr:col>
          <xdr:colOff>228600</xdr:colOff>
          <xdr:row>7</xdr:row>
          <xdr:rowOff>285750</xdr:rowOff>
        </xdr:to>
        <xdr:sp macro="" textlink="">
          <xdr:nvSpPr>
            <xdr:cNvPr id="4775" name="p02c04g01o01" hidden="1">
              <a:extLst>
                <a:ext uri="{63B3BB69-23CF-44E3-9099-C40C66FF867C}">
                  <a14:compatExt spid="_x0000_s4775"/>
                </a:ext>
                <a:ext uri="{FF2B5EF4-FFF2-40B4-BE49-F238E27FC236}">
                  <a16:creationId xmlns:a16="http://schemas.microsoft.com/office/drawing/2014/main" id="{00000000-0008-0000-0100-0000A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7</xdr:row>
          <xdr:rowOff>66675</xdr:rowOff>
        </xdr:from>
        <xdr:to>
          <xdr:col>26</xdr:col>
          <xdr:colOff>361950</xdr:colOff>
          <xdr:row>7</xdr:row>
          <xdr:rowOff>285750</xdr:rowOff>
        </xdr:to>
        <xdr:sp macro="" textlink="">
          <xdr:nvSpPr>
            <xdr:cNvPr id="4776" name="p02c04g01o02" hidden="1">
              <a:extLst>
                <a:ext uri="{63B3BB69-23CF-44E3-9099-C40C66FF867C}">
                  <a14:compatExt spid="_x0000_s4776"/>
                </a:ext>
                <a:ext uri="{FF2B5EF4-FFF2-40B4-BE49-F238E27FC236}">
                  <a16:creationId xmlns:a16="http://schemas.microsoft.com/office/drawing/2014/main" id="{00000000-0008-0000-0100-0000A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7</xdr:row>
          <xdr:rowOff>0</xdr:rowOff>
        </xdr:from>
        <xdr:to>
          <xdr:col>33</xdr:col>
          <xdr:colOff>0</xdr:colOff>
          <xdr:row>8</xdr:row>
          <xdr:rowOff>0</xdr:rowOff>
        </xdr:to>
        <xdr:sp macro="" textlink="">
          <xdr:nvSpPr>
            <xdr:cNvPr id="4777" name="p02c05g01" hidden="1">
              <a:extLst>
                <a:ext uri="{63B3BB69-23CF-44E3-9099-C40C66FF867C}">
                  <a14:compatExt spid="_x0000_s4777"/>
                </a:ext>
                <a:ext uri="{FF2B5EF4-FFF2-40B4-BE49-F238E27FC236}">
                  <a16:creationId xmlns:a16="http://schemas.microsoft.com/office/drawing/2014/main" id="{00000000-0008-0000-0100-0000A9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29</xdr:col>
          <xdr:colOff>47625</xdr:colOff>
          <xdr:row>7</xdr:row>
          <xdr:rowOff>66675</xdr:rowOff>
        </xdr:from>
        <xdr:to>
          <xdr:col>30</xdr:col>
          <xdr:colOff>228600</xdr:colOff>
          <xdr:row>7</xdr:row>
          <xdr:rowOff>285750</xdr:rowOff>
        </xdr:to>
        <xdr:sp macro="" textlink="">
          <xdr:nvSpPr>
            <xdr:cNvPr id="4778" name="p02c05g01o01" hidden="1">
              <a:extLst>
                <a:ext uri="{63B3BB69-23CF-44E3-9099-C40C66FF867C}">
                  <a14:compatExt spid="_x0000_s4778"/>
                </a:ext>
                <a:ext uri="{FF2B5EF4-FFF2-40B4-BE49-F238E27FC236}">
                  <a16:creationId xmlns:a16="http://schemas.microsoft.com/office/drawing/2014/main" id="{00000000-0008-0000-0100-0000A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57150</xdr:colOff>
          <xdr:row>7</xdr:row>
          <xdr:rowOff>66675</xdr:rowOff>
        </xdr:from>
        <xdr:to>
          <xdr:col>31</xdr:col>
          <xdr:colOff>361950</xdr:colOff>
          <xdr:row>7</xdr:row>
          <xdr:rowOff>285750</xdr:rowOff>
        </xdr:to>
        <xdr:sp macro="" textlink="">
          <xdr:nvSpPr>
            <xdr:cNvPr id="4779" name="p02c05g01o02" hidden="1">
              <a:extLst>
                <a:ext uri="{63B3BB69-23CF-44E3-9099-C40C66FF867C}">
                  <a14:compatExt spid="_x0000_s4779"/>
                </a:ext>
                <a:ext uri="{FF2B5EF4-FFF2-40B4-BE49-F238E27FC236}">
                  <a16:creationId xmlns:a16="http://schemas.microsoft.com/office/drawing/2014/main" id="{00000000-0008-0000-0100-0000A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7</xdr:row>
          <xdr:rowOff>0</xdr:rowOff>
        </xdr:from>
        <xdr:to>
          <xdr:col>38</xdr:col>
          <xdr:colOff>0</xdr:colOff>
          <xdr:row>8</xdr:row>
          <xdr:rowOff>0</xdr:rowOff>
        </xdr:to>
        <xdr:sp macro="" textlink="">
          <xdr:nvSpPr>
            <xdr:cNvPr id="4780" name="p02c06g01" hidden="1">
              <a:extLst>
                <a:ext uri="{63B3BB69-23CF-44E3-9099-C40C66FF867C}">
                  <a14:compatExt spid="_x0000_s4780"/>
                </a:ext>
                <a:ext uri="{FF2B5EF4-FFF2-40B4-BE49-F238E27FC236}">
                  <a16:creationId xmlns:a16="http://schemas.microsoft.com/office/drawing/2014/main" id="{00000000-0008-0000-0100-0000AC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47625</xdr:colOff>
          <xdr:row>7</xdr:row>
          <xdr:rowOff>66675</xdr:rowOff>
        </xdr:from>
        <xdr:to>
          <xdr:col>35</xdr:col>
          <xdr:colOff>228600</xdr:colOff>
          <xdr:row>7</xdr:row>
          <xdr:rowOff>285750</xdr:rowOff>
        </xdr:to>
        <xdr:sp macro="" textlink="">
          <xdr:nvSpPr>
            <xdr:cNvPr id="4781" name="p02c06g01o01" hidden="1">
              <a:extLst>
                <a:ext uri="{63B3BB69-23CF-44E3-9099-C40C66FF867C}">
                  <a14:compatExt spid="_x0000_s4781"/>
                </a:ext>
                <a:ext uri="{FF2B5EF4-FFF2-40B4-BE49-F238E27FC236}">
                  <a16:creationId xmlns:a16="http://schemas.microsoft.com/office/drawing/2014/main" id="{00000000-0008-0000-0100-0000A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57150</xdr:colOff>
          <xdr:row>7</xdr:row>
          <xdr:rowOff>66675</xdr:rowOff>
        </xdr:from>
        <xdr:to>
          <xdr:col>36</xdr:col>
          <xdr:colOff>361950</xdr:colOff>
          <xdr:row>7</xdr:row>
          <xdr:rowOff>285750</xdr:rowOff>
        </xdr:to>
        <xdr:sp macro="" textlink="">
          <xdr:nvSpPr>
            <xdr:cNvPr id="4782" name="p02c06g01o02" hidden="1">
              <a:extLst>
                <a:ext uri="{63B3BB69-23CF-44E3-9099-C40C66FF867C}">
                  <a14:compatExt spid="_x0000_s4782"/>
                </a:ext>
                <a:ext uri="{FF2B5EF4-FFF2-40B4-BE49-F238E27FC236}">
                  <a16:creationId xmlns:a16="http://schemas.microsoft.com/office/drawing/2014/main" id="{00000000-0008-0000-0100-0000A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7</xdr:row>
          <xdr:rowOff>0</xdr:rowOff>
        </xdr:from>
        <xdr:to>
          <xdr:col>43</xdr:col>
          <xdr:colOff>0</xdr:colOff>
          <xdr:row>8</xdr:row>
          <xdr:rowOff>0</xdr:rowOff>
        </xdr:to>
        <xdr:sp macro="" textlink="">
          <xdr:nvSpPr>
            <xdr:cNvPr id="4783" name="p02c07g01" hidden="1">
              <a:extLst>
                <a:ext uri="{63B3BB69-23CF-44E3-9099-C40C66FF867C}">
                  <a14:compatExt spid="_x0000_s4783"/>
                </a:ext>
                <a:ext uri="{FF2B5EF4-FFF2-40B4-BE49-F238E27FC236}">
                  <a16:creationId xmlns:a16="http://schemas.microsoft.com/office/drawing/2014/main" id="{00000000-0008-0000-0100-0000AF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47625</xdr:colOff>
          <xdr:row>7</xdr:row>
          <xdr:rowOff>66675</xdr:rowOff>
        </xdr:from>
        <xdr:to>
          <xdr:col>40</xdr:col>
          <xdr:colOff>228600</xdr:colOff>
          <xdr:row>7</xdr:row>
          <xdr:rowOff>285750</xdr:rowOff>
        </xdr:to>
        <xdr:sp macro="" textlink="">
          <xdr:nvSpPr>
            <xdr:cNvPr id="4784" name="p02c07g01o01" hidden="1">
              <a:extLst>
                <a:ext uri="{63B3BB69-23CF-44E3-9099-C40C66FF867C}">
                  <a14:compatExt spid="_x0000_s4784"/>
                </a:ext>
                <a:ext uri="{FF2B5EF4-FFF2-40B4-BE49-F238E27FC236}">
                  <a16:creationId xmlns:a16="http://schemas.microsoft.com/office/drawing/2014/main" id="{00000000-0008-0000-0100-0000B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57150</xdr:colOff>
          <xdr:row>7</xdr:row>
          <xdr:rowOff>66675</xdr:rowOff>
        </xdr:from>
        <xdr:to>
          <xdr:col>41</xdr:col>
          <xdr:colOff>361950</xdr:colOff>
          <xdr:row>7</xdr:row>
          <xdr:rowOff>285750</xdr:rowOff>
        </xdr:to>
        <xdr:sp macro="" textlink="">
          <xdr:nvSpPr>
            <xdr:cNvPr id="4785" name="p02c07g01o02" hidden="1">
              <a:extLst>
                <a:ext uri="{63B3BB69-23CF-44E3-9099-C40C66FF867C}">
                  <a14:compatExt spid="_x0000_s4785"/>
                </a:ext>
                <a:ext uri="{FF2B5EF4-FFF2-40B4-BE49-F238E27FC236}">
                  <a16:creationId xmlns:a16="http://schemas.microsoft.com/office/drawing/2014/main" id="{00000000-0008-0000-0100-0000B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7</xdr:row>
          <xdr:rowOff>0</xdr:rowOff>
        </xdr:from>
        <xdr:to>
          <xdr:col>48</xdr:col>
          <xdr:colOff>0</xdr:colOff>
          <xdr:row>8</xdr:row>
          <xdr:rowOff>0</xdr:rowOff>
        </xdr:to>
        <xdr:sp macro="" textlink="">
          <xdr:nvSpPr>
            <xdr:cNvPr id="4786" name="p02c08g01" hidden="1">
              <a:extLst>
                <a:ext uri="{63B3BB69-23CF-44E3-9099-C40C66FF867C}">
                  <a14:compatExt spid="_x0000_s4786"/>
                </a:ext>
                <a:ext uri="{FF2B5EF4-FFF2-40B4-BE49-F238E27FC236}">
                  <a16:creationId xmlns:a16="http://schemas.microsoft.com/office/drawing/2014/main" id="{00000000-0008-0000-0100-0000B2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47625</xdr:colOff>
          <xdr:row>7</xdr:row>
          <xdr:rowOff>66675</xdr:rowOff>
        </xdr:from>
        <xdr:to>
          <xdr:col>45</xdr:col>
          <xdr:colOff>228600</xdr:colOff>
          <xdr:row>7</xdr:row>
          <xdr:rowOff>285750</xdr:rowOff>
        </xdr:to>
        <xdr:sp macro="" textlink="">
          <xdr:nvSpPr>
            <xdr:cNvPr id="4787" name="p02c08g01o01" hidden="1">
              <a:extLst>
                <a:ext uri="{63B3BB69-23CF-44E3-9099-C40C66FF867C}">
                  <a14:compatExt spid="_x0000_s4787"/>
                </a:ext>
                <a:ext uri="{FF2B5EF4-FFF2-40B4-BE49-F238E27FC236}">
                  <a16:creationId xmlns:a16="http://schemas.microsoft.com/office/drawing/2014/main" id="{00000000-0008-0000-0100-0000B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57150</xdr:colOff>
          <xdr:row>7</xdr:row>
          <xdr:rowOff>66675</xdr:rowOff>
        </xdr:from>
        <xdr:to>
          <xdr:col>46</xdr:col>
          <xdr:colOff>361950</xdr:colOff>
          <xdr:row>7</xdr:row>
          <xdr:rowOff>285750</xdr:rowOff>
        </xdr:to>
        <xdr:sp macro="" textlink="">
          <xdr:nvSpPr>
            <xdr:cNvPr id="4788" name="p02c08g01o02" hidden="1">
              <a:extLst>
                <a:ext uri="{63B3BB69-23CF-44E3-9099-C40C66FF867C}">
                  <a14:compatExt spid="_x0000_s4788"/>
                </a:ext>
                <a:ext uri="{FF2B5EF4-FFF2-40B4-BE49-F238E27FC236}">
                  <a16:creationId xmlns:a16="http://schemas.microsoft.com/office/drawing/2014/main" id="{00000000-0008-0000-0100-0000B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7</xdr:row>
          <xdr:rowOff>0</xdr:rowOff>
        </xdr:from>
        <xdr:to>
          <xdr:col>53</xdr:col>
          <xdr:colOff>0</xdr:colOff>
          <xdr:row>8</xdr:row>
          <xdr:rowOff>0</xdr:rowOff>
        </xdr:to>
        <xdr:sp macro="" textlink="">
          <xdr:nvSpPr>
            <xdr:cNvPr id="4789" name="p02c09g01" hidden="1">
              <a:extLst>
                <a:ext uri="{63B3BB69-23CF-44E3-9099-C40C66FF867C}">
                  <a14:compatExt spid="_x0000_s4789"/>
                </a:ext>
                <a:ext uri="{FF2B5EF4-FFF2-40B4-BE49-F238E27FC236}">
                  <a16:creationId xmlns:a16="http://schemas.microsoft.com/office/drawing/2014/main" id="{00000000-0008-0000-0100-0000B5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49</xdr:col>
          <xdr:colOff>47625</xdr:colOff>
          <xdr:row>7</xdr:row>
          <xdr:rowOff>66675</xdr:rowOff>
        </xdr:from>
        <xdr:to>
          <xdr:col>50</xdr:col>
          <xdr:colOff>228600</xdr:colOff>
          <xdr:row>7</xdr:row>
          <xdr:rowOff>285750</xdr:rowOff>
        </xdr:to>
        <xdr:sp macro="" textlink="">
          <xdr:nvSpPr>
            <xdr:cNvPr id="4790" name="p02c09g01o01" hidden="1">
              <a:extLst>
                <a:ext uri="{63B3BB69-23CF-44E3-9099-C40C66FF867C}">
                  <a14:compatExt spid="_x0000_s4790"/>
                </a:ext>
                <a:ext uri="{FF2B5EF4-FFF2-40B4-BE49-F238E27FC236}">
                  <a16:creationId xmlns:a16="http://schemas.microsoft.com/office/drawing/2014/main" id="{00000000-0008-0000-0100-0000B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57150</xdr:colOff>
          <xdr:row>7</xdr:row>
          <xdr:rowOff>66675</xdr:rowOff>
        </xdr:from>
        <xdr:to>
          <xdr:col>51</xdr:col>
          <xdr:colOff>361950</xdr:colOff>
          <xdr:row>7</xdr:row>
          <xdr:rowOff>285750</xdr:rowOff>
        </xdr:to>
        <xdr:sp macro="" textlink="">
          <xdr:nvSpPr>
            <xdr:cNvPr id="4791" name="p02c09g01o02" hidden="1">
              <a:extLst>
                <a:ext uri="{63B3BB69-23CF-44E3-9099-C40C66FF867C}">
                  <a14:compatExt spid="_x0000_s4791"/>
                </a:ext>
                <a:ext uri="{FF2B5EF4-FFF2-40B4-BE49-F238E27FC236}">
                  <a16:creationId xmlns:a16="http://schemas.microsoft.com/office/drawing/2014/main" id="{00000000-0008-0000-0100-0000B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7</xdr:row>
          <xdr:rowOff>0</xdr:rowOff>
        </xdr:from>
        <xdr:to>
          <xdr:col>58</xdr:col>
          <xdr:colOff>0</xdr:colOff>
          <xdr:row>8</xdr:row>
          <xdr:rowOff>0</xdr:rowOff>
        </xdr:to>
        <xdr:sp macro="" textlink="">
          <xdr:nvSpPr>
            <xdr:cNvPr id="4792" name="p02c10g01" hidden="1">
              <a:extLst>
                <a:ext uri="{63B3BB69-23CF-44E3-9099-C40C66FF867C}">
                  <a14:compatExt spid="_x0000_s4792"/>
                </a:ext>
                <a:ext uri="{FF2B5EF4-FFF2-40B4-BE49-F238E27FC236}">
                  <a16:creationId xmlns:a16="http://schemas.microsoft.com/office/drawing/2014/main" id="{00000000-0008-0000-0100-0000B8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xdr:col>
          <xdr:colOff>47625</xdr:colOff>
          <xdr:row>7</xdr:row>
          <xdr:rowOff>66675</xdr:rowOff>
        </xdr:from>
        <xdr:to>
          <xdr:col>55</xdr:col>
          <xdr:colOff>228600</xdr:colOff>
          <xdr:row>7</xdr:row>
          <xdr:rowOff>285750</xdr:rowOff>
        </xdr:to>
        <xdr:sp macro="" textlink="">
          <xdr:nvSpPr>
            <xdr:cNvPr id="4793" name="p02c10g01o01" hidden="1">
              <a:extLst>
                <a:ext uri="{63B3BB69-23CF-44E3-9099-C40C66FF867C}">
                  <a14:compatExt spid="_x0000_s4793"/>
                </a:ext>
                <a:ext uri="{FF2B5EF4-FFF2-40B4-BE49-F238E27FC236}">
                  <a16:creationId xmlns:a16="http://schemas.microsoft.com/office/drawing/2014/main" id="{00000000-0008-0000-0100-0000B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7</xdr:row>
          <xdr:rowOff>66675</xdr:rowOff>
        </xdr:from>
        <xdr:to>
          <xdr:col>56</xdr:col>
          <xdr:colOff>361950</xdr:colOff>
          <xdr:row>7</xdr:row>
          <xdr:rowOff>285750</xdr:rowOff>
        </xdr:to>
        <xdr:sp macro="" textlink="">
          <xdr:nvSpPr>
            <xdr:cNvPr id="4794" name="p02c10g01o02" hidden="1">
              <a:extLst>
                <a:ext uri="{63B3BB69-23CF-44E3-9099-C40C66FF867C}">
                  <a14:compatExt spid="_x0000_s4794"/>
                </a:ext>
                <a:ext uri="{FF2B5EF4-FFF2-40B4-BE49-F238E27FC236}">
                  <a16:creationId xmlns:a16="http://schemas.microsoft.com/office/drawing/2014/main" id="{00000000-0008-0000-0100-0000B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7</xdr:row>
          <xdr:rowOff>0</xdr:rowOff>
        </xdr:from>
        <xdr:to>
          <xdr:col>63</xdr:col>
          <xdr:colOff>0</xdr:colOff>
          <xdr:row>8</xdr:row>
          <xdr:rowOff>0</xdr:rowOff>
        </xdr:to>
        <xdr:sp macro="" textlink="">
          <xdr:nvSpPr>
            <xdr:cNvPr id="4795" name="p02c11g01" hidden="1">
              <a:extLst>
                <a:ext uri="{63B3BB69-23CF-44E3-9099-C40C66FF867C}">
                  <a14:compatExt spid="_x0000_s4795"/>
                </a:ext>
                <a:ext uri="{FF2B5EF4-FFF2-40B4-BE49-F238E27FC236}">
                  <a16:creationId xmlns:a16="http://schemas.microsoft.com/office/drawing/2014/main" id="{00000000-0008-0000-0100-0000BB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xdr:col>
          <xdr:colOff>47625</xdr:colOff>
          <xdr:row>7</xdr:row>
          <xdr:rowOff>66675</xdr:rowOff>
        </xdr:from>
        <xdr:to>
          <xdr:col>60</xdr:col>
          <xdr:colOff>228600</xdr:colOff>
          <xdr:row>7</xdr:row>
          <xdr:rowOff>285750</xdr:rowOff>
        </xdr:to>
        <xdr:sp macro="" textlink="">
          <xdr:nvSpPr>
            <xdr:cNvPr id="4796" name="p02c11g01o01" hidden="1">
              <a:extLst>
                <a:ext uri="{63B3BB69-23CF-44E3-9099-C40C66FF867C}">
                  <a14:compatExt spid="_x0000_s4796"/>
                </a:ext>
                <a:ext uri="{FF2B5EF4-FFF2-40B4-BE49-F238E27FC236}">
                  <a16:creationId xmlns:a16="http://schemas.microsoft.com/office/drawing/2014/main" id="{00000000-0008-0000-0100-0000B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57150</xdr:colOff>
          <xdr:row>7</xdr:row>
          <xdr:rowOff>66675</xdr:rowOff>
        </xdr:from>
        <xdr:to>
          <xdr:col>61</xdr:col>
          <xdr:colOff>361950</xdr:colOff>
          <xdr:row>7</xdr:row>
          <xdr:rowOff>285750</xdr:rowOff>
        </xdr:to>
        <xdr:sp macro="" textlink="">
          <xdr:nvSpPr>
            <xdr:cNvPr id="4797" name="p02c11g01o02" hidden="1">
              <a:extLst>
                <a:ext uri="{63B3BB69-23CF-44E3-9099-C40C66FF867C}">
                  <a14:compatExt spid="_x0000_s4797"/>
                </a:ext>
                <a:ext uri="{FF2B5EF4-FFF2-40B4-BE49-F238E27FC236}">
                  <a16:creationId xmlns:a16="http://schemas.microsoft.com/office/drawing/2014/main" id="{00000000-0008-0000-0100-0000B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7</xdr:row>
          <xdr:rowOff>0</xdr:rowOff>
        </xdr:from>
        <xdr:to>
          <xdr:col>68</xdr:col>
          <xdr:colOff>0</xdr:colOff>
          <xdr:row>8</xdr:row>
          <xdr:rowOff>0</xdr:rowOff>
        </xdr:to>
        <xdr:sp macro="" textlink="">
          <xdr:nvSpPr>
            <xdr:cNvPr id="4798" name="p02c12g01" hidden="1">
              <a:extLst>
                <a:ext uri="{63B3BB69-23CF-44E3-9099-C40C66FF867C}">
                  <a14:compatExt spid="_x0000_s4798"/>
                </a:ext>
                <a:ext uri="{FF2B5EF4-FFF2-40B4-BE49-F238E27FC236}">
                  <a16:creationId xmlns:a16="http://schemas.microsoft.com/office/drawing/2014/main" id="{00000000-0008-0000-0100-0000BE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xdr:col>
          <xdr:colOff>47625</xdr:colOff>
          <xdr:row>7</xdr:row>
          <xdr:rowOff>66675</xdr:rowOff>
        </xdr:from>
        <xdr:to>
          <xdr:col>65</xdr:col>
          <xdr:colOff>228600</xdr:colOff>
          <xdr:row>7</xdr:row>
          <xdr:rowOff>285750</xdr:rowOff>
        </xdr:to>
        <xdr:sp macro="" textlink="">
          <xdr:nvSpPr>
            <xdr:cNvPr id="4799" name="p02c12g01o01" hidden="1">
              <a:extLst>
                <a:ext uri="{63B3BB69-23CF-44E3-9099-C40C66FF867C}">
                  <a14:compatExt spid="_x0000_s4799"/>
                </a:ext>
                <a:ext uri="{FF2B5EF4-FFF2-40B4-BE49-F238E27FC236}">
                  <a16:creationId xmlns:a16="http://schemas.microsoft.com/office/drawing/2014/main" id="{00000000-0008-0000-0100-0000B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57150</xdr:colOff>
          <xdr:row>7</xdr:row>
          <xdr:rowOff>66675</xdr:rowOff>
        </xdr:from>
        <xdr:to>
          <xdr:col>66</xdr:col>
          <xdr:colOff>361950</xdr:colOff>
          <xdr:row>7</xdr:row>
          <xdr:rowOff>285750</xdr:rowOff>
        </xdr:to>
        <xdr:sp macro="" textlink="">
          <xdr:nvSpPr>
            <xdr:cNvPr id="4800" name="p02c12g01o02" hidden="1">
              <a:extLst>
                <a:ext uri="{63B3BB69-23CF-44E3-9099-C40C66FF867C}">
                  <a14:compatExt spid="_x0000_s4800"/>
                </a:ext>
                <a:ext uri="{FF2B5EF4-FFF2-40B4-BE49-F238E27FC236}">
                  <a16:creationId xmlns:a16="http://schemas.microsoft.com/office/drawing/2014/main" id="{00000000-0008-0000-0100-0000C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7</xdr:row>
          <xdr:rowOff>0</xdr:rowOff>
        </xdr:from>
        <xdr:to>
          <xdr:col>73</xdr:col>
          <xdr:colOff>0</xdr:colOff>
          <xdr:row>8</xdr:row>
          <xdr:rowOff>0</xdr:rowOff>
        </xdr:to>
        <xdr:sp macro="" textlink="">
          <xdr:nvSpPr>
            <xdr:cNvPr id="4801" name="p02c13g01" hidden="1">
              <a:extLst>
                <a:ext uri="{63B3BB69-23CF-44E3-9099-C40C66FF867C}">
                  <a14:compatExt spid="_x0000_s4801"/>
                </a:ext>
                <a:ext uri="{FF2B5EF4-FFF2-40B4-BE49-F238E27FC236}">
                  <a16:creationId xmlns:a16="http://schemas.microsoft.com/office/drawing/2014/main" id="{00000000-0008-0000-0100-0000C1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xdr:col>
          <xdr:colOff>47625</xdr:colOff>
          <xdr:row>7</xdr:row>
          <xdr:rowOff>66675</xdr:rowOff>
        </xdr:from>
        <xdr:to>
          <xdr:col>70</xdr:col>
          <xdr:colOff>228600</xdr:colOff>
          <xdr:row>7</xdr:row>
          <xdr:rowOff>285750</xdr:rowOff>
        </xdr:to>
        <xdr:sp macro="" textlink="">
          <xdr:nvSpPr>
            <xdr:cNvPr id="4802" name="p02c13g01o01" hidden="1">
              <a:extLst>
                <a:ext uri="{63B3BB69-23CF-44E3-9099-C40C66FF867C}">
                  <a14:compatExt spid="_x0000_s4802"/>
                </a:ext>
                <a:ext uri="{FF2B5EF4-FFF2-40B4-BE49-F238E27FC236}">
                  <a16:creationId xmlns:a16="http://schemas.microsoft.com/office/drawing/2014/main" id="{00000000-0008-0000-0100-0000C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57150</xdr:colOff>
          <xdr:row>7</xdr:row>
          <xdr:rowOff>66675</xdr:rowOff>
        </xdr:from>
        <xdr:to>
          <xdr:col>71</xdr:col>
          <xdr:colOff>361950</xdr:colOff>
          <xdr:row>7</xdr:row>
          <xdr:rowOff>285750</xdr:rowOff>
        </xdr:to>
        <xdr:sp macro="" textlink="">
          <xdr:nvSpPr>
            <xdr:cNvPr id="4803" name="p02c13g01o02" hidden="1">
              <a:extLst>
                <a:ext uri="{63B3BB69-23CF-44E3-9099-C40C66FF867C}">
                  <a14:compatExt spid="_x0000_s4803"/>
                </a:ext>
                <a:ext uri="{FF2B5EF4-FFF2-40B4-BE49-F238E27FC236}">
                  <a16:creationId xmlns:a16="http://schemas.microsoft.com/office/drawing/2014/main" id="{00000000-0008-0000-0100-0000C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7</xdr:row>
          <xdr:rowOff>0</xdr:rowOff>
        </xdr:from>
        <xdr:to>
          <xdr:col>78</xdr:col>
          <xdr:colOff>0</xdr:colOff>
          <xdr:row>8</xdr:row>
          <xdr:rowOff>0</xdr:rowOff>
        </xdr:to>
        <xdr:sp macro="" textlink="">
          <xdr:nvSpPr>
            <xdr:cNvPr id="4804" name="p02c14g01" hidden="1">
              <a:extLst>
                <a:ext uri="{63B3BB69-23CF-44E3-9099-C40C66FF867C}">
                  <a14:compatExt spid="_x0000_s4804"/>
                </a:ext>
                <a:ext uri="{FF2B5EF4-FFF2-40B4-BE49-F238E27FC236}">
                  <a16:creationId xmlns:a16="http://schemas.microsoft.com/office/drawing/2014/main" id="{00000000-0008-0000-0100-0000C4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47625</xdr:colOff>
          <xdr:row>7</xdr:row>
          <xdr:rowOff>66675</xdr:rowOff>
        </xdr:from>
        <xdr:to>
          <xdr:col>75</xdr:col>
          <xdr:colOff>228600</xdr:colOff>
          <xdr:row>7</xdr:row>
          <xdr:rowOff>285750</xdr:rowOff>
        </xdr:to>
        <xdr:sp macro="" textlink="">
          <xdr:nvSpPr>
            <xdr:cNvPr id="4805" name="p02c14g01o01" hidden="1">
              <a:extLst>
                <a:ext uri="{63B3BB69-23CF-44E3-9099-C40C66FF867C}">
                  <a14:compatExt spid="_x0000_s4805"/>
                </a:ext>
                <a:ext uri="{FF2B5EF4-FFF2-40B4-BE49-F238E27FC236}">
                  <a16:creationId xmlns:a16="http://schemas.microsoft.com/office/drawing/2014/main" id="{00000000-0008-0000-0100-0000C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57150</xdr:colOff>
          <xdr:row>7</xdr:row>
          <xdr:rowOff>66675</xdr:rowOff>
        </xdr:from>
        <xdr:to>
          <xdr:col>76</xdr:col>
          <xdr:colOff>361950</xdr:colOff>
          <xdr:row>7</xdr:row>
          <xdr:rowOff>285750</xdr:rowOff>
        </xdr:to>
        <xdr:sp macro="" textlink="">
          <xdr:nvSpPr>
            <xdr:cNvPr id="4806" name="p02c14g01o02" hidden="1">
              <a:extLst>
                <a:ext uri="{63B3BB69-23CF-44E3-9099-C40C66FF867C}">
                  <a14:compatExt spid="_x0000_s4806"/>
                </a:ext>
                <a:ext uri="{FF2B5EF4-FFF2-40B4-BE49-F238E27FC236}">
                  <a16:creationId xmlns:a16="http://schemas.microsoft.com/office/drawing/2014/main" id="{00000000-0008-0000-0100-0000C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7</xdr:row>
          <xdr:rowOff>0</xdr:rowOff>
        </xdr:from>
        <xdr:to>
          <xdr:col>83</xdr:col>
          <xdr:colOff>0</xdr:colOff>
          <xdr:row>8</xdr:row>
          <xdr:rowOff>0</xdr:rowOff>
        </xdr:to>
        <xdr:sp macro="" textlink="">
          <xdr:nvSpPr>
            <xdr:cNvPr id="4807" name="p02c15g01" hidden="1">
              <a:extLst>
                <a:ext uri="{63B3BB69-23CF-44E3-9099-C40C66FF867C}">
                  <a14:compatExt spid="_x0000_s4807"/>
                </a:ext>
                <a:ext uri="{FF2B5EF4-FFF2-40B4-BE49-F238E27FC236}">
                  <a16:creationId xmlns:a16="http://schemas.microsoft.com/office/drawing/2014/main" id="{00000000-0008-0000-0100-0000C7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xdr:col>
          <xdr:colOff>47625</xdr:colOff>
          <xdr:row>7</xdr:row>
          <xdr:rowOff>66675</xdr:rowOff>
        </xdr:from>
        <xdr:to>
          <xdr:col>80</xdr:col>
          <xdr:colOff>228600</xdr:colOff>
          <xdr:row>7</xdr:row>
          <xdr:rowOff>285750</xdr:rowOff>
        </xdr:to>
        <xdr:sp macro="" textlink="">
          <xdr:nvSpPr>
            <xdr:cNvPr id="4808" name="p02c15g01o01" hidden="1">
              <a:extLst>
                <a:ext uri="{63B3BB69-23CF-44E3-9099-C40C66FF867C}">
                  <a14:compatExt spid="_x0000_s4808"/>
                </a:ext>
                <a:ext uri="{FF2B5EF4-FFF2-40B4-BE49-F238E27FC236}">
                  <a16:creationId xmlns:a16="http://schemas.microsoft.com/office/drawing/2014/main" id="{00000000-0008-0000-0100-0000C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57150</xdr:colOff>
          <xdr:row>7</xdr:row>
          <xdr:rowOff>66675</xdr:rowOff>
        </xdr:from>
        <xdr:to>
          <xdr:col>81</xdr:col>
          <xdr:colOff>361950</xdr:colOff>
          <xdr:row>7</xdr:row>
          <xdr:rowOff>285750</xdr:rowOff>
        </xdr:to>
        <xdr:sp macro="" textlink="">
          <xdr:nvSpPr>
            <xdr:cNvPr id="4809" name="p02c15g01o02" hidden="1">
              <a:extLst>
                <a:ext uri="{63B3BB69-23CF-44E3-9099-C40C66FF867C}">
                  <a14:compatExt spid="_x0000_s4809"/>
                </a:ext>
                <a:ext uri="{FF2B5EF4-FFF2-40B4-BE49-F238E27FC236}">
                  <a16:creationId xmlns:a16="http://schemas.microsoft.com/office/drawing/2014/main" id="{00000000-0008-0000-0100-0000C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7</xdr:row>
          <xdr:rowOff>0</xdr:rowOff>
        </xdr:from>
        <xdr:to>
          <xdr:col>88</xdr:col>
          <xdr:colOff>0</xdr:colOff>
          <xdr:row>8</xdr:row>
          <xdr:rowOff>0</xdr:rowOff>
        </xdr:to>
        <xdr:sp macro="" textlink="">
          <xdr:nvSpPr>
            <xdr:cNvPr id="4810" name="p02c16g01" hidden="1">
              <a:extLst>
                <a:ext uri="{63B3BB69-23CF-44E3-9099-C40C66FF867C}">
                  <a14:compatExt spid="_x0000_s4810"/>
                </a:ext>
                <a:ext uri="{FF2B5EF4-FFF2-40B4-BE49-F238E27FC236}">
                  <a16:creationId xmlns:a16="http://schemas.microsoft.com/office/drawing/2014/main" id="{00000000-0008-0000-0100-0000CA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xdr:col>
          <xdr:colOff>47625</xdr:colOff>
          <xdr:row>7</xdr:row>
          <xdr:rowOff>66675</xdr:rowOff>
        </xdr:from>
        <xdr:to>
          <xdr:col>85</xdr:col>
          <xdr:colOff>228600</xdr:colOff>
          <xdr:row>7</xdr:row>
          <xdr:rowOff>285750</xdr:rowOff>
        </xdr:to>
        <xdr:sp macro="" textlink="">
          <xdr:nvSpPr>
            <xdr:cNvPr id="4811" name="p02c16g01o01" hidden="1">
              <a:extLst>
                <a:ext uri="{63B3BB69-23CF-44E3-9099-C40C66FF867C}">
                  <a14:compatExt spid="_x0000_s4811"/>
                </a:ext>
                <a:ext uri="{FF2B5EF4-FFF2-40B4-BE49-F238E27FC236}">
                  <a16:creationId xmlns:a16="http://schemas.microsoft.com/office/drawing/2014/main" id="{00000000-0008-0000-0100-0000C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57150</xdr:colOff>
          <xdr:row>7</xdr:row>
          <xdr:rowOff>66675</xdr:rowOff>
        </xdr:from>
        <xdr:to>
          <xdr:col>86</xdr:col>
          <xdr:colOff>361950</xdr:colOff>
          <xdr:row>7</xdr:row>
          <xdr:rowOff>285750</xdr:rowOff>
        </xdr:to>
        <xdr:sp macro="" textlink="">
          <xdr:nvSpPr>
            <xdr:cNvPr id="4812" name="p02c16g01o02" hidden="1">
              <a:extLst>
                <a:ext uri="{63B3BB69-23CF-44E3-9099-C40C66FF867C}">
                  <a14:compatExt spid="_x0000_s4812"/>
                </a:ext>
                <a:ext uri="{FF2B5EF4-FFF2-40B4-BE49-F238E27FC236}">
                  <a16:creationId xmlns:a16="http://schemas.microsoft.com/office/drawing/2014/main" id="{00000000-0008-0000-0100-0000C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7</xdr:row>
          <xdr:rowOff>0</xdr:rowOff>
        </xdr:from>
        <xdr:to>
          <xdr:col>93</xdr:col>
          <xdr:colOff>0</xdr:colOff>
          <xdr:row>8</xdr:row>
          <xdr:rowOff>0</xdr:rowOff>
        </xdr:to>
        <xdr:sp macro="" textlink="">
          <xdr:nvSpPr>
            <xdr:cNvPr id="4813" name="p02c17g01" hidden="1">
              <a:extLst>
                <a:ext uri="{63B3BB69-23CF-44E3-9099-C40C66FF867C}">
                  <a14:compatExt spid="_x0000_s4813"/>
                </a:ext>
                <a:ext uri="{FF2B5EF4-FFF2-40B4-BE49-F238E27FC236}">
                  <a16:creationId xmlns:a16="http://schemas.microsoft.com/office/drawing/2014/main" id="{00000000-0008-0000-0100-0000CD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xdr:col>
          <xdr:colOff>47625</xdr:colOff>
          <xdr:row>7</xdr:row>
          <xdr:rowOff>66675</xdr:rowOff>
        </xdr:from>
        <xdr:to>
          <xdr:col>90</xdr:col>
          <xdr:colOff>228600</xdr:colOff>
          <xdr:row>7</xdr:row>
          <xdr:rowOff>285750</xdr:rowOff>
        </xdr:to>
        <xdr:sp macro="" textlink="">
          <xdr:nvSpPr>
            <xdr:cNvPr id="4814" name="p02c17g01o01" hidden="1">
              <a:extLst>
                <a:ext uri="{63B3BB69-23CF-44E3-9099-C40C66FF867C}">
                  <a14:compatExt spid="_x0000_s4814"/>
                </a:ext>
                <a:ext uri="{FF2B5EF4-FFF2-40B4-BE49-F238E27FC236}">
                  <a16:creationId xmlns:a16="http://schemas.microsoft.com/office/drawing/2014/main" id="{00000000-0008-0000-0100-0000C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57150</xdr:colOff>
          <xdr:row>7</xdr:row>
          <xdr:rowOff>66675</xdr:rowOff>
        </xdr:from>
        <xdr:to>
          <xdr:col>91</xdr:col>
          <xdr:colOff>361950</xdr:colOff>
          <xdr:row>7</xdr:row>
          <xdr:rowOff>285750</xdr:rowOff>
        </xdr:to>
        <xdr:sp macro="" textlink="">
          <xdr:nvSpPr>
            <xdr:cNvPr id="4815" name="p02c17g01o02" hidden="1">
              <a:extLst>
                <a:ext uri="{63B3BB69-23CF-44E3-9099-C40C66FF867C}">
                  <a14:compatExt spid="_x0000_s4815"/>
                </a:ext>
                <a:ext uri="{FF2B5EF4-FFF2-40B4-BE49-F238E27FC236}">
                  <a16:creationId xmlns:a16="http://schemas.microsoft.com/office/drawing/2014/main" id="{00000000-0008-0000-0100-0000C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7</xdr:row>
          <xdr:rowOff>0</xdr:rowOff>
        </xdr:from>
        <xdr:to>
          <xdr:col>98</xdr:col>
          <xdr:colOff>0</xdr:colOff>
          <xdr:row>8</xdr:row>
          <xdr:rowOff>0</xdr:rowOff>
        </xdr:to>
        <xdr:sp macro="" textlink="">
          <xdr:nvSpPr>
            <xdr:cNvPr id="4816" name="p02c18g01" hidden="1">
              <a:extLst>
                <a:ext uri="{63B3BB69-23CF-44E3-9099-C40C66FF867C}">
                  <a14:compatExt spid="_x0000_s4816"/>
                </a:ext>
                <a:ext uri="{FF2B5EF4-FFF2-40B4-BE49-F238E27FC236}">
                  <a16:creationId xmlns:a16="http://schemas.microsoft.com/office/drawing/2014/main" id="{00000000-0008-0000-0100-0000D0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xdr:col>
          <xdr:colOff>47625</xdr:colOff>
          <xdr:row>7</xdr:row>
          <xdr:rowOff>66675</xdr:rowOff>
        </xdr:from>
        <xdr:to>
          <xdr:col>95</xdr:col>
          <xdr:colOff>228600</xdr:colOff>
          <xdr:row>7</xdr:row>
          <xdr:rowOff>285750</xdr:rowOff>
        </xdr:to>
        <xdr:sp macro="" textlink="">
          <xdr:nvSpPr>
            <xdr:cNvPr id="4817" name="p02c18g01o01" hidden="1">
              <a:extLst>
                <a:ext uri="{63B3BB69-23CF-44E3-9099-C40C66FF867C}">
                  <a14:compatExt spid="_x0000_s4817"/>
                </a:ext>
                <a:ext uri="{FF2B5EF4-FFF2-40B4-BE49-F238E27FC236}">
                  <a16:creationId xmlns:a16="http://schemas.microsoft.com/office/drawing/2014/main" id="{00000000-0008-0000-0100-0000D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57150</xdr:colOff>
          <xdr:row>7</xdr:row>
          <xdr:rowOff>66675</xdr:rowOff>
        </xdr:from>
        <xdr:to>
          <xdr:col>96</xdr:col>
          <xdr:colOff>361950</xdr:colOff>
          <xdr:row>7</xdr:row>
          <xdr:rowOff>285750</xdr:rowOff>
        </xdr:to>
        <xdr:sp macro="" textlink="">
          <xdr:nvSpPr>
            <xdr:cNvPr id="4818" name="p02c18g01o02" hidden="1">
              <a:extLst>
                <a:ext uri="{63B3BB69-23CF-44E3-9099-C40C66FF867C}">
                  <a14:compatExt spid="_x0000_s4818"/>
                </a:ext>
                <a:ext uri="{FF2B5EF4-FFF2-40B4-BE49-F238E27FC236}">
                  <a16:creationId xmlns:a16="http://schemas.microsoft.com/office/drawing/2014/main" id="{00000000-0008-0000-0100-0000D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7</xdr:row>
          <xdr:rowOff>0</xdr:rowOff>
        </xdr:from>
        <xdr:to>
          <xdr:col>103</xdr:col>
          <xdr:colOff>0</xdr:colOff>
          <xdr:row>8</xdr:row>
          <xdr:rowOff>0</xdr:rowOff>
        </xdr:to>
        <xdr:sp macro="" textlink="">
          <xdr:nvSpPr>
            <xdr:cNvPr id="4819" name="p02c19g01" hidden="1">
              <a:extLst>
                <a:ext uri="{63B3BB69-23CF-44E3-9099-C40C66FF867C}">
                  <a14:compatExt spid="_x0000_s4819"/>
                </a:ext>
                <a:ext uri="{FF2B5EF4-FFF2-40B4-BE49-F238E27FC236}">
                  <a16:creationId xmlns:a16="http://schemas.microsoft.com/office/drawing/2014/main" id="{00000000-0008-0000-0100-0000D3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99</xdr:col>
          <xdr:colOff>47625</xdr:colOff>
          <xdr:row>7</xdr:row>
          <xdr:rowOff>66675</xdr:rowOff>
        </xdr:from>
        <xdr:to>
          <xdr:col>100</xdr:col>
          <xdr:colOff>228600</xdr:colOff>
          <xdr:row>7</xdr:row>
          <xdr:rowOff>285750</xdr:rowOff>
        </xdr:to>
        <xdr:sp macro="" textlink="">
          <xdr:nvSpPr>
            <xdr:cNvPr id="4820" name="p02c19g01o01" hidden="1">
              <a:extLst>
                <a:ext uri="{63B3BB69-23CF-44E3-9099-C40C66FF867C}">
                  <a14:compatExt spid="_x0000_s4820"/>
                </a:ext>
                <a:ext uri="{FF2B5EF4-FFF2-40B4-BE49-F238E27FC236}">
                  <a16:creationId xmlns:a16="http://schemas.microsoft.com/office/drawing/2014/main" id="{00000000-0008-0000-0100-0000D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57150</xdr:colOff>
          <xdr:row>7</xdr:row>
          <xdr:rowOff>66675</xdr:rowOff>
        </xdr:from>
        <xdr:to>
          <xdr:col>101</xdr:col>
          <xdr:colOff>361950</xdr:colOff>
          <xdr:row>7</xdr:row>
          <xdr:rowOff>285750</xdr:rowOff>
        </xdr:to>
        <xdr:sp macro="" textlink="">
          <xdr:nvSpPr>
            <xdr:cNvPr id="4821" name="p02c19g01o02" hidden="1">
              <a:extLst>
                <a:ext uri="{63B3BB69-23CF-44E3-9099-C40C66FF867C}">
                  <a14:compatExt spid="_x0000_s4821"/>
                </a:ext>
                <a:ext uri="{FF2B5EF4-FFF2-40B4-BE49-F238E27FC236}">
                  <a16:creationId xmlns:a16="http://schemas.microsoft.com/office/drawing/2014/main" id="{00000000-0008-0000-0100-0000D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7</xdr:row>
          <xdr:rowOff>0</xdr:rowOff>
        </xdr:from>
        <xdr:to>
          <xdr:col>108</xdr:col>
          <xdr:colOff>0</xdr:colOff>
          <xdr:row>8</xdr:row>
          <xdr:rowOff>0</xdr:rowOff>
        </xdr:to>
        <xdr:sp macro="" textlink="">
          <xdr:nvSpPr>
            <xdr:cNvPr id="4822" name="p02c20g01" hidden="1">
              <a:extLst>
                <a:ext uri="{63B3BB69-23CF-44E3-9099-C40C66FF867C}">
                  <a14:compatExt spid="_x0000_s4822"/>
                </a:ext>
                <a:ext uri="{FF2B5EF4-FFF2-40B4-BE49-F238E27FC236}">
                  <a16:creationId xmlns:a16="http://schemas.microsoft.com/office/drawing/2014/main" id="{00000000-0008-0000-0100-0000D6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xdr:col>
          <xdr:colOff>47625</xdr:colOff>
          <xdr:row>7</xdr:row>
          <xdr:rowOff>66675</xdr:rowOff>
        </xdr:from>
        <xdr:to>
          <xdr:col>105</xdr:col>
          <xdr:colOff>228600</xdr:colOff>
          <xdr:row>7</xdr:row>
          <xdr:rowOff>285750</xdr:rowOff>
        </xdr:to>
        <xdr:sp macro="" textlink="">
          <xdr:nvSpPr>
            <xdr:cNvPr id="4823" name="p02c20g01o01" hidden="1">
              <a:extLst>
                <a:ext uri="{63B3BB69-23CF-44E3-9099-C40C66FF867C}">
                  <a14:compatExt spid="_x0000_s4823"/>
                </a:ext>
                <a:ext uri="{FF2B5EF4-FFF2-40B4-BE49-F238E27FC236}">
                  <a16:creationId xmlns:a16="http://schemas.microsoft.com/office/drawing/2014/main" id="{00000000-0008-0000-0100-0000D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57150</xdr:colOff>
          <xdr:row>7</xdr:row>
          <xdr:rowOff>66675</xdr:rowOff>
        </xdr:from>
        <xdr:to>
          <xdr:col>106</xdr:col>
          <xdr:colOff>361950</xdr:colOff>
          <xdr:row>7</xdr:row>
          <xdr:rowOff>285750</xdr:rowOff>
        </xdr:to>
        <xdr:sp macro="" textlink="">
          <xdr:nvSpPr>
            <xdr:cNvPr id="4824" name="p02c20g01o02" hidden="1">
              <a:extLst>
                <a:ext uri="{63B3BB69-23CF-44E3-9099-C40C66FF867C}">
                  <a14:compatExt spid="_x0000_s4824"/>
                </a:ext>
                <a:ext uri="{FF2B5EF4-FFF2-40B4-BE49-F238E27FC236}">
                  <a16:creationId xmlns:a16="http://schemas.microsoft.com/office/drawing/2014/main" id="{00000000-0008-0000-0100-0000D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7</xdr:row>
          <xdr:rowOff>0</xdr:rowOff>
        </xdr:from>
        <xdr:to>
          <xdr:col>113</xdr:col>
          <xdr:colOff>0</xdr:colOff>
          <xdr:row>8</xdr:row>
          <xdr:rowOff>0</xdr:rowOff>
        </xdr:to>
        <xdr:sp macro="" textlink="">
          <xdr:nvSpPr>
            <xdr:cNvPr id="4825" name="p02c21g01" hidden="1">
              <a:extLst>
                <a:ext uri="{63B3BB69-23CF-44E3-9099-C40C66FF867C}">
                  <a14:compatExt spid="_x0000_s4825"/>
                </a:ext>
                <a:ext uri="{FF2B5EF4-FFF2-40B4-BE49-F238E27FC236}">
                  <a16:creationId xmlns:a16="http://schemas.microsoft.com/office/drawing/2014/main" id="{00000000-0008-0000-0100-0000D9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109</xdr:col>
          <xdr:colOff>47625</xdr:colOff>
          <xdr:row>7</xdr:row>
          <xdr:rowOff>66675</xdr:rowOff>
        </xdr:from>
        <xdr:to>
          <xdr:col>110</xdr:col>
          <xdr:colOff>228600</xdr:colOff>
          <xdr:row>7</xdr:row>
          <xdr:rowOff>285750</xdr:rowOff>
        </xdr:to>
        <xdr:sp macro="" textlink="">
          <xdr:nvSpPr>
            <xdr:cNvPr id="4826" name="p02c21g01o01" hidden="1">
              <a:extLst>
                <a:ext uri="{63B3BB69-23CF-44E3-9099-C40C66FF867C}">
                  <a14:compatExt spid="_x0000_s4826"/>
                </a:ext>
                <a:ext uri="{FF2B5EF4-FFF2-40B4-BE49-F238E27FC236}">
                  <a16:creationId xmlns:a16="http://schemas.microsoft.com/office/drawing/2014/main" id="{00000000-0008-0000-0100-0000D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57150</xdr:colOff>
          <xdr:row>7</xdr:row>
          <xdr:rowOff>66675</xdr:rowOff>
        </xdr:from>
        <xdr:to>
          <xdr:col>111</xdr:col>
          <xdr:colOff>361950</xdr:colOff>
          <xdr:row>7</xdr:row>
          <xdr:rowOff>285750</xdr:rowOff>
        </xdr:to>
        <xdr:sp macro="" textlink="">
          <xdr:nvSpPr>
            <xdr:cNvPr id="4827" name="p02c21g01o02" hidden="1">
              <a:extLst>
                <a:ext uri="{63B3BB69-23CF-44E3-9099-C40C66FF867C}">
                  <a14:compatExt spid="_x0000_s4827"/>
                </a:ext>
                <a:ext uri="{FF2B5EF4-FFF2-40B4-BE49-F238E27FC236}">
                  <a16:creationId xmlns:a16="http://schemas.microsoft.com/office/drawing/2014/main" id="{00000000-0008-0000-0100-0000D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7</xdr:row>
          <xdr:rowOff>0</xdr:rowOff>
        </xdr:from>
        <xdr:to>
          <xdr:col>118</xdr:col>
          <xdr:colOff>0</xdr:colOff>
          <xdr:row>8</xdr:row>
          <xdr:rowOff>0</xdr:rowOff>
        </xdr:to>
        <xdr:sp macro="" textlink="">
          <xdr:nvSpPr>
            <xdr:cNvPr id="4828" name="p02c22g01" hidden="1">
              <a:extLst>
                <a:ext uri="{63B3BB69-23CF-44E3-9099-C40C66FF867C}">
                  <a14:compatExt spid="_x0000_s4828"/>
                </a:ext>
                <a:ext uri="{FF2B5EF4-FFF2-40B4-BE49-F238E27FC236}">
                  <a16:creationId xmlns:a16="http://schemas.microsoft.com/office/drawing/2014/main" id="{00000000-0008-0000-0100-0000DC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114</xdr:col>
          <xdr:colOff>47625</xdr:colOff>
          <xdr:row>7</xdr:row>
          <xdr:rowOff>66675</xdr:rowOff>
        </xdr:from>
        <xdr:to>
          <xdr:col>115</xdr:col>
          <xdr:colOff>228600</xdr:colOff>
          <xdr:row>7</xdr:row>
          <xdr:rowOff>285750</xdr:rowOff>
        </xdr:to>
        <xdr:sp macro="" textlink="">
          <xdr:nvSpPr>
            <xdr:cNvPr id="4829" name="p02c22g01o01" hidden="1">
              <a:extLst>
                <a:ext uri="{63B3BB69-23CF-44E3-9099-C40C66FF867C}">
                  <a14:compatExt spid="_x0000_s4829"/>
                </a:ext>
                <a:ext uri="{FF2B5EF4-FFF2-40B4-BE49-F238E27FC236}">
                  <a16:creationId xmlns:a16="http://schemas.microsoft.com/office/drawing/2014/main" id="{00000000-0008-0000-0100-0000D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57150</xdr:colOff>
          <xdr:row>7</xdr:row>
          <xdr:rowOff>66675</xdr:rowOff>
        </xdr:from>
        <xdr:to>
          <xdr:col>116</xdr:col>
          <xdr:colOff>361950</xdr:colOff>
          <xdr:row>7</xdr:row>
          <xdr:rowOff>285750</xdr:rowOff>
        </xdr:to>
        <xdr:sp macro="" textlink="">
          <xdr:nvSpPr>
            <xdr:cNvPr id="4830" name="p02c22g01o02" hidden="1">
              <a:extLst>
                <a:ext uri="{63B3BB69-23CF-44E3-9099-C40C66FF867C}">
                  <a14:compatExt spid="_x0000_s4830"/>
                </a:ext>
                <a:ext uri="{FF2B5EF4-FFF2-40B4-BE49-F238E27FC236}">
                  <a16:creationId xmlns:a16="http://schemas.microsoft.com/office/drawing/2014/main" id="{00000000-0008-0000-0100-0000D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7</xdr:row>
          <xdr:rowOff>0</xdr:rowOff>
        </xdr:from>
        <xdr:to>
          <xdr:col>123</xdr:col>
          <xdr:colOff>0</xdr:colOff>
          <xdr:row>8</xdr:row>
          <xdr:rowOff>0</xdr:rowOff>
        </xdr:to>
        <xdr:sp macro="" textlink="">
          <xdr:nvSpPr>
            <xdr:cNvPr id="4831" name="p02c23g01" hidden="1">
              <a:extLst>
                <a:ext uri="{63B3BB69-23CF-44E3-9099-C40C66FF867C}">
                  <a14:compatExt spid="_x0000_s4831"/>
                </a:ext>
                <a:ext uri="{FF2B5EF4-FFF2-40B4-BE49-F238E27FC236}">
                  <a16:creationId xmlns:a16="http://schemas.microsoft.com/office/drawing/2014/main" id="{00000000-0008-0000-0100-0000DF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119</xdr:col>
          <xdr:colOff>47625</xdr:colOff>
          <xdr:row>7</xdr:row>
          <xdr:rowOff>66675</xdr:rowOff>
        </xdr:from>
        <xdr:to>
          <xdr:col>120</xdr:col>
          <xdr:colOff>228600</xdr:colOff>
          <xdr:row>7</xdr:row>
          <xdr:rowOff>285750</xdr:rowOff>
        </xdr:to>
        <xdr:sp macro="" textlink="">
          <xdr:nvSpPr>
            <xdr:cNvPr id="4832" name="p02c23g01o01" hidden="1">
              <a:extLst>
                <a:ext uri="{63B3BB69-23CF-44E3-9099-C40C66FF867C}">
                  <a14:compatExt spid="_x0000_s4832"/>
                </a:ext>
                <a:ext uri="{FF2B5EF4-FFF2-40B4-BE49-F238E27FC236}">
                  <a16:creationId xmlns:a16="http://schemas.microsoft.com/office/drawing/2014/main" id="{00000000-0008-0000-0100-0000E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57150</xdr:colOff>
          <xdr:row>7</xdr:row>
          <xdr:rowOff>66675</xdr:rowOff>
        </xdr:from>
        <xdr:to>
          <xdr:col>121</xdr:col>
          <xdr:colOff>361950</xdr:colOff>
          <xdr:row>7</xdr:row>
          <xdr:rowOff>285750</xdr:rowOff>
        </xdr:to>
        <xdr:sp macro="" textlink="">
          <xdr:nvSpPr>
            <xdr:cNvPr id="4833" name="p02c23g01o02" hidden="1">
              <a:extLst>
                <a:ext uri="{63B3BB69-23CF-44E3-9099-C40C66FF867C}">
                  <a14:compatExt spid="_x0000_s4833"/>
                </a:ext>
                <a:ext uri="{FF2B5EF4-FFF2-40B4-BE49-F238E27FC236}">
                  <a16:creationId xmlns:a16="http://schemas.microsoft.com/office/drawing/2014/main" id="{00000000-0008-0000-0100-0000E1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7</xdr:row>
          <xdr:rowOff>0</xdr:rowOff>
        </xdr:from>
        <xdr:to>
          <xdr:col>128</xdr:col>
          <xdr:colOff>0</xdr:colOff>
          <xdr:row>8</xdr:row>
          <xdr:rowOff>0</xdr:rowOff>
        </xdr:to>
        <xdr:sp macro="" textlink="">
          <xdr:nvSpPr>
            <xdr:cNvPr id="4834" name="p02c24g01" hidden="1">
              <a:extLst>
                <a:ext uri="{63B3BB69-23CF-44E3-9099-C40C66FF867C}">
                  <a14:compatExt spid="_x0000_s4834"/>
                </a:ext>
                <a:ext uri="{FF2B5EF4-FFF2-40B4-BE49-F238E27FC236}">
                  <a16:creationId xmlns:a16="http://schemas.microsoft.com/office/drawing/2014/main" id="{00000000-0008-0000-0100-0000E2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47625</xdr:colOff>
          <xdr:row>7</xdr:row>
          <xdr:rowOff>66675</xdr:rowOff>
        </xdr:from>
        <xdr:to>
          <xdr:col>125</xdr:col>
          <xdr:colOff>228600</xdr:colOff>
          <xdr:row>7</xdr:row>
          <xdr:rowOff>285750</xdr:rowOff>
        </xdr:to>
        <xdr:sp macro="" textlink="">
          <xdr:nvSpPr>
            <xdr:cNvPr id="4835" name="p02c24g01o01" hidden="1">
              <a:extLst>
                <a:ext uri="{63B3BB69-23CF-44E3-9099-C40C66FF867C}">
                  <a14:compatExt spid="_x0000_s4835"/>
                </a:ext>
                <a:ext uri="{FF2B5EF4-FFF2-40B4-BE49-F238E27FC236}">
                  <a16:creationId xmlns:a16="http://schemas.microsoft.com/office/drawing/2014/main" id="{00000000-0008-0000-0100-0000E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57150</xdr:colOff>
          <xdr:row>7</xdr:row>
          <xdr:rowOff>66675</xdr:rowOff>
        </xdr:from>
        <xdr:to>
          <xdr:col>126</xdr:col>
          <xdr:colOff>361950</xdr:colOff>
          <xdr:row>7</xdr:row>
          <xdr:rowOff>285750</xdr:rowOff>
        </xdr:to>
        <xdr:sp macro="" textlink="">
          <xdr:nvSpPr>
            <xdr:cNvPr id="4836" name="p02c24g01o02" hidden="1">
              <a:extLst>
                <a:ext uri="{63B3BB69-23CF-44E3-9099-C40C66FF867C}">
                  <a14:compatExt spid="_x0000_s4836"/>
                </a:ext>
                <a:ext uri="{FF2B5EF4-FFF2-40B4-BE49-F238E27FC236}">
                  <a16:creationId xmlns:a16="http://schemas.microsoft.com/office/drawing/2014/main" id="{00000000-0008-0000-0100-0000E4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7</xdr:row>
          <xdr:rowOff>0</xdr:rowOff>
        </xdr:from>
        <xdr:to>
          <xdr:col>133</xdr:col>
          <xdr:colOff>0</xdr:colOff>
          <xdr:row>8</xdr:row>
          <xdr:rowOff>0</xdr:rowOff>
        </xdr:to>
        <xdr:sp macro="" textlink="">
          <xdr:nvSpPr>
            <xdr:cNvPr id="4837" name="p02c25g01" hidden="1">
              <a:extLst>
                <a:ext uri="{63B3BB69-23CF-44E3-9099-C40C66FF867C}">
                  <a14:compatExt spid="_x0000_s4837"/>
                </a:ext>
                <a:ext uri="{FF2B5EF4-FFF2-40B4-BE49-F238E27FC236}">
                  <a16:creationId xmlns:a16="http://schemas.microsoft.com/office/drawing/2014/main" id="{00000000-0008-0000-0100-0000E5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129</xdr:col>
          <xdr:colOff>47625</xdr:colOff>
          <xdr:row>7</xdr:row>
          <xdr:rowOff>66675</xdr:rowOff>
        </xdr:from>
        <xdr:to>
          <xdr:col>130</xdr:col>
          <xdr:colOff>228600</xdr:colOff>
          <xdr:row>7</xdr:row>
          <xdr:rowOff>285750</xdr:rowOff>
        </xdr:to>
        <xdr:sp macro="" textlink="">
          <xdr:nvSpPr>
            <xdr:cNvPr id="4838" name="p02c25g01o01" hidden="1">
              <a:extLst>
                <a:ext uri="{63B3BB69-23CF-44E3-9099-C40C66FF867C}">
                  <a14:compatExt spid="_x0000_s4838"/>
                </a:ext>
                <a:ext uri="{FF2B5EF4-FFF2-40B4-BE49-F238E27FC236}">
                  <a16:creationId xmlns:a16="http://schemas.microsoft.com/office/drawing/2014/main" id="{00000000-0008-0000-0100-0000E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57150</xdr:colOff>
          <xdr:row>7</xdr:row>
          <xdr:rowOff>66675</xdr:rowOff>
        </xdr:from>
        <xdr:to>
          <xdr:col>131</xdr:col>
          <xdr:colOff>361950</xdr:colOff>
          <xdr:row>7</xdr:row>
          <xdr:rowOff>285750</xdr:rowOff>
        </xdr:to>
        <xdr:sp macro="" textlink="">
          <xdr:nvSpPr>
            <xdr:cNvPr id="4839" name="p02c25g01o02" hidden="1">
              <a:extLst>
                <a:ext uri="{63B3BB69-23CF-44E3-9099-C40C66FF867C}">
                  <a14:compatExt spid="_x0000_s4839"/>
                </a:ext>
                <a:ext uri="{FF2B5EF4-FFF2-40B4-BE49-F238E27FC236}">
                  <a16:creationId xmlns:a16="http://schemas.microsoft.com/office/drawing/2014/main" id="{00000000-0008-0000-0100-0000E7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7</xdr:row>
          <xdr:rowOff>0</xdr:rowOff>
        </xdr:from>
        <xdr:to>
          <xdr:col>138</xdr:col>
          <xdr:colOff>0</xdr:colOff>
          <xdr:row>8</xdr:row>
          <xdr:rowOff>0</xdr:rowOff>
        </xdr:to>
        <xdr:sp macro="" textlink="">
          <xdr:nvSpPr>
            <xdr:cNvPr id="4840" name="p02c26g01" hidden="1">
              <a:extLst>
                <a:ext uri="{63B3BB69-23CF-44E3-9099-C40C66FF867C}">
                  <a14:compatExt spid="_x0000_s4840"/>
                </a:ext>
                <a:ext uri="{FF2B5EF4-FFF2-40B4-BE49-F238E27FC236}">
                  <a16:creationId xmlns:a16="http://schemas.microsoft.com/office/drawing/2014/main" id="{00000000-0008-0000-0100-0000E8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134</xdr:col>
          <xdr:colOff>47625</xdr:colOff>
          <xdr:row>7</xdr:row>
          <xdr:rowOff>66675</xdr:rowOff>
        </xdr:from>
        <xdr:to>
          <xdr:col>135</xdr:col>
          <xdr:colOff>228600</xdr:colOff>
          <xdr:row>7</xdr:row>
          <xdr:rowOff>285750</xdr:rowOff>
        </xdr:to>
        <xdr:sp macro="" textlink="">
          <xdr:nvSpPr>
            <xdr:cNvPr id="4841" name="p02c26g01o01" hidden="1">
              <a:extLst>
                <a:ext uri="{63B3BB69-23CF-44E3-9099-C40C66FF867C}">
                  <a14:compatExt spid="_x0000_s4841"/>
                </a:ext>
                <a:ext uri="{FF2B5EF4-FFF2-40B4-BE49-F238E27FC236}">
                  <a16:creationId xmlns:a16="http://schemas.microsoft.com/office/drawing/2014/main" id="{00000000-0008-0000-0100-0000E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57150</xdr:colOff>
          <xdr:row>7</xdr:row>
          <xdr:rowOff>66675</xdr:rowOff>
        </xdr:from>
        <xdr:to>
          <xdr:col>136</xdr:col>
          <xdr:colOff>361950</xdr:colOff>
          <xdr:row>7</xdr:row>
          <xdr:rowOff>285750</xdr:rowOff>
        </xdr:to>
        <xdr:sp macro="" textlink="">
          <xdr:nvSpPr>
            <xdr:cNvPr id="4842" name="p02c26g01o02" hidden="1">
              <a:extLst>
                <a:ext uri="{63B3BB69-23CF-44E3-9099-C40C66FF867C}">
                  <a14:compatExt spid="_x0000_s4842"/>
                </a:ext>
                <a:ext uri="{FF2B5EF4-FFF2-40B4-BE49-F238E27FC236}">
                  <a16:creationId xmlns:a16="http://schemas.microsoft.com/office/drawing/2014/main" id="{00000000-0008-0000-0100-0000E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7</xdr:row>
          <xdr:rowOff>0</xdr:rowOff>
        </xdr:from>
        <xdr:to>
          <xdr:col>143</xdr:col>
          <xdr:colOff>0</xdr:colOff>
          <xdr:row>8</xdr:row>
          <xdr:rowOff>0</xdr:rowOff>
        </xdr:to>
        <xdr:sp macro="" textlink="">
          <xdr:nvSpPr>
            <xdr:cNvPr id="4843" name="p02c27g01" hidden="1">
              <a:extLst>
                <a:ext uri="{63B3BB69-23CF-44E3-9099-C40C66FF867C}">
                  <a14:compatExt spid="_x0000_s4843"/>
                </a:ext>
                <a:ext uri="{FF2B5EF4-FFF2-40B4-BE49-F238E27FC236}">
                  <a16:creationId xmlns:a16="http://schemas.microsoft.com/office/drawing/2014/main" id="{00000000-0008-0000-0100-0000EB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139</xdr:col>
          <xdr:colOff>47625</xdr:colOff>
          <xdr:row>7</xdr:row>
          <xdr:rowOff>66675</xdr:rowOff>
        </xdr:from>
        <xdr:to>
          <xdr:col>140</xdr:col>
          <xdr:colOff>228600</xdr:colOff>
          <xdr:row>7</xdr:row>
          <xdr:rowOff>285750</xdr:rowOff>
        </xdr:to>
        <xdr:sp macro="" textlink="">
          <xdr:nvSpPr>
            <xdr:cNvPr id="4844" name="p02c27g01o01" hidden="1">
              <a:extLst>
                <a:ext uri="{63B3BB69-23CF-44E3-9099-C40C66FF867C}">
                  <a14:compatExt spid="_x0000_s4844"/>
                </a:ext>
                <a:ext uri="{FF2B5EF4-FFF2-40B4-BE49-F238E27FC236}">
                  <a16:creationId xmlns:a16="http://schemas.microsoft.com/office/drawing/2014/main" id="{00000000-0008-0000-0100-0000E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57150</xdr:colOff>
          <xdr:row>7</xdr:row>
          <xdr:rowOff>66675</xdr:rowOff>
        </xdr:from>
        <xdr:to>
          <xdr:col>141</xdr:col>
          <xdr:colOff>361950</xdr:colOff>
          <xdr:row>7</xdr:row>
          <xdr:rowOff>285750</xdr:rowOff>
        </xdr:to>
        <xdr:sp macro="" textlink="">
          <xdr:nvSpPr>
            <xdr:cNvPr id="4845" name="p02c27g01o02" hidden="1">
              <a:extLst>
                <a:ext uri="{63B3BB69-23CF-44E3-9099-C40C66FF867C}">
                  <a14:compatExt spid="_x0000_s4845"/>
                </a:ext>
                <a:ext uri="{FF2B5EF4-FFF2-40B4-BE49-F238E27FC236}">
                  <a16:creationId xmlns:a16="http://schemas.microsoft.com/office/drawing/2014/main" id="{00000000-0008-0000-0100-0000ED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7</xdr:row>
          <xdr:rowOff>0</xdr:rowOff>
        </xdr:from>
        <xdr:to>
          <xdr:col>148</xdr:col>
          <xdr:colOff>0</xdr:colOff>
          <xdr:row>8</xdr:row>
          <xdr:rowOff>0</xdr:rowOff>
        </xdr:to>
        <xdr:sp macro="" textlink="">
          <xdr:nvSpPr>
            <xdr:cNvPr id="4846" name="p02c28g01" hidden="1">
              <a:extLst>
                <a:ext uri="{63B3BB69-23CF-44E3-9099-C40C66FF867C}">
                  <a14:compatExt spid="_x0000_s4846"/>
                </a:ext>
                <a:ext uri="{FF2B5EF4-FFF2-40B4-BE49-F238E27FC236}">
                  <a16:creationId xmlns:a16="http://schemas.microsoft.com/office/drawing/2014/main" id="{00000000-0008-0000-0100-0000EE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144</xdr:col>
          <xdr:colOff>47625</xdr:colOff>
          <xdr:row>7</xdr:row>
          <xdr:rowOff>66675</xdr:rowOff>
        </xdr:from>
        <xdr:to>
          <xdr:col>145</xdr:col>
          <xdr:colOff>228600</xdr:colOff>
          <xdr:row>7</xdr:row>
          <xdr:rowOff>285750</xdr:rowOff>
        </xdr:to>
        <xdr:sp macro="" textlink="">
          <xdr:nvSpPr>
            <xdr:cNvPr id="4847" name="p02c28g01o01" hidden="1">
              <a:extLst>
                <a:ext uri="{63B3BB69-23CF-44E3-9099-C40C66FF867C}">
                  <a14:compatExt spid="_x0000_s4847"/>
                </a:ext>
                <a:ext uri="{FF2B5EF4-FFF2-40B4-BE49-F238E27FC236}">
                  <a16:creationId xmlns:a16="http://schemas.microsoft.com/office/drawing/2014/main" id="{00000000-0008-0000-0100-0000E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57150</xdr:colOff>
          <xdr:row>7</xdr:row>
          <xdr:rowOff>66675</xdr:rowOff>
        </xdr:from>
        <xdr:to>
          <xdr:col>146</xdr:col>
          <xdr:colOff>361950</xdr:colOff>
          <xdr:row>7</xdr:row>
          <xdr:rowOff>285750</xdr:rowOff>
        </xdr:to>
        <xdr:sp macro="" textlink="">
          <xdr:nvSpPr>
            <xdr:cNvPr id="4848" name="p02c28g01o02" hidden="1">
              <a:extLst>
                <a:ext uri="{63B3BB69-23CF-44E3-9099-C40C66FF867C}">
                  <a14:compatExt spid="_x0000_s4848"/>
                </a:ext>
                <a:ext uri="{FF2B5EF4-FFF2-40B4-BE49-F238E27FC236}">
                  <a16:creationId xmlns:a16="http://schemas.microsoft.com/office/drawing/2014/main" id="{00000000-0008-0000-0100-0000F0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7</xdr:row>
          <xdr:rowOff>0</xdr:rowOff>
        </xdr:from>
        <xdr:to>
          <xdr:col>153</xdr:col>
          <xdr:colOff>0</xdr:colOff>
          <xdr:row>8</xdr:row>
          <xdr:rowOff>0</xdr:rowOff>
        </xdr:to>
        <xdr:sp macro="" textlink="">
          <xdr:nvSpPr>
            <xdr:cNvPr id="4849" name="p02c29g01" hidden="1">
              <a:extLst>
                <a:ext uri="{63B3BB69-23CF-44E3-9099-C40C66FF867C}">
                  <a14:compatExt spid="_x0000_s4849"/>
                </a:ext>
                <a:ext uri="{FF2B5EF4-FFF2-40B4-BE49-F238E27FC236}">
                  <a16:creationId xmlns:a16="http://schemas.microsoft.com/office/drawing/2014/main" id="{00000000-0008-0000-0100-0000F1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149</xdr:col>
          <xdr:colOff>47625</xdr:colOff>
          <xdr:row>7</xdr:row>
          <xdr:rowOff>66675</xdr:rowOff>
        </xdr:from>
        <xdr:to>
          <xdr:col>150</xdr:col>
          <xdr:colOff>228600</xdr:colOff>
          <xdr:row>7</xdr:row>
          <xdr:rowOff>285750</xdr:rowOff>
        </xdr:to>
        <xdr:sp macro="" textlink="">
          <xdr:nvSpPr>
            <xdr:cNvPr id="4850" name="p02c29g01o01" hidden="1">
              <a:extLst>
                <a:ext uri="{63B3BB69-23CF-44E3-9099-C40C66FF867C}">
                  <a14:compatExt spid="_x0000_s4850"/>
                </a:ext>
                <a:ext uri="{FF2B5EF4-FFF2-40B4-BE49-F238E27FC236}">
                  <a16:creationId xmlns:a16="http://schemas.microsoft.com/office/drawing/2014/main" id="{00000000-0008-0000-0100-0000F2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57150</xdr:colOff>
          <xdr:row>7</xdr:row>
          <xdr:rowOff>66675</xdr:rowOff>
        </xdr:from>
        <xdr:to>
          <xdr:col>151</xdr:col>
          <xdr:colOff>361950</xdr:colOff>
          <xdr:row>7</xdr:row>
          <xdr:rowOff>285750</xdr:rowOff>
        </xdr:to>
        <xdr:sp macro="" textlink="">
          <xdr:nvSpPr>
            <xdr:cNvPr id="4851" name="p02c29g01o02" hidden="1">
              <a:extLst>
                <a:ext uri="{63B3BB69-23CF-44E3-9099-C40C66FF867C}">
                  <a14:compatExt spid="_x0000_s4851"/>
                </a:ext>
                <a:ext uri="{FF2B5EF4-FFF2-40B4-BE49-F238E27FC236}">
                  <a16:creationId xmlns:a16="http://schemas.microsoft.com/office/drawing/2014/main" id="{00000000-0008-0000-0100-0000F3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7</xdr:row>
          <xdr:rowOff>0</xdr:rowOff>
        </xdr:from>
        <xdr:to>
          <xdr:col>158</xdr:col>
          <xdr:colOff>0</xdr:colOff>
          <xdr:row>8</xdr:row>
          <xdr:rowOff>0</xdr:rowOff>
        </xdr:to>
        <xdr:sp macro="" textlink="">
          <xdr:nvSpPr>
            <xdr:cNvPr id="4852" name="p02c30g01" hidden="1">
              <a:extLst>
                <a:ext uri="{63B3BB69-23CF-44E3-9099-C40C66FF867C}">
                  <a14:compatExt spid="_x0000_s4852"/>
                </a:ext>
                <a:ext uri="{FF2B5EF4-FFF2-40B4-BE49-F238E27FC236}">
                  <a16:creationId xmlns:a16="http://schemas.microsoft.com/office/drawing/2014/main" id="{00000000-0008-0000-0100-0000F4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154</xdr:col>
          <xdr:colOff>47625</xdr:colOff>
          <xdr:row>7</xdr:row>
          <xdr:rowOff>66675</xdr:rowOff>
        </xdr:from>
        <xdr:to>
          <xdr:col>155</xdr:col>
          <xdr:colOff>228600</xdr:colOff>
          <xdr:row>7</xdr:row>
          <xdr:rowOff>285750</xdr:rowOff>
        </xdr:to>
        <xdr:sp macro="" textlink="">
          <xdr:nvSpPr>
            <xdr:cNvPr id="4853" name="p02c30g01o01" hidden="1">
              <a:extLst>
                <a:ext uri="{63B3BB69-23CF-44E3-9099-C40C66FF867C}">
                  <a14:compatExt spid="_x0000_s4853"/>
                </a:ext>
                <a:ext uri="{FF2B5EF4-FFF2-40B4-BE49-F238E27FC236}">
                  <a16:creationId xmlns:a16="http://schemas.microsoft.com/office/drawing/2014/main" id="{00000000-0008-0000-0100-0000F5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57150</xdr:colOff>
          <xdr:row>7</xdr:row>
          <xdr:rowOff>66675</xdr:rowOff>
        </xdr:from>
        <xdr:to>
          <xdr:col>156</xdr:col>
          <xdr:colOff>361950</xdr:colOff>
          <xdr:row>7</xdr:row>
          <xdr:rowOff>285750</xdr:rowOff>
        </xdr:to>
        <xdr:sp macro="" textlink="">
          <xdr:nvSpPr>
            <xdr:cNvPr id="4854" name="p02c30g01o02" hidden="1">
              <a:extLst>
                <a:ext uri="{63B3BB69-23CF-44E3-9099-C40C66FF867C}">
                  <a14:compatExt spid="_x0000_s4854"/>
                </a:ext>
                <a:ext uri="{FF2B5EF4-FFF2-40B4-BE49-F238E27FC236}">
                  <a16:creationId xmlns:a16="http://schemas.microsoft.com/office/drawing/2014/main" id="{00000000-0008-0000-0100-0000F6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7</xdr:row>
          <xdr:rowOff>0</xdr:rowOff>
        </xdr:from>
        <xdr:to>
          <xdr:col>163</xdr:col>
          <xdr:colOff>0</xdr:colOff>
          <xdr:row>8</xdr:row>
          <xdr:rowOff>0</xdr:rowOff>
        </xdr:to>
        <xdr:sp macro="" textlink="">
          <xdr:nvSpPr>
            <xdr:cNvPr id="4855" name="p02c31g01" hidden="1">
              <a:extLst>
                <a:ext uri="{63B3BB69-23CF-44E3-9099-C40C66FF867C}">
                  <a14:compatExt spid="_x0000_s4855"/>
                </a:ext>
                <a:ext uri="{FF2B5EF4-FFF2-40B4-BE49-F238E27FC236}">
                  <a16:creationId xmlns:a16="http://schemas.microsoft.com/office/drawing/2014/main" id="{00000000-0008-0000-0100-0000F7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159</xdr:col>
          <xdr:colOff>47625</xdr:colOff>
          <xdr:row>7</xdr:row>
          <xdr:rowOff>66675</xdr:rowOff>
        </xdr:from>
        <xdr:to>
          <xdr:col>160</xdr:col>
          <xdr:colOff>228600</xdr:colOff>
          <xdr:row>7</xdr:row>
          <xdr:rowOff>285750</xdr:rowOff>
        </xdr:to>
        <xdr:sp macro="" textlink="">
          <xdr:nvSpPr>
            <xdr:cNvPr id="4856" name="p02c31g01o01" hidden="1">
              <a:extLst>
                <a:ext uri="{63B3BB69-23CF-44E3-9099-C40C66FF867C}">
                  <a14:compatExt spid="_x0000_s4856"/>
                </a:ext>
                <a:ext uri="{FF2B5EF4-FFF2-40B4-BE49-F238E27FC236}">
                  <a16:creationId xmlns:a16="http://schemas.microsoft.com/office/drawing/2014/main" id="{00000000-0008-0000-0100-0000F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57150</xdr:colOff>
          <xdr:row>7</xdr:row>
          <xdr:rowOff>66675</xdr:rowOff>
        </xdr:from>
        <xdr:to>
          <xdr:col>161</xdr:col>
          <xdr:colOff>361950</xdr:colOff>
          <xdr:row>7</xdr:row>
          <xdr:rowOff>285750</xdr:rowOff>
        </xdr:to>
        <xdr:sp macro="" textlink="">
          <xdr:nvSpPr>
            <xdr:cNvPr id="4857" name="p02c31g01o02" hidden="1">
              <a:extLst>
                <a:ext uri="{63B3BB69-23CF-44E3-9099-C40C66FF867C}">
                  <a14:compatExt spid="_x0000_s4857"/>
                </a:ext>
                <a:ext uri="{FF2B5EF4-FFF2-40B4-BE49-F238E27FC236}">
                  <a16:creationId xmlns:a16="http://schemas.microsoft.com/office/drawing/2014/main" id="{00000000-0008-0000-0100-0000F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7</xdr:row>
          <xdr:rowOff>0</xdr:rowOff>
        </xdr:from>
        <xdr:to>
          <xdr:col>168</xdr:col>
          <xdr:colOff>0</xdr:colOff>
          <xdr:row>8</xdr:row>
          <xdr:rowOff>0</xdr:rowOff>
        </xdr:to>
        <xdr:sp macro="" textlink="">
          <xdr:nvSpPr>
            <xdr:cNvPr id="4858" name="p02c32g01" hidden="1">
              <a:extLst>
                <a:ext uri="{63B3BB69-23CF-44E3-9099-C40C66FF867C}">
                  <a14:compatExt spid="_x0000_s4858"/>
                </a:ext>
                <a:ext uri="{FF2B5EF4-FFF2-40B4-BE49-F238E27FC236}">
                  <a16:creationId xmlns:a16="http://schemas.microsoft.com/office/drawing/2014/main" id="{00000000-0008-0000-0100-0000FA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164</xdr:col>
          <xdr:colOff>47625</xdr:colOff>
          <xdr:row>7</xdr:row>
          <xdr:rowOff>66675</xdr:rowOff>
        </xdr:from>
        <xdr:to>
          <xdr:col>165</xdr:col>
          <xdr:colOff>228600</xdr:colOff>
          <xdr:row>7</xdr:row>
          <xdr:rowOff>285750</xdr:rowOff>
        </xdr:to>
        <xdr:sp macro="" textlink="">
          <xdr:nvSpPr>
            <xdr:cNvPr id="4859" name="p02c32g01o01" hidden="1">
              <a:extLst>
                <a:ext uri="{63B3BB69-23CF-44E3-9099-C40C66FF867C}">
                  <a14:compatExt spid="_x0000_s4859"/>
                </a:ext>
                <a:ext uri="{FF2B5EF4-FFF2-40B4-BE49-F238E27FC236}">
                  <a16:creationId xmlns:a16="http://schemas.microsoft.com/office/drawing/2014/main" id="{00000000-0008-0000-0100-0000F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57150</xdr:colOff>
          <xdr:row>7</xdr:row>
          <xdr:rowOff>66675</xdr:rowOff>
        </xdr:from>
        <xdr:to>
          <xdr:col>166</xdr:col>
          <xdr:colOff>361950</xdr:colOff>
          <xdr:row>7</xdr:row>
          <xdr:rowOff>285750</xdr:rowOff>
        </xdr:to>
        <xdr:sp macro="" textlink="">
          <xdr:nvSpPr>
            <xdr:cNvPr id="4860" name="p02c32g01o02" hidden="1">
              <a:extLst>
                <a:ext uri="{63B3BB69-23CF-44E3-9099-C40C66FF867C}">
                  <a14:compatExt spid="_x0000_s4860"/>
                </a:ext>
                <a:ext uri="{FF2B5EF4-FFF2-40B4-BE49-F238E27FC236}">
                  <a16:creationId xmlns:a16="http://schemas.microsoft.com/office/drawing/2014/main" id="{00000000-0008-0000-0100-0000F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7</xdr:row>
          <xdr:rowOff>0</xdr:rowOff>
        </xdr:from>
        <xdr:to>
          <xdr:col>173</xdr:col>
          <xdr:colOff>0</xdr:colOff>
          <xdr:row>8</xdr:row>
          <xdr:rowOff>0</xdr:rowOff>
        </xdr:to>
        <xdr:sp macro="" textlink="">
          <xdr:nvSpPr>
            <xdr:cNvPr id="4861" name="p02c33g01" hidden="1">
              <a:extLst>
                <a:ext uri="{63B3BB69-23CF-44E3-9099-C40C66FF867C}">
                  <a14:compatExt spid="_x0000_s4861"/>
                </a:ext>
                <a:ext uri="{FF2B5EF4-FFF2-40B4-BE49-F238E27FC236}">
                  <a16:creationId xmlns:a16="http://schemas.microsoft.com/office/drawing/2014/main" id="{00000000-0008-0000-0100-0000FD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169</xdr:col>
          <xdr:colOff>47625</xdr:colOff>
          <xdr:row>7</xdr:row>
          <xdr:rowOff>66675</xdr:rowOff>
        </xdr:from>
        <xdr:to>
          <xdr:col>170</xdr:col>
          <xdr:colOff>228600</xdr:colOff>
          <xdr:row>7</xdr:row>
          <xdr:rowOff>285750</xdr:rowOff>
        </xdr:to>
        <xdr:sp macro="" textlink="">
          <xdr:nvSpPr>
            <xdr:cNvPr id="4862" name="p02c33g01o01" hidden="1">
              <a:extLst>
                <a:ext uri="{63B3BB69-23CF-44E3-9099-C40C66FF867C}">
                  <a14:compatExt spid="_x0000_s4862"/>
                </a:ext>
                <a:ext uri="{FF2B5EF4-FFF2-40B4-BE49-F238E27FC236}">
                  <a16:creationId xmlns:a16="http://schemas.microsoft.com/office/drawing/2014/main" id="{00000000-0008-0000-0100-0000FE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57150</xdr:colOff>
          <xdr:row>7</xdr:row>
          <xdr:rowOff>66675</xdr:rowOff>
        </xdr:from>
        <xdr:to>
          <xdr:col>171</xdr:col>
          <xdr:colOff>361950</xdr:colOff>
          <xdr:row>7</xdr:row>
          <xdr:rowOff>285750</xdr:rowOff>
        </xdr:to>
        <xdr:sp macro="" textlink="">
          <xdr:nvSpPr>
            <xdr:cNvPr id="4863" name="p02c33g01o02" hidden="1">
              <a:extLst>
                <a:ext uri="{63B3BB69-23CF-44E3-9099-C40C66FF867C}">
                  <a14:compatExt spid="_x0000_s4863"/>
                </a:ext>
                <a:ext uri="{FF2B5EF4-FFF2-40B4-BE49-F238E27FC236}">
                  <a16:creationId xmlns:a16="http://schemas.microsoft.com/office/drawing/2014/main" id="{00000000-0008-0000-0100-0000FF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7</xdr:row>
          <xdr:rowOff>0</xdr:rowOff>
        </xdr:from>
        <xdr:to>
          <xdr:col>178</xdr:col>
          <xdr:colOff>0</xdr:colOff>
          <xdr:row>8</xdr:row>
          <xdr:rowOff>0</xdr:rowOff>
        </xdr:to>
        <xdr:sp macro="" textlink="">
          <xdr:nvSpPr>
            <xdr:cNvPr id="4864" name="p02c34g01" hidden="1">
              <a:extLst>
                <a:ext uri="{63B3BB69-23CF-44E3-9099-C40C66FF867C}">
                  <a14:compatExt spid="_x0000_s4864"/>
                </a:ext>
                <a:ext uri="{FF2B5EF4-FFF2-40B4-BE49-F238E27FC236}">
                  <a16:creationId xmlns:a16="http://schemas.microsoft.com/office/drawing/2014/main" id="{00000000-0008-0000-0100-000000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174</xdr:col>
          <xdr:colOff>47625</xdr:colOff>
          <xdr:row>7</xdr:row>
          <xdr:rowOff>66675</xdr:rowOff>
        </xdr:from>
        <xdr:to>
          <xdr:col>175</xdr:col>
          <xdr:colOff>228600</xdr:colOff>
          <xdr:row>7</xdr:row>
          <xdr:rowOff>285750</xdr:rowOff>
        </xdr:to>
        <xdr:sp macro="" textlink="">
          <xdr:nvSpPr>
            <xdr:cNvPr id="4865" name="p02c34g01o01" hidden="1">
              <a:extLst>
                <a:ext uri="{63B3BB69-23CF-44E3-9099-C40C66FF867C}">
                  <a14:compatExt spid="_x0000_s4865"/>
                </a:ext>
                <a:ext uri="{FF2B5EF4-FFF2-40B4-BE49-F238E27FC236}">
                  <a16:creationId xmlns:a16="http://schemas.microsoft.com/office/drawing/2014/main" id="{00000000-0008-0000-0100-00000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57150</xdr:colOff>
          <xdr:row>7</xdr:row>
          <xdr:rowOff>66675</xdr:rowOff>
        </xdr:from>
        <xdr:to>
          <xdr:col>176</xdr:col>
          <xdr:colOff>361950</xdr:colOff>
          <xdr:row>7</xdr:row>
          <xdr:rowOff>285750</xdr:rowOff>
        </xdr:to>
        <xdr:sp macro="" textlink="">
          <xdr:nvSpPr>
            <xdr:cNvPr id="4866" name="p02c34g01o02" hidden="1">
              <a:extLst>
                <a:ext uri="{63B3BB69-23CF-44E3-9099-C40C66FF867C}">
                  <a14:compatExt spid="_x0000_s4866"/>
                </a:ext>
                <a:ext uri="{FF2B5EF4-FFF2-40B4-BE49-F238E27FC236}">
                  <a16:creationId xmlns:a16="http://schemas.microsoft.com/office/drawing/2014/main" id="{00000000-0008-0000-0100-00000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7</xdr:row>
          <xdr:rowOff>0</xdr:rowOff>
        </xdr:from>
        <xdr:to>
          <xdr:col>183</xdr:col>
          <xdr:colOff>0</xdr:colOff>
          <xdr:row>8</xdr:row>
          <xdr:rowOff>0</xdr:rowOff>
        </xdr:to>
        <xdr:sp macro="" textlink="">
          <xdr:nvSpPr>
            <xdr:cNvPr id="4867" name="p02c35g01" hidden="1">
              <a:extLst>
                <a:ext uri="{63B3BB69-23CF-44E3-9099-C40C66FF867C}">
                  <a14:compatExt spid="_x0000_s4867"/>
                </a:ext>
                <a:ext uri="{FF2B5EF4-FFF2-40B4-BE49-F238E27FC236}">
                  <a16:creationId xmlns:a16="http://schemas.microsoft.com/office/drawing/2014/main" id="{00000000-0008-0000-0100-000003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179</xdr:col>
          <xdr:colOff>47625</xdr:colOff>
          <xdr:row>7</xdr:row>
          <xdr:rowOff>66675</xdr:rowOff>
        </xdr:from>
        <xdr:to>
          <xdr:col>180</xdr:col>
          <xdr:colOff>228600</xdr:colOff>
          <xdr:row>7</xdr:row>
          <xdr:rowOff>285750</xdr:rowOff>
        </xdr:to>
        <xdr:sp macro="" textlink="">
          <xdr:nvSpPr>
            <xdr:cNvPr id="4868" name="p02c35g01o01" hidden="1">
              <a:extLst>
                <a:ext uri="{63B3BB69-23CF-44E3-9099-C40C66FF867C}">
                  <a14:compatExt spid="_x0000_s4868"/>
                </a:ext>
                <a:ext uri="{FF2B5EF4-FFF2-40B4-BE49-F238E27FC236}">
                  <a16:creationId xmlns:a16="http://schemas.microsoft.com/office/drawing/2014/main" id="{00000000-0008-0000-0100-00000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57150</xdr:colOff>
          <xdr:row>7</xdr:row>
          <xdr:rowOff>66675</xdr:rowOff>
        </xdr:from>
        <xdr:to>
          <xdr:col>181</xdr:col>
          <xdr:colOff>361950</xdr:colOff>
          <xdr:row>7</xdr:row>
          <xdr:rowOff>285750</xdr:rowOff>
        </xdr:to>
        <xdr:sp macro="" textlink="">
          <xdr:nvSpPr>
            <xdr:cNvPr id="4869" name="p02c35g01o02" hidden="1">
              <a:extLst>
                <a:ext uri="{63B3BB69-23CF-44E3-9099-C40C66FF867C}">
                  <a14:compatExt spid="_x0000_s4869"/>
                </a:ext>
                <a:ext uri="{FF2B5EF4-FFF2-40B4-BE49-F238E27FC236}">
                  <a16:creationId xmlns:a16="http://schemas.microsoft.com/office/drawing/2014/main" id="{00000000-0008-0000-0100-00000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7</xdr:row>
          <xdr:rowOff>0</xdr:rowOff>
        </xdr:from>
        <xdr:to>
          <xdr:col>188</xdr:col>
          <xdr:colOff>0</xdr:colOff>
          <xdr:row>8</xdr:row>
          <xdr:rowOff>0</xdr:rowOff>
        </xdr:to>
        <xdr:sp macro="" textlink="">
          <xdr:nvSpPr>
            <xdr:cNvPr id="4870" name="p02c36g01" hidden="1">
              <a:extLst>
                <a:ext uri="{63B3BB69-23CF-44E3-9099-C40C66FF867C}">
                  <a14:compatExt spid="_x0000_s4870"/>
                </a:ext>
                <a:ext uri="{FF2B5EF4-FFF2-40B4-BE49-F238E27FC236}">
                  <a16:creationId xmlns:a16="http://schemas.microsoft.com/office/drawing/2014/main" id="{00000000-0008-0000-0100-000006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184</xdr:col>
          <xdr:colOff>47625</xdr:colOff>
          <xdr:row>7</xdr:row>
          <xdr:rowOff>66675</xdr:rowOff>
        </xdr:from>
        <xdr:to>
          <xdr:col>185</xdr:col>
          <xdr:colOff>228600</xdr:colOff>
          <xdr:row>7</xdr:row>
          <xdr:rowOff>285750</xdr:rowOff>
        </xdr:to>
        <xdr:sp macro="" textlink="">
          <xdr:nvSpPr>
            <xdr:cNvPr id="4871" name="p02c36g01o01" hidden="1">
              <a:extLst>
                <a:ext uri="{63B3BB69-23CF-44E3-9099-C40C66FF867C}">
                  <a14:compatExt spid="_x0000_s4871"/>
                </a:ext>
                <a:ext uri="{FF2B5EF4-FFF2-40B4-BE49-F238E27FC236}">
                  <a16:creationId xmlns:a16="http://schemas.microsoft.com/office/drawing/2014/main" id="{00000000-0008-0000-0100-00000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57150</xdr:colOff>
          <xdr:row>7</xdr:row>
          <xdr:rowOff>66675</xdr:rowOff>
        </xdr:from>
        <xdr:to>
          <xdr:col>186</xdr:col>
          <xdr:colOff>361950</xdr:colOff>
          <xdr:row>7</xdr:row>
          <xdr:rowOff>285750</xdr:rowOff>
        </xdr:to>
        <xdr:sp macro="" textlink="">
          <xdr:nvSpPr>
            <xdr:cNvPr id="4872" name="p02c36g01o02" hidden="1">
              <a:extLst>
                <a:ext uri="{63B3BB69-23CF-44E3-9099-C40C66FF867C}">
                  <a14:compatExt spid="_x0000_s4872"/>
                </a:ext>
                <a:ext uri="{FF2B5EF4-FFF2-40B4-BE49-F238E27FC236}">
                  <a16:creationId xmlns:a16="http://schemas.microsoft.com/office/drawing/2014/main" id="{00000000-0008-0000-0100-00000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7</xdr:row>
          <xdr:rowOff>0</xdr:rowOff>
        </xdr:from>
        <xdr:to>
          <xdr:col>193</xdr:col>
          <xdr:colOff>0</xdr:colOff>
          <xdr:row>8</xdr:row>
          <xdr:rowOff>0</xdr:rowOff>
        </xdr:to>
        <xdr:sp macro="" textlink="">
          <xdr:nvSpPr>
            <xdr:cNvPr id="4873" name="p02c37g01" hidden="1">
              <a:extLst>
                <a:ext uri="{63B3BB69-23CF-44E3-9099-C40C66FF867C}">
                  <a14:compatExt spid="_x0000_s4873"/>
                </a:ext>
                <a:ext uri="{FF2B5EF4-FFF2-40B4-BE49-F238E27FC236}">
                  <a16:creationId xmlns:a16="http://schemas.microsoft.com/office/drawing/2014/main" id="{00000000-0008-0000-0100-000009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47625</xdr:colOff>
          <xdr:row>7</xdr:row>
          <xdr:rowOff>66675</xdr:rowOff>
        </xdr:from>
        <xdr:to>
          <xdr:col>190</xdr:col>
          <xdr:colOff>228600</xdr:colOff>
          <xdr:row>7</xdr:row>
          <xdr:rowOff>285750</xdr:rowOff>
        </xdr:to>
        <xdr:sp macro="" textlink="">
          <xdr:nvSpPr>
            <xdr:cNvPr id="4874" name="p02c37g01o01" hidden="1">
              <a:extLst>
                <a:ext uri="{63B3BB69-23CF-44E3-9099-C40C66FF867C}">
                  <a14:compatExt spid="_x0000_s4874"/>
                </a:ext>
                <a:ext uri="{FF2B5EF4-FFF2-40B4-BE49-F238E27FC236}">
                  <a16:creationId xmlns:a16="http://schemas.microsoft.com/office/drawing/2014/main" id="{00000000-0008-0000-0100-00000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57150</xdr:colOff>
          <xdr:row>7</xdr:row>
          <xdr:rowOff>66675</xdr:rowOff>
        </xdr:from>
        <xdr:to>
          <xdr:col>191</xdr:col>
          <xdr:colOff>361950</xdr:colOff>
          <xdr:row>7</xdr:row>
          <xdr:rowOff>285750</xdr:rowOff>
        </xdr:to>
        <xdr:sp macro="" textlink="">
          <xdr:nvSpPr>
            <xdr:cNvPr id="4875" name="p02c37g01o02" hidden="1">
              <a:extLst>
                <a:ext uri="{63B3BB69-23CF-44E3-9099-C40C66FF867C}">
                  <a14:compatExt spid="_x0000_s4875"/>
                </a:ext>
                <a:ext uri="{FF2B5EF4-FFF2-40B4-BE49-F238E27FC236}">
                  <a16:creationId xmlns:a16="http://schemas.microsoft.com/office/drawing/2014/main" id="{00000000-0008-0000-0100-00000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7</xdr:row>
          <xdr:rowOff>0</xdr:rowOff>
        </xdr:from>
        <xdr:to>
          <xdr:col>198</xdr:col>
          <xdr:colOff>0</xdr:colOff>
          <xdr:row>8</xdr:row>
          <xdr:rowOff>0</xdr:rowOff>
        </xdr:to>
        <xdr:sp macro="" textlink="">
          <xdr:nvSpPr>
            <xdr:cNvPr id="4876" name="p02c38g01" hidden="1">
              <a:extLst>
                <a:ext uri="{63B3BB69-23CF-44E3-9099-C40C66FF867C}">
                  <a14:compatExt spid="_x0000_s4876"/>
                </a:ext>
                <a:ext uri="{FF2B5EF4-FFF2-40B4-BE49-F238E27FC236}">
                  <a16:creationId xmlns:a16="http://schemas.microsoft.com/office/drawing/2014/main" id="{00000000-0008-0000-0100-00000C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194</xdr:col>
          <xdr:colOff>47625</xdr:colOff>
          <xdr:row>7</xdr:row>
          <xdr:rowOff>66675</xdr:rowOff>
        </xdr:from>
        <xdr:to>
          <xdr:col>195</xdr:col>
          <xdr:colOff>228600</xdr:colOff>
          <xdr:row>7</xdr:row>
          <xdr:rowOff>285750</xdr:rowOff>
        </xdr:to>
        <xdr:sp macro="" textlink="">
          <xdr:nvSpPr>
            <xdr:cNvPr id="4877" name="p02c38g01o01" hidden="1">
              <a:extLst>
                <a:ext uri="{63B3BB69-23CF-44E3-9099-C40C66FF867C}">
                  <a14:compatExt spid="_x0000_s4877"/>
                </a:ext>
                <a:ext uri="{FF2B5EF4-FFF2-40B4-BE49-F238E27FC236}">
                  <a16:creationId xmlns:a16="http://schemas.microsoft.com/office/drawing/2014/main" id="{00000000-0008-0000-0100-00000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57150</xdr:colOff>
          <xdr:row>7</xdr:row>
          <xdr:rowOff>66675</xdr:rowOff>
        </xdr:from>
        <xdr:to>
          <xdr:col>196</xdr:col>
          <xdr:colOff>361950</xdr:colOff>
          <xdr:row>7</xdr:row>
          <xdr:rowOff>285750</xdr:rowOff>
        </xdr:to>
        <xdr:sp macro="" textlink="">
          <xdr:nvSpPr>
            <xdr:cNvPr id="4878" name="p02c38g01o02" hidden="1">
              <a:extLst>
                <a:ext uri="{63B3BB69-23CF-44E3-9099-C40C66FF867C}">
                  <a14:compatExt spid="_x0000_s4878"/>
                </a:ext>
                <a:ext uri="{FF2B5EF4-FFF2-40B4-BE49-F238E27FC236}">
                  <a16:creationId xmlns:a16="http://schemas.microsoft.com/office/drawing/2014/main" id="{00000000-0008-0000-0100-00000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7</xdr:row>
          <xdr:rowOff>0</xdr:rowOff>
        </xdr:from>
        <xdr:to>
          <xdr:col>203</xdr:col>
          <xdr:colOff>0</xdr:colOff>
          <xdr:row>8</xdr:row>
          <xdr:rowOff>0</xdr:rowOff>
        </xdr:to>
        <xdr:sp macro="" textlink="">
          <xdr:nvSpPr>
            <xdr:cNvPr id="4879" name="p02c39g01" hidden="1">
              <a:extLst>
                <a:ext uri="{63B3BB69-23CF-44E3-9099-C40C66FF867C}">
                  <a14:compatExt spid="_x0000_s4879"/>
                </a:ext>
                <a:ext uri="{FF2B5EF4-FFF2-40B4-BE49-F238E27FC236}">
                  <a16:creationId xmlns:a16="http://schemas.microsoft.com/office/drawing/2014/main" id="{00000000-0008-0000-0100-00000F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199</xdr:col>
          <xdr:colOff>47625</xdr:colOff>
          <xdr:row>7</xdr:row>
          <xdr:rowOff>66675</xdr:rowOff>
        </xdr:from>
        <xdr:to>
          <xdr:col>200</xdr:col>
          <xdr:colOff>228600</xdr:colOff>
          <xdr:row>7</xdr:row>
          <xdr:rowOff>285750</xdr:rowOff>
        </xdr:to>
        <xdr:sp macro="" textlink="">
          <xdr:nvSpPr>
            <xdr:cNvPr id="4880" name="p02c39g01o01" hidden="1">
              <a:extLst>
                <a:ext uri="{63B3BB69-23CF-44E3-9099-C40C66FF867C}">
                  <a14:compatExt spid="_x0000_s4880"/>
                </a:ext>
                <a:ext uri="{FF2B5EF4-FFF2-40B4-BE49-F238E27FC236}">
                  <a16:creationId xmlns:a16="http://schemas.microsoft.com/office/drawing/2014/main" id="{00000000-0008-0000-0100-00001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57150</xdr:colOff>
          <xdr:row>7</xdr:row>
          <xdr:rowOff>66675</xdr:rowOff>
        </xdr:from>
        <xdr:to>
          <xdr:col>201</xdr:col>
          <xdr:colOff>361950</xdr:colOff>
          <xdr:row>7</xdr:row>
          <xdr:rowOff>285750</xdr:rowOff>
        </xdr:to>
        <xdr:sp macro="" textlink="">
          <xdr:nvSpPr>
            <xdr:cNvPr id="4881" name="p02c39g01o02" hidden="1">
              <a:extLst>
                <a:ext uri="{63B3BB69-23CF-44E3-9099-C40C66FF867C}">
                  <a14:compatExt spid="_x0000_s4881"/>
                </a:ext>
                <a:ext uri="{FF2B5EF4-FFF2-40B4-BE49-F238E27FC236}">
                  <a16:creationId xmlns:a16="http://schemas.microsoft.com/office/drawing/2014/main" id="{00000000-0008-0000-0100-00001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7</xdr:row>
          <xdr:rowOff>0</xdr:rowOff>
        </xdr:from>
        <xdr:to>
          <xdr:col>208</xdr:col>
          <xdr:colOff>0</xdr:colOff>
          <xdr:row>8</xdr:row>
          <xdr:rowOff>0</xdr:rowOff>
        </xdr:to>
        <xdr:sp macro="" textlink="">
          <xdr:nvSpPr>
            <xdr:cNvPr id="4882" name="p02c40g01" hidden="1">
              <a:extLst>
                <a:ext uri="{63B3BB69-23CF-44E3-9099-C40C66FF867C}">
                  <a14:compatExt spid="_x0000_s4882"/>
                </a:ext>
                <a:ext uri="{FF2B5EF4-FFF2-40B4-BE49-F238E27FC236}">
                  <a16:creationId xmlns:a16="http://schemas.microsoft.com/office/drawing/2014/main" id="{00000000-0008-0000-0100-000012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204</xdr:col>
          <xdr:colOff>47625</xdr:colOff>
          <xdr:row>7</xdr:row>
          <xdr:rowOff>66675</xdr:rowOff>
        </xdr:from>
        <xdr:to>
          <xdr:col>205</xdr:col>
          <xdr:colOff>228600</xdr:colOff>
          <xdr:row>7</xdr:row>
          <xdr:rowOff>285750</xdr:rowOff>
        </xdr:to>
        <xdr:sp macro="" textlink="">
          <xdr:nvSpPr>
            <xdr:cNvPr id="4883" name="p02c40g01o01" hidden="1">
              <a:extLst>
                <a:ext uri="{63B3BB69-23CF-44E3-9099-C40C66FF867C}">
                  <a14:compatExt spid="_x0000_s4883"/>
                </a:ext>
                <a:ext uri="{FF2B5EF4-FFF2-40B4-BE49-F238E27FC236}">
                  <a16:creationId xmlns:a16="http://schemas.microsoft.com/office/drawing/2014/main" id="{00000000-0008-0000-0100-00001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57150</xdr:colOff>
          <xdr:row>7</xdr:row>
          <xdr:rowOff>66675</xdr:rowOff>
        </xdr:from>
        <xdr:to>
          <xdr:col>206</xdr:col>
          <xdr:colOff>361950</xdr:colOff>
          <xdr:row>7</xdr:row>
          <xdr:rowOff>285750</xdr:rowOff>
        </xdr:to>
        <xdr:sp macro="" textlink="">
          <xdr:nvSpPr>
            <xdr:cNvPr id="4884" name="p02c40g01o02" hidden="1">
              <a:extLst>
                <a:ext uri="{63B3BB69-23CF-44E3-9099-C40C66FF867C}">
                  <a14:compatExt spid="_x0000_s4884"/>
                </a:ext>
                <a:ext uri="{FF2B5EF4-FFF2-40B4-BE49-F238E27FC236}">
                  <a16:creationId xmlns:a16="http://schemas.microsoft.com/office/drawing/2014/main" id="{00000000-0008-0000-0100-00001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7</xdr:row>
          <xdr:rowOff>0</xdr:rowOff>
        </xdr:from>
        <xdr:to>
          <xdr:col>213</xdr:col>
          <xdr:colOff>0</xdr:colOff>
          <xdr:row>8</xdr:row>
          <xdr:rowOff>0</xdr:rowOff>
        </xdr:to>
        <xdr:sp macro="" textlink="">
          <xdr:nvSpPr>
            <xdr:cNvPr id="4885" name="p02c41g01" hidden="1">
              <a:extLst>
                <a:ext uri="{63B3BB69-23CF-44E3-9099-C40C66FF867C}">
                  <a14:compatExt spid="_x0000_s4885"/>
                </a:ext>
                <a:ext uri="{FF2B5EF4-FFF2-40B4-BE49-F238E27FC236}">
                  <a16:creationId xmlns:a16="http://schemas.microsoft.com/office/drawing/2014/main" id="{00000000-0008-0000-0100-000015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209</xdr:col>
          <xdr:colOff>47625</xdr:colOff>
          <xdr:row>7</xdr:row>
          <xdr:rowOff>66675</xdr:rowOff>
        </xdr:from>
        <xdr:to>
          <xdr:col>210</xdr:col>
          <xdr:colOff>228600</xdr:colOff>
          <xdr:row>7</xdr:row>
          <xdr:rowOff>285750</xdr:rowOff>
        </xdr:to>
        <xdr:sp macro="" textlink="">
          <xdr:nvSpPr>
            <xdr:cNvPr id="4886" name="p02c41g01o01" hidden="1">
              <a:extLst>
                <a:ext uri="{63B3BB69-23CF-44E3-9099-C40C66FF867C}">
                  <a14:compatExt spid="_x0000_s4886"/>
                </a:ext>
                <a:ext uri="{FF2B5EF4-FFF2-40B4-BE49-F238E27FC236}">
                  <a16:creationId xmlns:a16="http://schemas.microsoft.com/office/drawing/2014/main" id="{00000000-0008-0000-0100-00001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57150</xdr:colOff>
          <xdr:row>7</xdr:row>
          <xdr:rowOff>66675</xdr:rowOff>
        </xdr:from>
        <xdr:to>
          <xdr:col>211</xdr:col>
          <xdr:colOff>361950</xdr:colOff>
          <xdr:row>7</xdr:row>
          <xdr:rowOff>285750</xdr:rowOff>
        </xdr:to>
        <xdr:sp macro="" textlink="">
          <xdr:nvSpPr>
            <xdr:cNvPr id="4887" name="p02c41g01o02" hidden="1">
              <a:extLst>
                <a:ext uri="{63B3BB69-23CF-44E3-9099-C40C66FF867C}">
                  <a14:compatExt spid="_x0000_s4887"/>
                </a:ext>
                <a:ext uri="{FF2B5EF4-FFF2-40B4-BE49-F238E27FC236}">
                  <a16:creationId xmlns:a16="http://schemas.microsoft.com/office/drawing/2014/main" id="{00000000-0008-0000-0100-00001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7</xdr:row>
          <xdr:rowOff>0</xdr:rowOff>
        </xdr:from>
        <xdr:to>
          <xdr:col>218</xdr:col>
          <xdr:colOff>0</xdr:colOff>
          <xdr:row>8</xdr:row>
          <xdr:rowOff>0</xdr:rowOff>
        </xdr:to>
        <xdr:sp macro="" textlink="">
          <xdr:nvSpPr>
            <xdr:cNvPr id="4888" name="p02c42g01" hidden="1">
              <a:extLst>
                <a:ext uri="{63B3BB69-23CF-44E3-9099-C40C66FF867C}">
                  <a14:compatExt spid="_x0000_s4888"/>
                </a:ext>
                <a:ext uri="{FF2B5EF4-FFF2-40B4-BE49-F238E27FC236}">
                  <a16:creationId xmlns:a16="http://schemas.microsoft.com/office/drawing/2014/main" id="{00000000-0008-0000-0100-000018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214</xdr:col>
          <xdr:colOff>47625</xdr:colOff>
          <xdr:row>7</xdr:row>
          <xdr:rowOff>66675</xdr:rowOff>
        </xdr:from>
        <xdr:to>
          <xdr:col>215</xdr:col>
          <xdr:colOff>228600</xdr:colOff>
          <xdr:row>7</xdr:row>
          <xdr:rowOff>285750</xdr:rowOff>
        </xdr:to>
        <xdr:sp macro="" textlink="">
          <xdr:nvSpPr>
            <xdr:cNvPr id="4889" name="p02c42g01o01" hidden="1">
              <a:extLst>
                <a:ext uri="{63B3BB69-23CF-44E3-9099-C40C66FF867C}">
                  <a14:compatExt spid="_x0000_s4889"/>
                </a:ext>
                <a:ext uri="{FF2B5EF4-FFF2-40B4-BE49-F238E27FC236}">
                  <a16:creationId xmlns:a16="http://schemas.microsoft.com/office/drawing/2014/main" id="{00000000-0008-0000-0100-00001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57150</xdr:colOff>
          <xdr:row>7</xdr:row>
          <xdr:rowOff>66675</xdr:rowOff>
        </xdr:from>
        <xdr:to>
          <xdr:col>216</xdr:col>
          <xdr:colOff>361950</xdr:colOff>
          <xdr:row>7</xdr:row>
          <xdr:rowOff>285750</xdr:rowOff>
        </xdr:to>
        <xdr:sp macro="" textlink="">
          <xdr:nvSpPr>
            <xdr:cNvPr id="4890" name="p02c42g01o02" hidden="1">
              <a:extLst>
                <a:ext uri="{63B3BB69-23CF-44E3-9099-C40C66FF867C}">
                  <a14:compatExt spid="_x0000_s4890"/>
                </a:ext>
                <a:ext uri="{FF2B5EF4-FFF2-40B4-BE49-F238E27FC236}">
                  <a16:creationId xmlns:a16="http://schemas.microsoft.com/office/drawing/2014/main" id="{00000000-0008-0000-0100-00001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7</xdr:row>
          <xdr:rowOff>0</xdr:rowOff>
        </xdr:from>
        <xdr:to>
          <xdr:col>223</xdr:col>
          <xdr:colOff>0</xdr:colOff>
          <xdr:row>8</xdr:row>
          <xdr:rowOff>0</xdr:rowOff>
        </xdr:to>
        <xdr:sp macro="" textlink="">
          <xdr:nvSpPr>
            <xdr:cNvPr id="4891" name="p02c43g01" hidden="1">
              <a:extLst>
                <a:ext uri="{63B3BB69-23CF-44E3-9099-C40C66FF867C}">
                  <a14:compatExt spid="_x0000_s4891"/>
                </a:ext>
                <a:ext uri="{FF2B5EF4-FFF2-40B4-BE49-F238E27FC236}">
                  <a16:creationId xmlns:a16="http://schemas.microsoft.com/office/drawing/2014/main" id="{00000000-0008-0000-0100-00001B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219</xdr:col>
          <xdr:colOff>47625</xdr:colOff>
          <xdr:row>7</xdr:row>
          <xdr:rowOff>66675</xdr:rowOff>
        </xdr:from>
        <xdr:to>
          <xdr:col>220</xdr:col>
          <xdr:colOff>228600</xdr:colOff>
          <xdr:row>7</xdr:row>
          <xdr:rowOff>285750</xdr:rowOff>
        </xdr:to>
        <xdr:sp macro="" textlink="">
          <xdr:nvSpPr>
            <xdr:cNvPr id="4892" name="p02c43g01o01" hidden="1">
              <a:extLst>
                <a:ext uri="{63B3BB69-23CF-44E3-9099-C40C66FF867C}">
                  <a14:compatExt spid="_x0000_s4892"/>
                </a:ext>
                <a:ext uri="{FF2B5EF4-FFF2-40B4-BE49-F238E27FC236}">
                  <a16:creationId xmlns:a16="http://schemas.microsoft.com/office/drawing/2014/main" id="{00000000-0008-0000-0100-00001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57150</xdr:colOff>
          <xdr:row>7</xdr:row>
          <xdr:rowOff>66675</xdr:rowOff>
        </xdr:from>
        <xdr:to>
          <xdr:col>221</xdr:col>
          <xdr:colOff>361950</xdr:colOff>
          <xdr:row>7</xdr:row>
          <xdr:rowOff>285750</xdr:rowOff>
        </xdr:to>
        <xdr:sp macro="" textlink="">
          <xdr:nvSpPr>
            <xdr:cNvPr id="4893" name="p02c43g01o02" hidden="1">
              <a:extLst>
                <a:ext uri="{63B3BB69-23CF-44E3-9099-C40C66FF867C}">
                  <a14:compatExt spid="_x0000_s4893"/>
                </a:ext>
                <a:ext uri="{FF2B5EF4-FFF2-40B4-BE49-F238E27FC236}">
                  <a16:creationId xmlns:a16="http://schemas.microsoft.com/office/drawing/2014/main" id="{00000000-0008-0000-0100-00001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7</xdr:row>
          <xdr:rowOff>0</xdr:rowOff>
        </xdr:from>
        <xdr:to>
          <xdr:col>228</xdr:col>
          <xdr:colOff>0</xdr:colOff>
          <xdr:row>8</xdr:row>
          <xdr:rowOff>0</xdr:rowOff>
        </xdr:to>
        <xdr:sp macro="" textlink="">
          <xdr:nvSpPr>
            <xdr:cNvPr id="4894" name="p02c44g01" hidden="1">
              <a:extLst>
                <a:ext uri="{63B3BB69-23CF-44E3-9099-C40C66FF867C}">
                  <a14:compatExt spid="_x0000_s4894"/>
                </a:ext>
                <a:ext uri="{FF2B5EF4-FFF2-40B4-BE49-F238E27FC236}">
                  <a16:creationId xmlns:a16="http://schemas.microsoft.com/office/drawing/2014/main" id="{00000000-0008-0000-0100-00001E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224</xdr:col>
          <xdr:colOff>47625</xdr:colOff>
          <xdr:row>7</xdr:row>
          <xdr:rowOff>66675</xdr:rowOff>
        </xdr:from>
        <xdr:to>
          <xdr:col>225</xdr:col>
          <xdr:colOff>228600</xdr:colOff>
          <xdr:row>7</xdr:row>
          <xdr:rowOff>285750</xdr:rowOff>
        </xdr:to>
        <xdr:sp macro="" textlink="">
          <xdr:nvSpPr>
            <xdr:cNvPr id="4895" name="p02c44g01o01" hidden="1">
              <a:extLst>
                <a:ext uri="{63B3BB69-23CF-44E3-9099-C40C66FF867C}">
                  <a14:compatExt spid="_x0000_s4895"/>
                </a:ext>
                <a:ext uri="{FF2B5EF4-FFF2-40B4-BE49-F238E27FC236}">
                  <a16:creationId xmlns:a16="http://schemas.microsoft.com/office/drawing/2014/main" id="{00000000-0008-0000-0100-00001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57150</xdr:colOff>
          <xdr:row>7</xdr:row>
          <xdr:rowOff>66675</xdr:rowOff>
        </xdr:from>
        <xdr:to>
          <xdr:col>226</xdr:col>
          <xdr:colOff>361950</xdr:colOff>
          <xdr:row>7</xdr:row>
          <xdr:rowOff>285750</xdr:rowOff>
        </xdr:to>
        <xdr:sp macro="" textlink="">
          <xdr:nvSpPr>
            <xdr:cNvPr id="4896" name="p02c44g01o02" hidden="1">
              <a:extLst>
                <a:ext uri="{63B3BB69-23CF-44E3-9099-C40C66FF867C}">
                  <a14:compatExt spid="_x0000_s4896"/>
                </a:ext>
                <a:ext uri="{FF2B5EF4-FFF2-40B4-BE49-F238E27FC236}">
                  <a16:creationId xmlns:a16="http://schemas.microsoft.com/office/drawing/2014/main" id="{00000000-0008-0000-0100-00002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7</xdr:row>
          <xdr:rowOff>0</xdr:rowOff>
        </xdr:from>
        <xdr:to>
          <xdr:col>233</xdr:col>
          <xdr:colOff>0</xdr:colOff>
          <xdr:row>8</xdr:row>
          <xdr:rowOff>0</xdr:rowOff>
        </xdr:to>
        <xdr:sp macro="" textlink="">
          <xdr:nvSpPr>
            <xdr:cNvPr id="4897" name="p02c45g01" hidden="1">
              <a:extLst>
                <a:ext uri="{63B3BB69-23CF-44E3-9099-C40C66FF867C}">
                  <a14:compatExt spid="_x0000_s4897"/>
                </a:ext>
                <a:ext uri="{FF2B5EF4-FFF2-40B4-BE49-F238E27FC236}">
                  <a16:creationId xmlns:a16="http://schemas.microsoft.com/office/drawing/2014/main" id="{00000000-0008-0000-0100-000021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229</xdr:col>
          <xdr:colOff>47625</xdr:colOff>
          <xdr:row>7</xdr:row>
          <xdr:rowOff>66675</xdr:rowOff>
        </xdr:from>
        <xdr:to>
          <xdr:col>230</xdr:col>
          <xdr:colOff>228600</xdr:colOff>
          <xdr:row>7</xdr:row>
          <xdr:rowOff>285750</xdr:rowOff>
        </xdr:to>
        <xdr:sp macro="" textlink="">
          <xdr:nvSpPr>
            <xdr:cNvPr id="4898" name="p02c45g01o01" hidden="1">
              <a:extLst>
                <a:ext uri="{63B3BB69-23CF-44E3-9099-C40C66FF867C}">
                  <a14:compatExt spid="_x0000_s4898"/>
                </a:ext>
                <a:ext uri="{FF2B5EF4-FFF2-40B4-BE49-F238E27FC236}">
                  <a16:creationId xmlns:a16="http://schemas.microsoft.com/office/drawing/2014/main" id="{00000000-0008-0000-0100-00002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57150</xdr:colOff>
          <xdr:row>7</xdr:row>
          <xdr:rowOff>66675</xdr:rowOff>
        </xdr:from>
        <xdr:to>
          <xdr:col>231</xdr:col>
          <xdr:colOff>361950</xdr:colOff>
          <xdr:row>7</xdr:row>
          <xdr:rowOff>285750</xdr:rowOff>
        </xdr:to>
        <xdr:sp macro="" textlink="">
          <xdr:nvSpPr>
            <xdr:cNvPr id="4899" name="p02c45g01o02" hidden="1">
              <a:extLst>
                <a:ext uri="{63B3BB69-23CF-44E3-9099-C40C66FF867C}">
                  <a14:compatExt spid="_x0000_s4899"/>
                </a:ext>
                <a:ext uri="{FF2B5EF4-FFF2-40B4-BE49-F238E27FC236}">
                  <a16:creationId xmlns:a16="http://schemas.microsoft.com/office/drawing/2014/main" id="{00000000-0008-0000-0100-00002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7</xdr:row>
          <xdr:rowOff>0</xdr:rowOff>
        </xdr:from>
        <xdr:to>
          <xdr:col>238</xdr:col>
          <xdr:colOff>0</xdr:colOff>
          <xdr:row>8</xdr:row>
          <xdr:rowOff>0</xdr:rowOff>
        </xdr:to>
        <xdr:sp macro="" textlink="">
          <xdr:nvSpPr>
            <xdr:cNvPr id="4900" name="p02c46g01" hidden="1">
              <a:extLst>
                <a:ext uri="{63B3BB69-23CF-44E3-9099-C40C66FF867C}">
                  <a14:compatExt spid="_x0000_s4900"/>
                </a:ext>
                <a:ext uri="{FF2B5EF4-FFF2-40B4-BE49-F238E27FC236}">
                  <a16:creationId xmlns:a16="http://schemas.microsoft.com/office/drawing/2014/main" id="{00000000-0008-0000-0100-000024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234</xdr:col>
          <xdr:colOff>47625</xdr:colOff>
          <xdr:row>7</xdr:row>
          <xdr:rowOff>66675</xdr:rowOff>
        </xdr:from>
        <xdr:to>
          <xdr:col>235</xdr:col>
          <xdr:colOff>228600</xdr:colOff>
          <xdr:row>7</xdr:row>
          <xdr:rowOff>285750</xdr:rowOff>
        </xdr:to>
        <xdr:sp macro="" textlink="">
          <xdr:nvSpPr>
            <xdr:cNvPr id="4901" name="p02c46g01o01" hidden="1">
              <a:extLst>
                <a:ext uri="{63B3BB69-23CF-44E3-9099-C40C66FF867C}">
                  <a14:compatExt spid="_x0000_s4901"/>
                </a:ext>
                <a:ext uri="{FF2B5EF4-FFF2-40B4-BE49-F238E27FC236}">
                  <a16:creationId xmlns:a16="http://schemas.microsoft.com/office/drawing/2014/main" id="{00000000-0008-0000-0100-00002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57150</xdr:colOff>
          <xdr:row>7</xdr:row>
          <xdr:rowOff>66675</xdr:rowOff>
        </xdr:from>
        <xdr:to>
          <xdr:col>236</xdr:col>
          <xdr:colOff>361950</xdr:colOff>
          <xdr:row>7</xdr:row>
          <xdr:rowOff>285750</xdr:rowOff>
        </xdr:to>
        <xdr:sp macro="" textlink="">
          <xdr:nvSpPr>
            <xdr:cNvPr id="4902" name="p02c46g01o02" hidden="1">
              <a:extLst>
                <a:ext uri="{63B3BB69-23CF-44E3-9099-C40C66FF867C}">
                  <a14:compatExt spid="_x0000_s4902"/>
                </a:ext>
                <a:ext uri="{FF2B5EF4-FFF2-40B4-BE49-F238E27FC236}">
                  <a16:creationId xmlns:a16="http://schemas.microsoft.com/office/drawing/2014/main" id="{00000000-0008-0000-0100-00002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7</xdr:row>
          <xdr:rowOff>0</xdr:rowOff>
        </xdr:from>
        <xdr:to>
          <xdr:col>243</xdr:col>
          <xdr:colOff>0</xdr:colOff>
          <xdr:row>8</xdr:row>
          <xdr:rowOff>0</xdr:rowOff>
        </xdr:to>
        <xdr:sp macro="" textlink="">
          <xdr:nvSpPr>
            <xdr:cNvPr id="4903" name="p02c47g01" hidden="1">
              <a:extLst>
                <a:ext uri="{63B3BB69-23CF-44E3-9099-C40C66FF867C}">
                  <a14:compatExt spid="_x0000_s4903"/>
                </a:ext>
                <a:ext uri="{FF2B5EF4-FFF2-40B4-BE49-F238E27FC236}">
                  <a16:creationId xmlns:a16="http://schemas.microsoft.com/office/drawing/2014/main" id="{00000000-0008-0000-0100-000027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239</xdr:col>
          <xdr:colOff>47625</xdr:colOff>
          <xdr:row>7</xdr:row>
          <xdr:rowOff>66675</xdr:rowOff>
        </xdr:from>
        <xdr:to>
          <xdr:col>240</xdr:col>
          <xdr:colOff>228600</xdr:colOff>
          <xdr:row>7</xdr:row>
          <xdr:rowOff>285750</xdr:rowOff>
        </xdr:to>
        <xdr:sp macro="" textlink="">
          <xdr:nvSpPr>
            <xdr:cNvPr id="4904" name="p02c47g01o01" hidden="1">
              <a:extLst>
                <a:ext uri="{63B3BB69-23CF-44E3-9099-C40C66FF867C}">
                  <a14:compatExt spid="_x0000_s4904"/>
                </a:ext>
                <a:ext uri="{FF2B5EF4-FFF2-40B4-BE49-F238E27FC236}">
                  <a16:creationId xmlns:a16="http://schemas.microsoft.com/office/drawing/2014/main" id="{00000000-0008-0000-0100-00002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57150</xdr:colOff>
          <xdr:row>7</xdr:row>
          <xdr:rowOff>66675</xdr:rowOff>
        </xdr:from>
        <xdr:to>
          <xdr:col>241</xdr:col>
          <xdr:colOff>361950</xdr:colOff>
          <xdr:row>7</xdr:row>
          <xdr:rowOff>285750</xdr:rowOff>
        </xdr:to>
        <xdr:sp macro="" textlink="">
          <xdr:nvSpPr>
            <xdr:cNvPr id="4905" name="p02c47g01o02" hidden="1">
              <a:extLst>
                <a:ext uri="{63B3BB69-23CF-44E3-9099-C40C66FF867C}">
                  <a14:compatExt spid="_x0000_s4905"/>
                </a:ext>
                <a:ext uri="{FF2B5EF4-FFF2-40B4-BE49-F238E27FC236}">
                  <a16:creationId xmlns:a16="http://schemas.microsoft.com/office/drawing/2014/main" id="{00000000-0008-0000-0100-00002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7</xdr:row>
          <xdr:rowOff>0</xdr:rowOff>
        </xdr:from>
        <xdr:to>
          <xdr:col>248</xdr:col>
          <xdr:colOff>0</xdr:colOff>
          <xdr:row>8</xdr:row>
          <xdr:rowOff>0</xdr:rowOff>
        </xdr:to>
        <xdr:sp macro="" textlink="">
          <xdr:nvSpPr>
            <xdr:cNvPr id="4906" name="p02c48g01" hidden="1">
              <a:extLst>
                <a:ext uri="{63B3BB69-23CF-44E3-9099-C40C66FF867C}">
                  <a14:compatExt spid="_x0000_s4906"/>
                </a:ext>
                <a:ext uri="{FF2B5EF4-FFF2-40B4-BE49-F238E27FC236}">
                  <a16:creationId xmlns:a16="http://schemas.microsoft.com/office/drawing/2014/main" id="{00000000-0008-0000-0100-00002A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244</xdr:col>
          <xdr:colOff>47625</xdr:colOff>
          <xdr:row>7</xdr:row>
          <xdr:rowOff>66675</xdr:rowOff>
        </xdr:from>
        <xdr:to>
          <xdr:col>245</xdr:col>
          <xdr:colOff>228600</xdr:colOff>
          <xdr:row>7</xdr:row>
          <xdr:rowOff>285750</xdr:rowOff>
        </xdr:to>
        <xdr:sp macro="" textlink="">
          <xdr:nvSpPr>
            <xdr:cNvPr id="4907" name="p02c48g01o01" hidden="1">
              <a:extLst>
                <a:ext uri="{63B3BB69-23CF-44E3-9099-C40C66FF867C}">
                  <a14:compatExt spid="_x0000_s4907"/>
                </a:ext>
                <a:ext uri="{FF2B5EF4-FFF2-40B4-BE49-F238E27FC236}">
                  <a16:creationId xmlns:a16="http://schemas.microsoft.com/office/drawing/2014/main" id="{00000000-0008-0000-0100-00002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57150</xdr:colOff>
          <xdr:row>7</xdr:row>
          <xdr:rowOff>66675</xdr:rowOff>
        </xdr:from>
        <xdr:to>
          <xdr:col>246</xdr:col>
          <xdr:colOff>361950</xdr:colOff>
          <xdr:row>7</xdr:row>
          <xdr:rowOff>285750</xdr:rowOff>
        </xdr:to>
        <xdr:sp macro="" textlink="">
          <xdr:nvSpPr>
            <xdr:cNvPr id="4908" name="p02c48g01o02" hidden="1">
              <a:extLst>
                <a:ext uri="{63B3BB69-23CF-44E3-9099-C40C66FF867C}">
                  <a14:compatExt spid="_x0000_s4908"/>
                </a:ext>
                <a:ext uri="{FF2B5EF4-FFF2-40B4-BE49-F238E27FC236}">
                  <a16:creationId xmlns:a16="http://schemas.microsoft.com/office/drawing/2014/main" id="{00000000-0008-0000-0100-00002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7</xdr:row>
          <xdr:rowOff>0</xdr:rowOff>
        </xdr:from>
        <xdr:to>
          <xdr:col>253</xdr:col>
          <xdr:colOff>0</xdr:colOff>
          <xdr:row>8</xdr:row>
          <xdr:rowOff>0</xdr:rowOff>
        </xdr:to>
        <xdr:sp macro="" textlink="">
          <xdr:nvSpPr>
            <xdr:cNvPr id="4909" name="p02c49g01" hidden="1">
              <a:extLst>
                <a:ext uri="{63B3BB69-23CF-44E3-9099-C40C66FF867C}">
                  <a14:compatExt spid="_x0000_s4909"/>
                </a:ext>
                <a:ext uri="{FF2B5EF4-FFF2-40B4-BE49-F238E27FC236}">
                  <a16:creationId xmlns:a16="http://schemas.microsoft.com/office/drawing/2014/main" id="{00000000-0008-0000-0100-00002D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249</xdr:col>
          <xdr:colOff>47625</xdr:colOff>
          <xdr:row>7</xdr:row>
          <xdr:rowOff>66675</xdr:rowOff>
        </xdr:from>
        <xdr:to>
          <xdr:col>250</xdr:col>
          <xdr:colOff>228600</xdr:colOff>
          <xdr:row>7</xdr:row>
          <xdr:rowOff>285750</xdr:rowOff>
        </xdr:to>
        <xdr:sp macro="" textlink="">
          <xdr:nvSpPr>
            <xdr:cNvPr id="4910" name="p02c49g01o01" hidden="1">
              <a:extLst>
                <a:ext uri="{63B3BB69-23CF-44E3-9099-C40C66FF867C}">
                  <a14:compatExt spid="_x0000_s4910"/>
                </a:ext>
                <a:ext uri="{FF2B5EF4-FFF2-40B4-BE49-F238E27FC236}">
                  <a16:creationId xmlns:a16="http://schemas.microsoft.com/office/drawing/2014/main" id="{00000000-0008-0000-0100-00002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57150</xdr:colOff>
          <xdr:row>7</xdr:row>
          <xdr:rowOff>66675</xdr:rowOff>
        </xdr:from>
        <xdr:to>
          <xdr:col>251</xdr:col>
          <xdr:colOff>361950</xdr:colOff>
          <xdr:row>7</xdr:row>
          <xdr:rowOff>285750</xdr:rowOff>
        </xdr:to>
        <xdr:sp macro="" textlink="">
          <xdr:nvSpPr>
            <xdr:cNvPr id="4911" name="p02c49g01o02" hidden="1">
              <a:extLst>
                <a:ext uri="{63B3BB69-23CF-44E3-9099-C40C66FF867C}">
                  <a14:compatExt spid="_x0000_s4911"/>
                </a:ext>
                <a:ext uri="{FF2B5EF4-FFF2-40B4-BE49-F238E27FC236}">
                  <a16:creationId xmlns:a16="http://schemas.microsoft.com/office/drawing/2014/main" id="{00000000-0008-0000-0100-00002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11</xdr:row>
          <xdr:rowOff>0</xdr:rowOff>
        </xdr:from>
        <xdr:to>
          <xdr:col>13</xdr:col>
          <xdr:colOff>0</xdr:colOff>
          <xdr:row>13</xdr:row>
          <xdr:rowOff>0</xdr:rowOff>
        </xdr:to>
        <xdr:sp macro="" textlink="">
          <xdr:nvSpPr>
            <xdr:cNvPr id="4912" name="p02c01g02" hidden="1">
              <a:extLst>
                <a:ext uri="{63B3BB69-23CF-44E3-9099-C40C66FF867C}">
                  <a14:compatExt spid="_x0000_s4912"/>
                </a:ext>
                <a:ext uri="{FF2B5EF4-FFF2-40B4-BE49-F238E27FC236}">
                  <a16:creationId xmlns:a16="http://schemas.microsoft.com/office/drawing/2014/main" id="{00000000-0008-0000-0100-000030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47625</xdr:colOff>
          <xdr:row>11</xdr:row>
          <xdr:rowOff>123825</xdr:rowOff>
        </xdr:from>
        <xdr:to>
          <xdr:col>10</xdr:col>
          <xdr:colOff>228600</xdr:colOff>
          <xdr:row>12</xdr:row>
          <xdr:rowOff>133350</xdr:rowOff>
        </xdr:to>
        <xdr:sp macro="" textlink="">
          <xdr:nvSpPr>
            <xdr:cNvPr id="4913" name="p02c01g02o01" hidden="1">
              <a:extLst>
                <a:ext uri="{63B3BB69-23CF-44E3-9099-C40C66FF867C}">
                  <a14:compatExt spid="_x0000_s4913"/>
                </a:ext>
                <a:ext uri="{FF2B5EF4-FFF2-40B4-BE49-F238E27FC236}">
                  <a16:creationId xmlns:a16="http://schemas.microsoft.com/office/drawing/2014/main" id="{00000000-0008-0000-0100-00003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57150</xdr:colOff>
          <xdr:row>11</xdr:row>
          <xdr:rowOff>123825</xdr:rowOff>
        </xdr:from>
        <xdr:to>
          <xdr:col>11</xdr:col>
          <xdr:colOff>361950</xdr:colOff>
          <xdr:row>12</xdr:row>
          <xdr:rowOff>133350</xdr:rowOff>
        </xdr:to>
        <xdr:sp macro="" textlink="">
          <xdr:nvSpPr>
            <xdr:cNvPr id="4914" name="p02c01g02o02" hidden="1">
              <a:extLst>
                <a:ext uri="{63B3BB69-23CF-44E3-9099-C40C66FF867C}">
                  <a14:compatExt spid="_x0000_s4914"/>
                </a:ext>
                <a:ext uri="{FF2B5EF4-FFF2-40B4-BE49-F238E27FC236}">
                  <a16:creationId xmlns:a16="http://schemas.microsoft.com/office/drawing/2014/main" id="{00000000-0008-0000-0100-00003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11</xdr:row>
          <xdr:rowOff>0</xdr:rowOff>
        </xdr:from>
        <xdr:to>
          <xdr:col>18</xdr:col>
          <xdr:colOff>0</xdr:colOff>
          <xdr:row>13</xdr:row>
          <xdr:rowOff>0</xdr:rowOff>
        </xdr:to>
        <xdr:sp macro="" textlink="">
          <xdr:nvSpPr>
            <xdr:cNvPr id="4915" name="p02c02g02" hidden="1">
              <a:extLst>
                <a:ext uri="{63B3BB69-23CF-44E3-9099-C40C66FF867C}">
                  <a14:compatExt spid="_x0000_s4915"/>
                </a:ext>
                <a:ext uri="{FF2B5EF4-FFF2-40B4-BE49-F238E27FC236}">
                  <a16:creationId xmlns:a16="http://schemas.microsoft.com/office/drawing/2014/main" id="{00000000-0008-0000-0100-000033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47625</xdr:colOff>
          <xdr:row>11</xdr:row>
          <xdr:rowOff>123825</xdr:rowOff>
        </xdr:from>
        <xdr:to>
          <xdr:col>15</xdr:col>
          <xdr:colOff>228600</xdr:colOff>
          <xdr:row>12</xdr:row>
          <xdr:rowOff>133350</xdr:rowOff>
        </xdr:to>
        <xdr:sp macro="" textlink="">
          <xdr:nvSpPr>
            <xdr:cNvPr id="4916" name="p02c02g02o01" hidden="1">
              <a:extLst>
                <a:ext uri="{63B3BB69-23CF-44E3-9099-C40C66FF867C}">
                  <a14:compatExt spid="_x0000_s4916"/>
                </a:ext>
                <a:ext uri="{FF2B5EF4-FFF2-40B4-BE49-F238E27FC236}">
                  <a16:creationId xmlns:a16="http://schemas.microsoft.com/office/drawing/2014/main" id="{00000000-0008-0000-0100-00003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11</xdr:row>
          <xdr:rowOff>123825</xdr:rowOff>
        </xdr:from>
        <xdr:to>
          <xdr:col>16</xdr:col>
          <xdr:colOff>361950</xdr:colOff>
          <xdr:row>12</xdr:row>
          <xdr:rowOff>133350</xdr:rowOff>
        </xdr:to>
        <xdr:sp macro="" textlink="">
          <xdr:nvSpPr>
            <xdr:cNvPr id="4917" name="p02c02g02o02" hidden="1">
              <a:extLst>
                <a:ext uri="{63B3BB69-23CF-44E3-9099-C40C66FF867C}">
                  <a14:compatExt spid="_x0000_s4917"/>
                </a:ext>
                <a:ext uri="{FF2B5EF4-FFF2-40B4-BE49-F238E27FC236}">
                  <a16:creationId xmlns:a16="http://schemas.microsoft.com/office/drawing/2014/main" id="{00000000-0008-0000-0100-00003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23</xdr:col>
          <xdr:colOff>0</xdr:colOff>
          <xdr:row>13</xdr:row>
          <xdr:rowOff>0</xdr:rowOff>
        </xdr:to>
        <xdr:sp macro="" textlink="">
          <xdr:nvSpPr>
            <xdr:cNvPr id="4918" name="p02c03g02" hidden="1">
              <a:extLst>
                <a:ext uri="{63B3BB69-23CF-44E3-9099-C40C66FF867C}">
                  <a14:compatExt spid="_x0000_s4918"/>
                </a:ext>
                <a:ext uri="{FF2B5EF4-FFF2-40B4-BE49-F238E27FC236}">
                  <a16:creationId xmlns:a16="http://schemas.microsoft.com/office/drawing/2014/main" id="{00000000-0008-0000-0100-000036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47625</xdr:colOff>
          <xdr:row>11</xdr:row>
          <xdr:rowOff>123825</xdr:rowOff>
        </xdr:from>
        <xdr:to>
          <xdr:col>20</xdr:col>
          <xdr:colOff>228600</xdr:colOff>
          <xdr:row>12</xdr:row>
          <xdr:rowOff>133350</xdr:rowOff>
        </xdr:to>
        <xdr:sp macro="" textlink="">
          <xdr:nvSpPr>
            <xdr:cNvPr id="4919" name="p02c03g02o01" hidden="1">
              <a:extLst>
                <a:ext uri="{63B3BB69-23CF-44E3-9099-C40C66FF867C}">
                  <a14:compatExt spid="_x0000_s4919"/>
                </a:ext>
                <a:ext uri="{FF2B5EF4-FFF2-40B4-BE49-F238E27FC236}">
                  <a16:creationId xmlns:a16="http://schemas.microsoft.com/office/drawing/2014/main" id="{00000000-0008-0000-0100-00003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11</xdr:row>
          <xdr:rowOff>123825</xdr:rowOff>
        </xdr:from>
        <xdr:to>
          <xdr:col>21</xdr:col>
          <xdr:colOff>361950</xdr:colOff>
          <xdr:row>12</xdr:row>
          <xdr:rowOff>133350</xdr:rowOff>
        </xdr:to>
        <xdr:sp macro="" textlink="">
          <xdr:nvSpPr>
            <xdr:cNvPr id="4920" name="p02c03g02o02" hidden="1">
              <a:extLst>
                <a:ext uri="{63B3BB69-23CF-44E3-9099-C40C66FF867C}">
                  <a14:compatExt spid="_x0000_s4920"/>
                </a:ext>
                <a:ext uri="{FF2B5EF4-FFF2-40B4-BE49-F238E27FC236}">
                  <a16:creationId xmlns:a16="http://schemas.microsoft.com/office/drawing/2014/main" id="{00000000-0008-0000-0100-00003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11</xdr:row>
          <xdr:rowOff>0</xdr:rowOff>
        </xdr:from>
        <xdr:to>
          <xdr:col>28</xdr:col>
          <xdr:colOff>0</xdr:colOff>
          <xdr:row>13</xdr:row>
          <xdr:rowOff>0</xdr:rowOff>
        </xdr:to>
        <xdr:sp macro="" textlink="">
          <xdr:nvSpPr>
            <xdr:cNvPr id="4921" name="p02c04g02" hidden="1">
              <a:extLst>
                <a:ext uri="{63B3BB69-23CF-44E3-9099-C40C66FF867C}">
                  <a14:compatExt spid="_x0000_s4921"/>
                </a:ext>
                <a:ext uri="{FF2B5EF4-FFF2-40B4-BE49-F238E27FC236}">
                  <a16:creationId xmlns:a16="http://schemas.microsoft.com/office/drawing/2014/main" id="{00000000-0008-0000-0100-000039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xdr:col>
          <xdr:colOff>47625</xdr:colOff>
          <xdr:row>11</xdr:row>
          <xdr:rowOff>123825</xdr:rowOff>
        </xdr:from>
        <xdr:to>
          <xdr:col>25</xdr:col>
          <xdr:colOff>228600</xdr:colOff>
          <xdr:row>12</xdr:row>
          <xdr:rowOff>133350</xdr:rowOff>
        </xdr:to>
        <xdr:sp macro="" textlink="">
          <xdr:nvSpPr>
            <xdr:cNvPr id="4922" name="p02c04g02o01" hidden="1">
              <a:extLst>
                <a:ext uri="{63B3BB69-23CF-44E3-9099-C40C66FF867C}">
                  <a14:compatExt spid="_x0000_s4922"/>
                </a:ext>
                <a:ext uri="{FF2B5EF4-FFF2-40B4-BE49-F238E27FC236}">
                  <a16:creationId xmlns:a16="http://schemas.microsoft.com/office/drawing/2014/main" id="{00000000-0008-0000-0100-00003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xdr:row>
          <xdr:rowOff>123825</xdr:rowOff>
        </xdr:from>
        <xdr:to>
          <xdr:col>26</xdr:col>
          <xdr:colOff>361950</xdr:colOff>
          <xdr:row>12</xdr:row>
          <xdr:rowOff>133350</xdr:rowOff>
        </xdr:to>
        <xdr:sp macro="" textlink="">
          <xdr:nvSpPr>
            <xdr:cNvPr id="4923" name="p02c04g02o02" hidden="1">
              <a:extLst>
                <a:ext uri="{63B3BB69-23CF-44E3-9099-C40C66FF867C}">
                  <a14:compatExt spid="_x0000_s4923"/>
                </a:ext>
                <a:ext uri="{FF2B5EF4-FFF2-40B4-BE49-F238E27FC236}">
                  <a16:creationId xmlns:a16="http://schemas.microsoft.com/office/drawing/2014/main" id="{00000000-0008-0000-0100-00003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11</xdr:row>
          <xdr:rowOff>0</xdr:rowOff>
        </xdr:from>
        <xdr:to>
          <xdr:col>33</xdr:col>
          <xdr:colOff>0</xdr:colOff>
          <xdr:row>13</xdr:row>
          <xdr:rowOff>0</xdr:rowOff>
        </xdr:to>
        <xdr:sp macro="" textlink="">
          <xdr:nvSpPr>
            <xdr:cNvPr id="4924" name="p02c05g02" hidden="1">
              <a:extLst>
                <a:ext uri="{63B3BB69-23CF-44E3-9099-C40C66FF867C}">
                  <a14:compatExt spid="_x0000_s4924"/>
                </a:ext>
                <a:ext uri="{FF2B5EF4-FFF2-40B4-BE49-F238E27FC236}">
                  <a16:creationId xmlns:a16="http://schemas.microsoft.com/office/drawing/2014/main" id="{00000000-0008-0000-0100-00003C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29</xdr:col>
          <xdr:colOff>47625</xdr:colOff>
          <xdr:row>11</xdr:row>
          <xdr:rowOff>123825</xdr:rowOff>
        </xdr:from>
        <xdr:to>
          <xdr:col>30</xdr:col>
          <xdr:colOff>228600</xdr:colOff>
          <xdr:row>12</xdr:row>
          <xdr:rowOff>133350</xdr:rowOff>
        </xdr:to>
        <xdr:sp macro="" textlink="">
          <xdr:nvSpPr>
            <xdr:cNvPr id="4925" name="p02c05g02o01" hidden="1">
              <a:extLst>
                <a:ext uri="{63B3BB69-23CF-44E3-9099-C40C66FF867C}">
                  <a14:compatExt spid="_x0000_s4925"/>
                </a:ext>
                <a:ext uri="{FF2B5EF4-FFF2-40B4-BE49-F238E27FC236}">
                  <a16:creationId xmlns:a16="http://schemas.microsoft.com/office/drawing/2014/main" id="{00000000-0008-0000-0100-00003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57150</xdr:colOff>
          <xdr:row>11</xdr:row>
          <xdr:rowOff>123825</xdr:rowOff>
        </xdr:from>
        <xdr:to>
          <xdr:col>31</xdr:col>
          <xdr:colOff>361950</xdr:colOff>
          <xdr:row>12</xdr:row>
          <xdr:rowOff>133350</xdr:rowOff>
        </xdr:to>
        <xdr:sp macro="" textlink="">
          <xdr:nvSpPr>
            <xdr:cNvPr id="4926" name="p02c05g02o02" hidden="1">
              <a:extLst>
                <a:ext uri="{63B3BB69-23CF-44E3-9099-C40C66FF867C}">
                  <a14:compatExt spid="_x0000_s4926"/>
                </a:ext>
                <a:ext uri="{FF2B5EF4-FFF2-40B4-BE49-F238E27FC236}">
                  <a16:creationId xmlns:a16="http://schemas.microsoft.com/office/drawing/2014/main" id="{00000000-0008-0000-0100-00003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11</xdr:row>
          <xdr:rowOff>0</xdr:rowOff>
        </xdr:from>
        <xdr:to>
          <xdr:col>38</xdr:col>
          <xdr:colOff>0</xdr:colOff>
          <xdr:row>13</xdr:row>
          <xdr:rowOff>0</xdr:rowOff>
        </xdr:to>
        <xdr:sp macro="" textlink="">
          <xdr:nvSpPr>
            <xdr:cNvPr id="4927" name="p02c06g02" hidden="1">
              <a:extLst>
                <a:ext uri="{63B3BB69-23CF-44E3-9099-C40C66FF867C}">
                  <a14:compatExt spid="_x0000_s4927"/>
                </a:ext>
                <a:ext uri="{FF2B5EF4-FFF2-40B4-BE49-F238E27FC236}">
                  <a16:creationId xmlns:a16="http://schemas.microsoft.com/office/drawing/2014/main" id="{00000000-0008-0000-0100-00003F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34</xdr:col>
          <xdr:colOff>47625</xdr:colOff>
          <xdr:row>11</xdr:row>
          <xdr:rowOff>123825</xdr:rowOff>
        </xdr:from>
        <xdr:to>
          <xdr:col>35</xdr:col>
          <xdr:colOff>228600</xdr:colOff>
          <xdr:row>12</xdr:row>
          <xdr:rowOff>133350</xdr:rowOff>
        </xdr:to>
        <xdr:sp macro="" textlink="">
          <xdr:nvSpPr>
            <xdr:cNvPr id="4928" name="p02c06g02o01" hidden="1">
              <a:extLst>
                <a:ext uri="{63B3BB69-23CF-44E3-9099-C40C66FF867C}">
                  <a14:compatExt spid="_x0000_s4928"/>
                </a:ext>
                <a:ext uri="{FF2B5EF4-FFF2-40B4-BE49-F238E27FC236}">
                  <a16:creationId xmlns:a16="http://schemas.microsoft.com/office/drawing/2014/main" id="{00000000-0008-0000-0100-00004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57150</xdr:colOff>
          <xdr:row>11</xdr:row>
          <xdr:rowOff>123825</xdr:rowOff>
        </xdr:from>
        <xdr:to>
          <xdr:col>36</xdr:col>
          <xdr:colOff>361950</xdr:colOff>
          <xdr:row>12</xdr:row>
          <xdr:rowOff>133350</xdr:rowOff>
        </xdr:to>
        <xdr:sp macro="" textlink="">
          <xdr:nvSpPr>
            <xdr:cNvPr id="4929" name="p02c06g02o02" hidden="1">
              <a:extLst>
                <a:ext uri="{63B3BB69-23CF-44E3-9099-C40C66FF867C}">
                  <a14:compatExt spid="_x0000_s4929"/>
                </a:ext>
                <a:ext uri="{FF2B5EF4-FFF2-40B4-BE49-F238E27FC236}">
                  <a16:creationId xmlns:a16="http://schemas.microsoft.com/office/drawing/2014/main" id="{00000000-0008-0000-0100-00004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43</xdr:col>
          <xdr:colOff>0</xdr:colOff>
          <xdr:row>13</xdr:row>
          <xdr:rowOff>0</xdr:rowOff>
        </xdr:to>
        <xdr:sp macro="" textlink="">
          <xdr:nvSpPr>
            <xdr:cNvPr id="4930" name="p02c07g02" hidden="1">
              <a:extLst>
                <a:ext uri="{63B3BB69-23CF-44E3-9099-C40C66FF867C}">
                  <a14:compatExt spid="_x0000_s4930"/>
                </a:ext>
                <a:ext uri="{FF2B5EF4-FFF2-40B4-BE49-F238E27FC236}">
                  <a16:creationId xmlns:a16="http://schemas.microsoft.com/office/drawing/2014/main" id="{00000000-0008-0000-0100-000042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39</xdr:col>
          <xdr:colOff>47625</xdr:colOff>
          <xdr:row>11</xdr:row>
          <xdr:rowOff>123825</xdr:rowOff>
        </xdr:from>
        <xdr:to>
          <xdr:col>40</xdr:col>
          <xdr:colOff>228600</xdr:colOff>
          <xdr:row>12</xdr:row>
          <xdr:rowOff>133350</xdr:rowOff>
        </xdr:to>
        <xdr:sp macro="" textlink="">
          <xdr:nvSpPr>
            <xdr:cNvPr id="4931" name="p02c07g02o01" hidden="1">
              <a:extLst>
                <a:ext uri="{63B3BB69-23CF-44E3-9099-C40C66FF867C}">
                  <a14:compatExt spid="_x0000_s4931"/>
                </a:ext>
                <a:ext uri="{FF2B5EF4-FFF2-40B4-BE49-F238E27FC236}">
                  <a16:creationId xmlns:a16="http://schemas.microsoft.com/office/drawing/2014/main" id="{00000000-0008-0000-0100-00004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57150</xdr:colOff>
          <xdr:row>11</xdr:row>
          <xdr:rowOff>123825</xdr:rowOff>
        </xdr:from>
        <xdr:to>
          <xdr:col>41</xdr:col>
          <xdr:colOff>361950</xdr:colOff>
          <xdr:row>12</xdr:row>
          <xdr:rowOff>133350</xdr:rowOff>
        </xdr:to>
        <xdr:sp macro="" textlink="">
          <xdr:nvSpPr>
            <xdr:cNvPr id="4932" name="p02c07g02o02" hidden="1">
              <a:extLst>
                <a:ext uri="{63B3BB69-23CF-44E3-9099-C40C66FF867C}">
                  <a14:compatExt spid="_x0000_s4932"/>
                </a:ext>
                <a:ext uri="{FF2B5EF4-FFF2-40B4-BE49-F238E27FC236}">
                  <a16:creationId xmlns:a16="http://schemas.microsoft.com/office/drawing/2014/main" id="{00000000-0008-0000-0100-00004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11</xdr:row>
          <xdr:rowOff>0</xdr:rowOff>
        </xdr:from>
        <xdr:to>
          <xdr:col>48</xdr:col>
          <xdr:colOff>0</xdr:colOff>
          <xdr:row>13</xdr:row>
          <xdr:rowOff>0</xdr:rowOff>
        </xdr:to>
        <xdr:sp macro="" textlink="">
          <xdr:nvSpPr>
            <xdr:cNvPr id="4933" name="p02c08g02" hidden="1">
              <a:extLst>
                <a:ext uri="{63B3BB69-23CF-44E3-9099-C40C66FF867C}">
                  <a14:compatExt spid="_x0000_s4933"/>
                </a:ext>
                <a:ext uri="{FF2B5EF4-FFF2-40B4-BE49-F238E27FC236}">
                  <a16:creationId xmlns:a16="http://schemas.microsoft.com/office/drawing/2014/main" id="{00000000-0008-0000-0100-000045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44</xdr:col>
          <xdr:colOff>47625</xdr:colOff>
          <xdr:row>11</xdr:row>
          <xdr:rowOff>123825</xdr:rowOff>
        </xdr:from>
        <xdr:to>
          <xdr:col>45</xdr:col>
          <xdr:colOff>228600</xdr:colOff>
          <xdr:row>12</xdr:row>
          <xdr:rowOff>133350</xdr:rowOff>
        </xdr:to>
        <xdr:sp macro="" textlink="">
          <xdr:nvSpPr>
            <xdr:cNvPr id="4934" name="p02c08g02o01" hidden="1">
              <a:extLst>
                <a:ext uri="{63B3BB69-23CF-44E3-9099-C40C66FF867C}">
                  <a14:compatExt spid="_x0000_s4934"/>
                </a:ext>
                <a:ext uri="{FF2B5EF4-FFF2-40B4-BE49-F238E27FC236}">
                  <a16:creationId xmlns:a16="http://schemas.microsoft.com/office/drawing/2014/main" id="{00000000-0008-0000-0100-00004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57150</xdr:colOff>
          <xdr:row>11</xdr:row>
          <xdr:rowOff>123825</xdr:rowOff>
        </xdr:from>
        <xdr:to>
          <xdr:col>46</xdr:col>
          <xdr:colOff>361950</xdr:colOff>
          <xdr:row>12</xdr:row>
          <xdr:rowOff>133350</xdr:rowOff>
        </xdr:to>
        <xdr:sp macro="" textlink="">
          <xdr:nvSpPr>
            <xdr:cNvPr id="4935" name="p02c08g02o02" hidden="1">
              <a:extLst>
                <a:ext uri="{63B3BB69-23CF-44E3-9099-C40C66FF867C}">
                  <a14:compatExt spid="_x0000_s4935"/>
                </a:ext>
                <a:ext uri="{FF2B5EF4-FFF2-40B4-BE49-F238E27FC236}">
                  <a16:creationId xmlns:a16="http://schemas.microsoft.com/office/drawing/2014/main" id="{00000000-0008-0000-0100-00004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11</xdr:row>
          <xdr:rowOff>0</xdr:rowOff>
        </xdr:from>
        <xdr:to>
          <xdr:col>53</xdr:col>
          <xdr:colOff>0</xdr:colOff>
          <xdr:row>13</xdr:row>
          <xdr:rowOff>0</xdr:rowOff>
        </xdr:to>
        <xdr:sp macro="" textlink="">
          <xdr:nvSpPr>
            <xdr:cNvPr id="4936" name="p02c09g02" hidden="1">
              <a:extLst>
                <a:ext uri="{63B3BB69-23CF-44E3-9099-C40C66FF867C}">
                  <a14:compatExt spid="_x0000_s4936"/>
                </a:ext>
                <a:ext uri="{FF2B5EF4-FFF2-40B4-BE49-F238E27FC236}">
                  <a16:creationId xmlns:a16="http://schemas.microsoft.com/office/drawing/2014/main" id="{00000000-0008-0000-0100-000048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49</xdr:col>
          <xdr:colOff>47625</xdr:colOff>
          <xdr:row>11</xdr:row>
          <xdr:rowOff>123825</xdr:rowOff>
        </xdr:from>
        <xdr:to>
          <xdr:col>50</xdr:col>
          <xdr:colOff>228600</xdr:colOff>
          <xdr:row>12</xdr:row>
          <xdr:rowOff>133350</xdr:rowOff>
        </xdr:to>
        <xdr:sp macro="" textlink="">
          <xdr:nvSpPr>
            <xdr:cNvPr id="4937" name="p02c09g02o01" hidden="1">
              <a:extLst>
                <a:ext uri="{63B3BB69-23CF-44E3-9099-C40C66FF867C}">
                  <a14:compatExt spid="_x0000_s4937"/>
                </a:ext>
                <a:ext uri="{FF2B5EF4-FFF2-40B4-BE49-F238E27FC236}">
                  <a16:creationId xmlns:a16="http://schemas.microsoft.com/office/drawing/2014/main" id="{00000000-0008-0000-0100-00004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57150</xdr:colOff>
          <xdr:row>11</xdr:row>
          <xdr:rowOff>123825</xdr:rowOff>
        </xdr:from>
        <xdr:to>
          <xdr:col>51</xdr:col>
          <xdr:colOff>361950</xdr:colOff>
          <xdr:row>12</xdr:row>
          <xdr:rowOff>133350</xdr:rowOff>
        </xdr:to>
        <xdr:sp macro="" textlink="">
          <xdr:nvSpPr>
            <xdr:cNvPr id="4938" name="p02c09g02o02" hidden="1">
              <a:extLst>
                <a:ext uri="{63B3BB69-23CF-44E3-9099-C40C66FF867C}">
                  <a14:compatExt spid="_x0000_s4938"/>
                </a:ext>
                <a:ext uri="{FF2B5EF4-FFF2-40B4-BE49-F238E27FC236}">
                  <a16:creationId xmlns:a16="http://schemas.microsoft.com/office/drawing/2014/main" id="{00000000-0008-0000-0100-00004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11</xdr:row>
          <xdr:rowOff>0</xdr:rowOff>
        </xdr:from>
        <xdr:to>
          <xdr:col>58</xdr:col>
          <xdr:colOff>0</xdr:colOff>
          <xdr:row>13</xdr:row>
          <xdr:rowOff>0</xdr:rowOff>
        </xdr:to>
        <xdr:sp macro="" textlink="">
          <xdr:nvSpPr>
            <xdr:cNvPr id="4939" name="p02c10g02" hidden="1">
              <a:extLst>
                <a:ext uri="{63B3BB69-23CF-44E3-9099-C40C66FF867C}">
                  <a14:compatExt spid="_x0000_s4939"/>
                </a:ext>
                <a:ext uri="{FF2B5EF4-FFF2-40B4-BE49-F238E27FC236}">
                  <a16:creationId xmlns:a16="http://schemas.microsoft.com/office/drawing/2014/main" id="{00000000-0008-0000-0100-00004B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54</xdr:col>
          <xdr:colOff>47625</xdr:colOff>
          <xdr:row>11</xdr:row>
          <xdr:rowOff>123825</xdr:rowOff>
        </xdr:from>
        <xdr:to>
          <xdr:col>55</xdr:col>
          <xdr:colOff>228600</xdr:colOff>
          <xdr:row>12</xdr:row>
          <xdr:rowOff>133350</xdr:rowOff>
        </xdr:to>
        <xdr:sp macro="" textlink="">
          <xdr:nvSpPr>
            <xdr:cNvPr id="4940" name="p02c10g02o01" hidden="1">
              <a:extLst>
                <a:ext uri="{63B3BB69-23CF-44E3-9099-C40C66FF867C}">
                  <a14:compatExt spid="_x0000_s4940"/>
                </a:ext>
                <a:ext uri="{FF2B5EF4-FFF2-40B4-BE49-F238E27FC236}">
                  <a16:creationId xmlns:a16="http://schemas.microsoft.com/office/drawing/2014/main" id="{00000000-0008-0000-0100-00004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57150</xdr:colOff>
          <xdr:row>11</xdr:row>
          <xdr:rowOff>123825</xdr:rowOff>
        </xdr:from>
        <xdr:to>
          <xdr:col>56</xdr:col>
          <xdr:colOff>361950</xdr:colOff>
          <xdr:row>12</xdr:row>
          <xdr:rowOff>133350</xdr:rowOff>
        </xdr:to>
        <xdr:sp macro="" textlink="">
          <xdr:nvSpPr>
            <xdr:cNvPr id="4941" name="p02c10g02o02" hidden="1">
              <a:extLst>
                <a:ext uri="{63B3BB69-23CF-44E3-9099-C40C66FF867C}">
                  <a14:compatExt spid="_x0000_s4941"/>
                </a:ext>
                <a:ext uri="{FF2B5EF4-FFF2-40B4-BE49-F238E27FC236}">
                  <a16:creationId xmlns:a16="http://schemas.microsoft.com/office/drawing/2014/main" id="{00000000-0008-0000-0100-00004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11</xdr:row>
          <xdr:rowOff>0</xdr:rowOff>
        </xdr:from>
        <xdr:to>
          <xdr:col>63</xdr:col>
          <xdr:colOff>0</xdr:colOff>
          <xdr:row>13</xdr:row>
          <xdr:rowOff>0</xdr:rowOff>
        </xdr:to>
        <xdr:sp macro="" textlink="">
          <xdr:nvSpPr>
            <xdr:cNvPr id="4942" name="p02c11g02" hidden="1">
              <a:extLst>
                <a:ext uri="{63B3BB69-23CF-44E3-9099-C40C66FF867C}">
                  <a14:compatExt spid="_x0000_s4942"/>
                </a:ext>
                <a:ext uri="{FF2B5EF4-FFF2-40B4-BE49-F238E27FC236}">
                  <a16:creationId xmlns:a16="http://schemas.microsoft.com/office/drawing/2014/main" id="{00000000-0008-0000-0100-00004E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59</xdr:col>
          <xdr:colOff>47625</xdr:colOff>
          <xdr:row>11</xdr:row>
          <xdr:rowOff>123825</xdr:rowOff>
        </xdr:from>
        <xdr:to>
          <xdr:col>60</xdr:col>
          <xdr:colOff>228600</xdr:colOff>
          <xdr:row>12</xdr:row>
          <xdr:rowOff>133350</xdr:rowOff>
        </xdr:to>
        <xdr:sp macro="" textlink="">
          <xdr:nvSpPr>
            <xdr:cNvPr id="4943" name="p02c11g02o01" hidden="1">
              <a:extLst>
                <a:ext uri="{63B3BB69-23CF-44E3-9099-C40C66FF867C}">
                  <a14:compatExt spid="_x0000_s4943"/>
                </a:ext>
                <a:ext uri="{FF2B5EF4-FFF2-40B4-BE49-F238E27FC236}">
                  <a16:creationId xmlns:a16="http://schemas.microsoft.com/office/drawing/2014/main" id="{00000000-0008-0000-0100-00004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57150</xdr:colOff>
          <xdr:row>11</xdr:row>
          <xdr:rowOff>123825</xdr:rowOff>
        </xdr:from>
        <xdr:to>
          <xdr:col>61</xdr:col>
          <xdr:colOff>361950</xdr:colOff>
          <xdr:row>12</xdr:row>
          <xdr:rowOff>133350</xdr:rowOff>
        </xdr:to>
        <xdr:sp macro="" textlink="">
          <xdr:nvSpPr>
            <xdr:cNvPr id="4944" name="p02c11g02o02" hidden="1">
              <a:extLst>
                <a:ext uri="{63B3BB69-23CF-44E3-9099-C40C66FF867C}">
                  <a14:compatExt spid="_x0000_s4944"/>
                </a:ext>
                <a:ext uri="{FF2B5EF4-FFF2-40B4-BE49-F238E27FC236}">
                  <a16:creationId xmlns:a16="http://schemas.microsoft.com/office/drawing/2014/main" id="{00000000-0008-0000-0100-00005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11</xdr:row>
          <xdr:rowOff>0</xdr:rowOff>
        </xdr:from>
        <xdr:to>
          <xdr:col>68</xdr:col>
          <xdr:colOff>0</xdr:colOff>
          <xdr:row>13</xdr:row>
          <xdr:rowOff>0</xdr:rowOff>
        </xdr:to>
        <xdr:sp macro="" textlink="">
          <xdr:nvSpPr>
            <xdr:cNvPr id="4945" name="p02c12g02" hidden="1">
              <a:extLst>
                <a:ext uri="{63B3BB69-23CF-44E3-9099-C40C66FF867C}">
                  <a14:compatExt spid="_x0000_s4945"/>
                </a:ext>
                <a:ext uri="{FF2B5EF4-FFF2-40B4-BE49-F238E27FC236}">
                  <a16:creationId xmlns:a16="http://schemas.microsoft.com/office/drawing/2014/main" id="{00000000-0008-0000-0100-000051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64</xdr:col>
          <xdr:colOff>47625</xdr:colOff>
          <xdr:row>11</xdr:row>
          <xdr:rowOff>123825</xdr:rowOff>
        </xdr:from>
        <xdr:to>
          <xdr:col>65</xdr:col>
          <xdr:colOff>228600</xdr:colOff>
          <xdr:row>12</xdr:row>
          <xdr:rowOff>133350</xdr:rowOff>
        </xdr:to>
        <xdr:sp macro="" textlink="">
          <xdr:nvSpPr>
            <xdr:cNvPr id="4946" name="p02c12g02o01" hidden="1">
              <a:extLst>
                <a:ext uri="{63B3BB69-23CF-44E3-9099-C40C66FF867C}">
                  <a14:compatExt spid="_x0000_s4946"/>
                </a:ext>
                <a:ext uri="{FF2B5EF4-FFF2-40B4-BE49-F238E27FC236}">
                  <a16:creationId xmlns:a16="http://schemas.microsoft.com/office/drawing/2014/main" id="{00000000-0008-0000-0100-00005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57150</xdr:colOff>
          <xdr:row>11</xdr:row>
          <xdr:rowOff>123825</xdr:rowOff>
        </xdr:from>
        <xdr:to>
          <xdr:col>66</xdr:col>
          <xdr:colOff>361950</xdr:colOff>
          <xdr:row>12</xdr:row>
          <xdr:rowOff>133350</xdr:rowOff>
        </xdr:to>
        <xdr:sp macro="" textlink="">
          <xdr:nvSpPr>
            <xdr:cNvPr id="4947" name="p02c12g02o02" hidden="1">
              <a:extLst>
                <a:ext uri="{63B3BB69-23CF-44E3-9099-C40C66FF867C}">
                  <a14:compatExt spid="_x0000_s4947"/>
                </a:ext>
                <a:ext uri="{FF2B5EF4-FFF2-40B4-BE49-F238E27FC236}">
                  <a16:creationId xmlns:a16="http://schemas.microsoft.com/office/drawing/2014/main" id="{00000000-0008-0000-0100-00005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11</xdr:row>
          <xdr:rowOff>0</xdr:rowOff>
        </xdr:from>
        <xdr:to>
          <xdr:col>73</xdr:col>
          <xdr:colOff>0</xdr:colOff>
          <xdr:row>13</xdr:row>
          <xdr:rowOff>0</xdr:rowOff>
        </xdr:to>
        <xdr:sp macro="" textlink="">
          <xdr:nvSpPr>
            <xdr:cNvPr id="4948" name="p02c13g02" hidden="1">
              <a:extLst>
                <a:ext uri="{63B3BB69-23CF-44E3-9099-C40C66FF867C}">
                  <a14:compatExt spid="_x0000_s4948"/>
                </a:ext>
                <a:ext uri="{FF2B5EF4-FFF2-40B4-BE49-F238E27FC236}">
                  <a16:creationId xmlns:a16="http://schemas.microsoft.com/office/drawing/2014/main" id="{00000000-0008-0000-0100-000054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69</xdr:col>
          <xdr:colOff>47625</xdr:colOff>
          <xdr:row>11</xdr:row>
          <xdr:rowOff>123825</xdr:rowOff>
        </xdr:from>
        <xdr:to>
          <xdr:col>70</xdr:col>
          <xdr:colOff>228600</xdr:colOff>
          <xdr:row>12</xdr:row>
          <xdr:rowOff>133350</xdr:rowOff>
        </xdr:to>
        <xdr:sp macro="" textlink="">
          <xdr:nvSpPr>
            <xdr:cNvPr id="4949" name="p02c13g02o01" hidden="1">
              <a:extLst>
                <a:ext uri="{63B3BB69-23CF-44E3-9099-C40C66FF867C}">
                  <a14:compatExt spid="_x0000_s4949"/>
                </a:ext>
                <a:ext uri="{FF2B5EF4-FFF2-40B4-BE49-F238E27FC236}">
                  <a16:creationId xmlns:a16="http://schemas.microsoft.com/office/drawing/2014/main" id="{00000000-0008-0000-0100-00005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57150</xdr:colOff>
          <xdr:row>11</xdr:row>
          <xdr:rowOff>123825</xdr:rowOff>
        </xdr:from>
        <xdr:to>
          <xdr:col>71</xdr:col>
          <xdr:colOff>361950</xdr:colOff>
          <xdr:row>12</xdr:row>
          <xdr:rowOff>133350</xdr:rowOff>
        </xdr:to>
        <xdr:sp macro="" textlink="">
          <xdr:nvSpPr>
            <xdr:cNvPr id="4950" name="p02c13g02o02" hidden="1">
              <a:extLst>
                <a:ext uri="{63B3BB69-23CF-44E3-9099-C40C66FF867C}">
                  <a14:compatExt spid="_x0000_s4950"/>
                </a:ext>
                <a:ext uri="{FF2B5EF4-FFF2-40B4-BE49-F238E27FC236}">
                  <a16:creationId xmlns:a16="http://schemas.microsoft.com/office/drawing/2014/main" id="{00000000-0008-0000-0100-00005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11</xdr:row>
          <xdr:rowOff>0</xdr:rowOff>
        </xdr:from>
        <xdr:to>
          <xdr:col>78</xdr:col>
          <xdr:colOff>0</xdr:colOff>
          <xdr:row>13</xdr:row>
          <xdr:rowOff>0</xdr:rowOff>
        </xdr:to>
        <xdr:sp macro="" textlink="">
          <xdr:nvSpPr>
            <xdr:cNvPr id="4951" name="p02c14g02" hidden="1">
              <a:extLst>
                <a:ext uri="{63B3BB69-23CF-44E3-9099-C40C66FF867C}">
                  <a14:compatExt spid="_x0000_s4951"/>
                </a:ext>
                <a:ext uri="{FF2B5EF4-FFF2-40B4-BE49-F238E27FC236}">
                  <a16:creationId xmlns:a16="http://schemas.microsoft.com/office/drawing/2014/main" id="{00000000-0008-0000-0100-000057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74</xdr:col>
          <xdr:colOff>47625</xdr:colOff>
          <xdr:row>11</xdr:row>
          <xdr:rowOff>123825</xdr:rowOff>
        </xdr:from>
        <xdr:to>
          <xdr:col>75</xdr:col>
          <xdr:colOff>228600</xdr:colOff>
          <xdr:row>12</xdr:row>
          <xdr:rowOff>133350</xdr:rowOff>
        </xdr:to>
        <xdr:sp macro="" textlink="">
          <xdr:nvSpPr>
            <xdr:cNvPr id="4952" name="p02c14g02o01" hidden="1">
              <a:extLst>
                <a:ext uri="{63B3BB69-23CF-44E3-9099-C40C66FF867C}">
                  <a14:compatExt spid="_x0000_s4952"/>
                </a:ext>
                <a:ext uri="{FF2B5EF4-FFF2-40B4-BE49-F238E27FC236}">
                  <a16:creationId xmlns:a16="http://schemas.microsoft.com/office/drawing/2014/main" id="{00000000-0008-0000-0100-00005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57150</xdr:colOff>
          <xdr:row>11</xdr:row>
          <xdr:rowOff>123825</xdr:rowOff>
        </xdr:from>
        <xdr:to>
          <xdr:col>76</xdr:col>
          <xdr:colOff>361950</xdr:colOff>
          <xdr:row>12</xdr:row>
          <xdr:rowOff>133350</xdr:rowOff>
        </xdr:to>
        <xdr:sp macro="" textlink="">
          <xdr:nvSpPr>
            <xdr:cNvPr id="4953" name="p02c14g02o02" hidden="1">
              <a:extLst>
                <a:ext uri="{63B3BB69-23CF-44E3-9099-C40C66FF867C}">
                  <a14:compatExt spid="_x0000_s4953"/>
                </a:ext>
                <a:ext uri="{FF2B5EF4-FFF2-40B4-BE49-F238E27FC236}">
                  <a16:creationId xmlns:a16="http://schemas.microsoft.com/office/drawing/2014/main" id="{00000000-0008-0000-0100-00005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11</xdr:row>
          <xdr:rowOff>0</xdr:rowOff>
        </xdr:from>
        <xdr:to>
          <xdr:col>83</xdr:col>
          <xdr:colOff>0</xdr:colOff>
          <xdr:row>13</xdr:row>
          <xdr:rowOff>0</xdr:rowOff>
        </xdr:to>
        <xdr:sp macro="" textlink="">
          <xdr:nvSpPr>
            <xdr:cNvPr id="4954" name="p02c15g02" hidden="1">
              <a:extLst>
                <a:ext uri="{63B3BB69-23CF-44E3-9099-C40C66FF867C}">
                  <a14:compatExt spid="_x0000_s4954"/>
                </a:ext>
                <a:ext uri="{FF2B5EF4-FFF2-40B4-BE49-F238E27FC236}">
                  <a16:creationId xmlns:a16="http://schemas.microsoft.com/office/drawing/2014/main" id="{00000000-0008-0000-0100-00005A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79</xdr:col>
          <xdr:colOff>47625</xdr:colOff>
          <xdr:row>11</xdr:row>
          <xdr:rowOff>123825</xdr:rowOff>
        </xdr:from>
        <xdr:to>
          <xdr:col>80</xdr:col>
          <xdr:colOff>228600</xdr:colOff>
          <xdr:row>12</xdr:row>
          <xdr:rowOff>133350</xdr:rowOff>
        </xdr:to>
        <xdr:sp macro="" textlink="">
          <xdr:nvSpPr>
            <xdr:cNvPr id="4955" name="p02c15g02o01" hidden="1">
              <a:extLst>
                <a:ext uri="{63B3BB69-23CF-44E3-9099-C40C66FF867C}">
                  <a14:compatExt spid="_x0000_s4955"/>
                </a:ext>
                <a:ext uri="{FF2B5EF4-FFF2-40B4-BE49-F238E27FC236}">
                  <a16:creationId xmlns:a16="http://schemas.microsoft.com/office/drawing/2014/main" id="{00000000-0008-0000-0100-00005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57150</xdr:colOff>
          <xdr:row>11</xdr:row>
          <xdr:rowOff>123825</xdr:rowOff>
        </xdr:from>
        <xdr:to>
          <xdr:col>81</xdr:col>
          <xdr:colOff>361950</xdr:colOff>
          <xdr:row>12</xdr:row>
          <xdr:rowOff>133350</xdr:rowOff>
        </xdr:to>
        <xdr:sp macro="" textlink="">
          <xdr:nvSpPr>
            <xdr:cNvPr id="4956" name="p02c15g02o02" hidden="1">
              <a:extLst>
                <a:ext uri="{63B3BB69-23CF-44E3-9099-C40C66FF867C}">
                  <a14:compatExt spid="_x0000_s4956"/>
                </a:ext>
                <a:ext uri="{FF2B5EF4-FFF2-40B4-BE49-F238E27FC236}">
                  <a16:creationId xmlns:a16="http://schemas.microsoft.com/office/drawing/2014/main" id="{00000000-0008-0000-0100-00005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11</xdr:row>
          <xdr:rowOff>0</xdr:rowOff>
        </xdr:from>
        <xdr:to>
          <xdr:col>88</xdr:col>
          <xdr:colOff>0</xdr:colOff>
          <xdr:row>13</xdr:row>
          <xdr:rowOff>0</xdr:rowOff>
        </xdr:to>
        <xdr:sp macro="" textlink="">
          <xdr:nvSpPr>
            <xdr:cNvPr id="4957" name="p02c16g02" hidden="1">
              <a:extLst>
                <a:ext uri="{63B3BB69-23CF-44E3-9099-C40C66FF867C}">
                  <a14:compatExt spid="_x0000_s4957"/>
                </a:ext>
                <a:ext uri="{FF2B5EF4-FFF2-40B4-BE49-F238E27FC236}">
                  <a16:creationId xmlns:a16="http://schemas.microsoft.com/office/drawing/2014/main" id="{00000000-0008-0000-0100-00005D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84</xdr:col>
          <xdr:colOff>47625</xdr:colOff>
          <xdr:row>11</xdr:row>
          <xdr:rowOff>123825</xdr:rowOff>
        </xdr:from>
        <xdr:to>
          <xdr:col>85</xdr:col>
          <xdr:colOff>228600</xdr:colOff>
          <xdr:row>12</xdr:row>
          <xdr:rowOff>133350</xdr:rowOff>
        </xdr:to>
        <xdr:sp macro="" textlink="">
          <xdr:nvSpPr>
            <xdr:cNvPr id="4958" name="p02c16g02o01" hidden="1">
              <a:extLst>
                <a:ext uri="{63B3BB69-23CF-44E3-9099-C40C66FF867C}">
                  <a14:compatExt spid="_x0000_s4958"/>
                </a:ext>
                <a:ext uri="{FF2B5EF4-FFF2-40B4-BE49-F238E27FC236}">
                  <a16:creationId xmlns:a16="http://schemas.microsoft.com/office/drawing/2014/main" id="{00000000-0008-0000-0100-00005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57150</xdr:colOff>
          <xdr:row>11</xdr:row>
          <xdr:rowOff>123825</xdr:rowOff>
        </xdr:from>
        <xdr:to>
          <xdr:col>86</xdr:col>
          <xdr:colOff>361950</xdr:colOff>
          <xdr:row>12</xdr:row>
          <xdr:rowOff>133350</xdr:rowOff>
        </xdr:to>
        <xdr:sp macro="" textlink="">
          <xdr:nvSpPr>
            <xdr:cNvPr id="4959" name="p02c16g02o02" hidden="1">
              <a:extLst>
                <a:ext uri="{63B3BB69-23CF-44E3-9099-C40C66FF867C}">
                  <a14:compatExt spid="_x0000_s4959"/>
                </a:ext>
                <a:ext uri="{FF2B5EF4-FFF2-40B4-BE49-F238E27FC236}">
                  <a16:creationId xmlns:a16="http://schemas.microsoft.com/office/drawing/2014/main" id="{00000000-0008-0000-0100-00005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11</xdr:row>
          <xdr:rowOff>0</xdr:rowOff>
        </xdr:from>
        <xdr:to>
          <xdr:col>93</xdr:col>
          <xdr:colOff>0</xdr:colOff>
          <xdr:row>13</xdr:row>
          <xdr:rowOff>0</xdr:rowOff>
        </xdr:to>
        <xdr:sp macro="" textlink="">
          <xdr:nvSpPr>
            <xdr:cNvPr id="4960" name="p02c17g02" hidden="1">
              <a:extLst>
                <a:ext uri="{63B3BB69-23CF-44E3-9099-C40C66FF867C}">
                  <a14:compatExt spid="_x0000_s4960"/>
                </a:ext>
                <a:ext uri="{FF2B5EF4-FFF2-40B4-BE49-F238E27FC236}">
                  <a16:creationId xmlns:a16="http://schemas.microsoft.com/office/drawing/2014/main" id="{00000000-0008-0000-0100-000060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89</xdr:col>
          <xdr:colOff>47625</xdr:colOff>
          <xdr:row>11</xdr:row>
          <xdr:rowOff>123825</xdr:rowOff>
        </xdr:from>
        <xdr:to>
          <xdr:col>90</xdr:col>
          <xdr:colOff>228600</xdr:colOff>
          <xdr:row>12</xdr:row>
          <xdr:rowOff>133350</xdr:rowOff>
        </xdr:to>
        <xdr:sp macro="" textlink="">
          <xdr:nvSpPr>
            <xdr:cNvPr id="4961" name="p02c17g02o01" hidden="1">
              <a:extLst>
                <a:ext uri="{63B3BB69-23CF-44E3-9099-C40C66FF867C}">
                  <a14:compatExt spid="_x0000_s4961"/>
                </a:ext>
                <a:ext uri="{FF2B5EF4-FFF2-40B4-BE49-F238E27FC236}">
                  <a16:creationId xmlns:a16="http://schemas.microsoft.com/office/drawing/2014/main" id="{00000000-0008-0000-0100-00006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57150</xdr:colOff>
          <xdr:row>11</xdr:row>
          <xdr:rowOff>123825</xdr:rowOff>
        </xdr:from>
        <xdr:to>
          <xdr:col>91</xdr:col>
          <xdr:colOff>361950</xdr:colOff>
          <xdr:row>12</xdr:row>
          <xdr:rowOff>133350</xdr:rowOff>
        </xdr:to>
        <xdr:sp macro="" textlink="">
          <xdr:nvSpPr>
            <xdr:cNvPr id="4962" name="p02c17g02o02" hidden="1">
              <a:extLst>
                <a:ext uri="{63B3BB69-23CF-44E3-9099-C40C66FF867C}">
                  <a14:compatExt spid="_x0000_s4962"/>
                </a:ext>
                <a:ext uri="{FF2B5EF4-FFF2-40B4-BE49-F238E27FC236}">
                  <a16:creationId xmlns:a16="http://schemas.microsoft.com/office/drawing/2014/main" id="{00000000-0008-0000-0100-00006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11</xdr:row>
          <xdr:rowOff>0</xdr:rowOff>
        </xdr:from>
        <xdr:to>
          <xdr:col>98</xdr:col>
          <xdr:colOff>0</xdr:colOff>
          <xdr:row>13</xdr:row>
          <xdr:rowOff>0</xdr:rowOff>
        </xdr:to>
        <xdr:sp macro="" textlink="">
          <xdr:nvSpPr>
            <xdr:cNvPr id="4963" name="p02c18g02" hidden="1">
              <a:extLst>
                <a:ext uri="{63B3BB69-23CF-44E3-9099-C40C66FF867C}">
                  <a14:compatExt spid="_x0000_s4963"/>
                </a:ext>
                <a:ext uri="{FF2B5EF4-FFF2-40B4-BE49-F238E27FC236}">
                  <a16:creationId xmlns:a16="http://schemas.microsoft.com/office/drawing/2014/main" id="{00000000-0008-0000-0100-000063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94</xdr:col>
          <xdr:colOff>47625</xdr:colOff>
          <xdr:row>11</xdr:row>
          <xdr:rowOff>123825</xdr:rowOff>
        </xdr:from>
        <xdr:to>
          <xdr:col>95</xdr:col>
          <xdr:colOff>228600</xdr:colOff>
          <xdr:row>12</xdr:row>
          <xdr:rowOff>133350</xdr:rowOff>
        </xdr:to>
        <xdr:sp macro="" textlink="">
          <xdr:nvSpPr>
            <xdr:cNvPr id="4964" name="p02c18g02o01" hidden="1">
              <a:extLst>
                <a:ext uri="{63B3BB69-23CF-44E3-9099-C40C66FF867C}">
                  <a14:compatExt spid="_x0000_s4964"/>
                </a:ext>
                <a:ext uri="{FF2B5EF4-FFF2-40B4-BE49-F238E27FC236}">
                  <a16:creationId xmlns:a16="http://schemas.microsoft.com/office/drawing/2014/main" id="{00000000-0008-0000-0100-00006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57150</xdr:colOff>
          <xdr:row>11</xdr:row>
          <xdr:rowOff>123825</xdr:rowOff>
        </xdr:from>
        <xdr:to>
          <xdr:col>96</xdr:col>
          <xdr:colOff>361950</xdr:colOff>
          <xdr:row>12</xdr:row>
          <xdr:rowOff>133350</xdr:rowOff>
        </xdr:to>
        <xdr:sp macro="" textlink="">
          <xdr:nvSpPr>
            <xdr:cNvPr id="4965" name="p02c18g02o02" hidden="1">
              <a:extLst>
                <a:ext uri="{63B3BB69-23CF-44E3-9099-C40C66FF867C}">
                  <a14:compatExt spid="_x0000_s4965"/>
                </a:ext>
                <a:ext uri="{FF2B5EF4-FFF2-40B4-BE49-F238E27FC236}">
                  <a16:creationId xmlns:a16="http://schemas.microsoft.com/office/drawing/2014/main" id="{00000000-0008-0000-0100-00006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11</xdr:row>
          <xdr:rowOff>0</xdr:rowOff>
        </xdr:from>
        <xdr:to>
          <xdr:col>103</xdr:col>
          <xdr:colOff>0</xdr:colOff>
          <xdr:row>13</xdr:row>
          <xdr:rowOff>0</xdr:rowOff>
        </xdr:to>
        <xdr:sp macro="" textlink="">
          <xdr:nvSpPr>
            <xdr:cNvPr id="4966" name="p02c19g02" hidden="1">
              <a:extLst>
                <a:ext uri="{63B3BB69-23CF-44E3-9099-C40C66FF867C}">
                  <a14:compatExt spid="_x0000_s4966"/>
                </a:ext>
                <a:ext uri="{FF2B5EF4-FFF2-40B4-BE49-F238E27FC236}">
                  <a16:creationId xmlns:a16="http://schemas.microsoft.com/office/drawing/2014/main" id="{00000000-0008-0000-0100-000066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99</xdr:col>
          <xdr:colOff>47625</xdr:colOff>
          <xdr:row>11</xdr:row>
          <xdr:rowOff>123825</xdr:rowOff>
        </xdr:from>
        <xdr:to>
          <xdr:col>100</xdr:col>
          <xdr:colOff>228600</xdr:colOff>
          <xdr:row>12</xdr:row>
          <xdr:rowOff>133350</xdr:rowOff>
        </xdr:to>
        <xdr:sp macro="" textlink="">
          <xdr:nvSpPr>
            <xdr:cNvPr id="4967" name="p02c19g02o01" hidden="1">
              <a:extLst>
                <a:ext uri="{63B3BB69-23CF-44E3-9099-C40C66FF867C}">
                  <a14:compatExt spid="_x0000_s4967"/>
                </a:ext>
                <a:ext uri="{FF2B5EF4-FFF2-40B4-BE49-F238E27FC236}">
                  <a16:creationId xmlns:a16="http://schemas.microsoft.com/office/drawing/2014/main" id="{00000000-0008-0000-0100-00006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57150</xdr:colOff>
          <xdr:row>11</xdr:row>
          <xdr:rowOff>123825</xdr:rowOff>
        </xdr:from>
        <xdr:to>
          <xdr:col>101</xdr:col>
          <xdr:colOff>361950</xdr:colOff>
          <xdr:row>12</xdr:row>
          <xdr:rowOff>133350</xdr:rowOff>
        </xdr:to>
        <xdr:sp macro="" textlink="">
          <xdr:nvSpPr>
            <xdr:cNvPr id="4968" name="p02c19g02o02" hidden="1">
              <a:extLst>
                <a:ext uri="{63B3BB69-23CF-44E3-9099-C40C66FF867C}">
                  <a14:compatExt spid="_x0000_s4968"/>
                </a:ext>
                <a:ext uri="{FF2B5EF4-FFF2-40B4-BE49-F238E27FC236}">
                  <a16:creationId xmlns:a16="http://schemas.microsoft.com/office/drawing/2014/main" id="{00000000-0008-0000-0100-00006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11</xdr:row>
          <xdr:rowOff>0</xdr:rowOff>
        </xdr:from>
        <xdr:to>
          <xdr:col>108</xdr:col>
          <xdr:colOff>0</xdr:colOff>
          <xdr:row>13</xdr:row>
          <xdr:rowOff>0</xdr:rowOff>
        </xdr:to>
        <xdr:sp macro="" textlink="">
          <xdr:nvSpPr>
            <xdr:cNvPr id="4969" name="p02c20g02" hidden="1">
              <a:extLst>
                <a:ext uri="{63B3BB69-23CF-44E3-9099-C40C66FF867C}">
                  <a14:compatExt spid="_x0000_s4969"/>
                </a:ext>
                <a:ext uri="{FF2B5EF4-FFF2-40B4-BE49-F238E27FC236}">
                  <a16:creationId xmlns:a16="http://schemas.microsoft.com/office/drawing/2014/main" id="{00000000-0008-0000-0100-000069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104</xdr:col>
          <xdr:colOff>47625</xdr:colOff>
          <xdr:row>11</xdr:row>
          <xdr:rowOff>123825</xdr:rowOff>
        </xdr:from>
        <xdr:to>
          <xdr:col>105</xdr:col>
          <xdr:colOff>228600</xdr:colOff>
          <xdr:row>12</xdr:row>
          <xdr:rowOff>133350</xdr:rowOff>
        </xdr:to>
        <xdr:sp macro="" textlink="">
          <xdr:nvSpPr>
            <xdr:cNvPr id="4970" name="p02c20g02o01" hidden="1">
              <a:extLst>
                <a:ext uri="{63B3BB69-23CF-44E3-9099-C40C66FF867C}">
                  <a14:compatExt spid="_x0000_s4970"/>
                </a:ext>
                <a:ext uri="{FF2B5EF4-FFF2-40B4-BE49-F238E27FC236}">
                  <a16:creationId xmlns:a16="http://schemas.microsoft.com/office/drawing/2014/main" id="{00000000-0008-0000-0100-00006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57150</xdr:colOff>
          <xdr:row>11</xdr:row>
          <xdr:rowOff>123825</xdr:rowOff>
        </xdr:from>
        <xdr:to>
          <xdr:col>106</xdr:col>
          <xdr:colOff>361950</xdr:colOff>
          <xdr:row>12</xdr:row>
          <xdr:rowOff>133350</xdr:rowOff>
        </xdr:to>
        <xdr:sp macro="" textlink="">
          <xdr:nvSpPr>
            <xdr:cNvPr id="4971" name="p02c20g02o02" hidden="1">
              <a:extLst>
                <a:ext uri="{63B3BB69-23CF-44E3-9099-C40C66FF867C}">
                  <a14:compatExt spid="_x0000_s4971"/>
                </a:ext>
                <a:ext uri="{FF2B5EF4-FFF2-40B4-BE49-F238E27FC236}">
                  <a16:creationId xmlns:a16="http://schemas.microsoft.com/office/drawing/2014/main" id="{00000000-0008-0000-0100-00006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11</xdr:row>
          <xdr:rowOff>0</xdr:rowOff>
        </xdr:from>
        <xdr:to>
          <xdr:col>113</xdr:col>
          <xdr:colOff>0</xdr:colOff>
          <xdr:row>13</xdr:row>
          <xdr:rowOff>0</xdr:rowOff>
        </xdr:to>
        <xdr:sp macro="" textlink="">
          <xdr:nvSpPr>
            <xdr:cNvPr id="4972" name="p02c21g02" hidden="1">
              <a:extLst>
                <a:ext uri="{63B3BB69-23CF-44E3-9099-C40C66FF867C}">
                  <a14:compatExt spid="_x0000_s4972"/>
                </a:ext>
                <a:ext uri="{FF2B5EF4-FFF2-40B4-BE49-F238E27FC236}">
                  <a16:creationId xmlns:a16="http://schemas.microsoft.com/office/drawing/2014/main" id="{00000000-0008-0000-0100-00006C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109</xdr:col>
          <xdr:colOff>47625</xdr:colOff>
          <xdr:row>11</xdr:row>
          <xdr:rowOff>123825</xdr:rowOff>
        </xdr:from>
        <xdr:to>
          <xdr:col>110</xdr:col>
          <xdr:colOff>228600</xdr:colOff>
          <xdr:row>12</xdr:row>
          <xdr:rowOff>133350</xdr:rowOff>
        </xdr:to>
        <xdr:sp macro="" textlink="">
          <xdr:nvSpPr>
            <xdr:cNvPr id="4973" name="p02c21g02o01" hidden="1">
              <a:extLst>
                <a:ext uri="{63B3BB69-23CF-44E3-9099-C40C66FF867C}">
                  <a14:compatExt spid="_x0000_s4973"/>
                </a:ext>
                <a:ext uri="{FF2B5EF4-FFF2-40B4-BE49-F238E27FC236}">
                  <a16:creationId xmlns:a16="http://schemas.microsoft.com/office/drawing/2014/main" id="{00000000-0008-0000-0100-00006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57150</xdr:colOff>
          <xdr:row>11</xdr:row>
          <xdr:rowOff>123825</xdr:rowOff>
        </xdr:from>
        <xdr:to>
          <xdr:col>111</xdr:col>
          <xdr:colOff>361950</xdr:colOff>
          <xdr:row>12</xdr:row>
          <xdr:rowOff>133350</xdr:rowOff>
        </xdr:to>
        <xdr:sp macro="" textlink="">
          <xdr:nvSpPr>
            <xdr:cNvPr id="4974" name="p02c21g02o02" hidden="1">
              <a:extLst>
                <a:ext uri="{63B3BB69-23CF-44E3-9099-C40C66FF867C}">
                  <a14:compatExt spid="_x0000_s4974"/>
                </a:ext>
                <a:ext uri="{FF2B5EF4-FFF2-40B4-BE49-F238E27FC236}">
                  <a16:creationId xmlns:a16="http://schemas.microsoft.com/office/drawing/2014/main" id="{00000000-0008-0000-0100-00006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11</xdr:row>
          <xdr:rowOff>0</xdr:rowOff>
        </xdr:from>
        <xdr:to>
          <xdr:col>118</xdr:col>
          <xdr:colOff>0</xdr:colOff>
          <xdr:row>13</xdr:row>
          <xdr:rowOff>0</xdr:rowOff>
        </xdr:to>
        <xdr:sp macro="" textlink="">
          <xdr:nvSpPr>
            <xdr:cNvPr id="4975" name="p02c22g02" hidden="1">
              <a:extLst>
                <a:ext uri="{63B3BB69-23CF-44E3-9099-C40C66FF867C}">
                  <a14:compatExt spid="_x0000_s4975"/>
                </a:ext>
                <a:ext uri="{FF2B5EF4-FFF2-40B4-BE49-F238E27FC236}">
                  <a16:creationId xmlns:a16="http://schemas.microsoft.com/office/drawing/2014/main" id="{00000000-0008-0000-0100-00006F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114</xdr:col>
          <xdr:colOff>47625</xdr:colOff>
          <xdr:row>11</xdr:row>
          <xdr:rowOff>123825</xdr:rowOff>
        </xdr:from>
        <xdr:to>
          <xdr:col>115</xdr:col>
          <xdr:colOff>228600</xdr:colOff>
          <xdr:row>12</xdr:row>
          <xdr:rowOff>133350</xdr:rowOff>
        </xdr:to>
        <xdr:sp macro="" textlink="">
          <xdr:nvSpPr>
            <xdr:cNvPr id="4976" name="p02c22g02o01" hidden="1">
              <a:extLst>
                <a:ext uri="{63B3BB69-23CF-44E3-9099-C40C66FF867C}">
                  <a14:compatExt spid="_x0000_s4976"/>
                </a:ext>
                <a:ext uri="{FF2B5EF4-FFF2-40B4-BE49-F238E27FC236}">
                  <a16:creationId xmlns:a16="http://schemas.microsoft.com/office/drawing/2014/main" id="{00000000-0008-0000-0100-00007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57150</xdr:colOff>
          <xdr:row>11</xdr:row>
          <xdr:rowOff>123825</xdr:rowOff>
        </xdr:from>
        <xdr:to>
          <xdr:col>116</xdr:col>
          <xdr:colOff>361950</xdr:colOff>
          <xdr:row>12</xdr:row>
          <xdr:rowOff>133350</xdr:rowOff>
        </xdr:to>
        <xdr:sp macro="" textlink="">
          <xdr:nvSpPr>
            <xdr:cNvPr id="4977" name="p02c22g02o02" hidden="1">
              <a:extLst>
                <a:ext uri="{63B3BB69-23CF-44E3-9099-C40C66FF867C}">
                  <a14:compatExt spid="_x0000_s4977"/>
                </a:ext>
                <a:ext uri="{FF2B5EF4-FFF2-40B4-BE49-F238E27FC236}">
                  <a16:creationId xmlns:a16="http://schemas.microsoft.com/office/drawing/2014/main" id="{00000000-0008-0000-0100-00007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11</xdr:row>
          <xdr:rowOff>0</xdr:rowOff>
        </xdr:from>
        <xdr:to>
          <xdr:col>123</xdr:col>
          <xdr:colOff>0</xdr:colOff>
          <xdr:row>13</xdr:row>
          <xdr:rowOff>0</xdr:rowOff>
        </xdr:to>
        <xdr:sp macro="" textlink="">
          <xdr:nvSpPr>
            <xdr:cNvPr id="4978" name="p02c23g02" hidden="1">
              <a:extLst>
                <a:ext uri="{63B3BB69-23CF-44E3-9099-C40C66FF867C}">
                  <a14:compatExt spid="_x0000_s4978"/>
                </a:ext>
                <a:ext uri="{FF2B5EF4-FFF2-40B4-BE49-F238E27FC236}">
                  <a16:creationId xmlns:a16="http://schemas.microsoft.com/office/drawing/2014/main" id="{00000000-0008-0000-0100-000072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119</xdr:col>
          <xdr:colOff>47625</xdr:colOff>
          <xdr:row>11</xdr:row>
          <xdr:rowOff>123825</xdr:rowOff>
        </xdr:from>
        <xdr:to>
          <xdr:col>120</xdr:col>
          <xdr:colOff>228600</xdr:colOff>
          <xdr:row>12</xdr:row>
          <xdr:rowOff>133350</xdr:rowOff>
        </xdr:to>
        <xdr:sp macro="" textlink="">
          <xdr:nvSpPr>
            <xdr:cNvPr id="4979" name="p02c23g02o01" hidden="1">
              <a:extLst>
                <a:ext uri="{63B3BB69-23CF-44E3-9099-C40C66FF867C}">
                  <a14:compatExt spid="_x0000_s4979"/>
                </a:ext>
                <a:ext uri="{FF2B5EF4-FFF2-40B4-BE49-F238E27FC236}">
                  <a16:creationId xmlns:a16="http://schemas.microsoft.com/office/drawing/2014/main" id="{00000000-0008-0000-0100-00007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57150</xdr:colOff>
          <xdr:row>11</xdr:row>
          <xdr:rowOff>123825</xdr:rowOff>
        </xdr:from>
        <xdr:to>
          <xdr:col>121</xdr:col>
          <xdr:colOff>361950</xdr:colOff>
          <xdr:row>12</xdr:row>
          <xdr:rowOff>133350</xdr:rowOff>
        </xdr:to>
        <xdr:sp macro="" textlink="">
          <xdr:nvSpPr>
            <xdr:cNvPr id="4980" name="p02c23g02o02" hidden="1">
              <a:extLst>
                <a:ext uri="{63B3BB69-23CF-44E3-9099-C40C66FF867C}">
                  <a14:compatExt spid="_x0000_s4980"/>
                </a:ext>
                <a:ext uri="{FF2B5EF4-FFF2-40B4-BE49-F238E27FC236}">
                  <a16:creationId xmlns:a16="http://schemas.microsoft.com/office/drawing/2014/main" id="{00000000-0008-0000-0100-00007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11</xdr:row>
          <xdr:rowOff>0</xdr:rowOff>
        </xdr:from>
        <xdr:to>
          <xdr:col>128</xdr:col>
          <xdr:colOff>0</xdr:colOff>
          <xdr:row>13</xdr:row>
          <xdr:rowOff>0</xdr:rowOff>
        </xdr:to>
        <xdr:sp macro="" textlink="">
          <xdr:nvSpPr>
            <xdr:cNvPr id="4981" name="p02c24g02" hidden="1">
              <a:extLst>
                <a:ext uri="{63B3BB69-23CF-44E3-9099-C40C66FF867C}">
                  <a14:compatExt spid="_x0000_s4981"/>
                </a:ext>
                <a:ext uri="{FF2B5EF4-FFF2-40B4-BE49-F238E27FC236}">
                  <a16:creationId xmlns:a16="http://schemas.microsoft.com/office/drawing/2014/main" id="{00000000-0008-0000-0100-000075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47625</xdr:colOff>
          <xdr:row>11</xdr:row>
          <xdr:rowOff>123825</xdr:rowOff>
        </xdr:from>
        <xdr:to>
          <xdr:col>125</xdr:col>
          <xdr:colOff>228600</xdr:colOff>
          <xdr:row>12</xdr:row>
          <xdr:rowOff>133350</xdr:rowOff>
        </xdr:to>
        <xdr:sp macro="" textlink="">
          <xdr:nvSpPr>
            <xdr:cNvPr id="4982" name="p02c24g02o01" hidden="1">
              <a:extLst>
                <a:ext uri="{63B3BB69-23CF-44E3-9099-C40C66FF867C}">
                  <a14:compatExt spid="_x0000_s4982"/>
                </a:ext>
                <a:ext uri="{FF2B5EF4-FFF2-40B4-BE49-F238E27FC236}">
                  <a16:creationId xmlns:a16="http://schemas.microsoft.com/office/drawing/2014/main" id="{00000000-0008-0000-0100-00007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57150</xdr:colOff>
          <xdr:row>11</xdr:row>
          <xdr:rowOff>123825</xdr:rowOff>
        </xdr:from>
        <xdr:to>
          <xdr:col>126</xdr:col>
          <xdr:colOff>361950</xdr:colOff>
          <xdr:row>12</xdr:row>
          <xdr:rowOff>133350</xdr:rowOff>
        </xdr:to>
        <xdr:sp macro="" textlink="">
          <xdr:nvSpPr>
            <xdr:cNvPr id="4983" name="p02c24g02o02" hidden="1">
              <a:extLst>
                <a:ext uri="{63B3BB69-23CF-44E3-9099-C40C66FF867C}">
                  <a14:compatExt spid="_x0000_s4983"/>
                </a:ext>
                <a:ext uri="{FF2B5EF4-FFF2-40B4-BE49-F238E27FC236}">
                  <a16:creationId xmlns:a16="http://schemas.microsoft.com/office/drawing/2014/main" id="{00000000-0008-0000-0100-00007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11</xdr:row>
          <xdr:rowOff>0</xdr:rowOff>
        </xdr:from>
        <xdr:to>
          <xdr:col>133</xdr:col>
          <xdr:colOff>0</xdr:colOff>
          <xdr:row>13</xdr:row>
          <xdr:rowOff>0</xdr:rowOff>
        </xdr:to>
        <xdr:sp macro="" textlink="">
          <xdr:nvSpPr>
            <xdr:cNvPr id="4984" name="p02c25g02" hidden="1">
              <a:extLst>
                <a:ext uri="{63B3BB69-23CF-44E3-9099-C40C66FF867C}">
                  <a14:compatExt spid="_x0000_s4984"/>
                </a:ext>
                <a:ext uri="{FF2B5EF4-FFF2-40B4-BE49-F238E27FC236}">
                  <a16:creationId xmlns:a16="http://schemas.microsoft.com/office/drawing/2014/main" id="{00000000-0008-0000-0100-000078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129</xdr:col>
          <xdr:colOff>47625</xdr:colOff>
          <xdr:row>11</xdr:row>
          <xdr:rowOff>123825</xdr:rowOff>
        </xdr:from>
        <xdr:to>
          <xdr:col>130</xdr:col>
          <xdr:colOff>228600</xdr:colOff>
          <xdr:row>12</xdr:row>
          <xdr:rowOff>133350</xdr:rowOff>
        </xdr:to>
        <xdr:sp macro="" textlink="">
          <xdr:nvSpPr>
            <xdr:cNvPr id="4985" name="p02c25g02o01" hidden="1">
              <a:extLst>
                <a:ext uri="{63B3BB69-23CF-44E3-9099-C40C66FF867C}">
                  <a14:compatExt spid="_x0000_s4985"/>
                </a:ext>
                <a:ext uri="{FF2B5EF4-FFF2-40B4-BE49-F238E27FC236}">
                  <a16:creationId xmlns:a16="http://schemas.microsoft.com/office/drawing/2014/main" id="{00000000-0008-0000-0100-00007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57150</xdr:colOff>
          <xdr:row>11</xdr:row>
          <xdr:rowOff>123825</xdr:rowOff>
        </xdr:from>
        <xdr:to>
          <xdr:col>131</xdr:col>
          <xdr:colOff>361950</xdr:colOff>
          <xdr:row>12</xdr:row>
          <xdr:rowOff>133350</xdr:rowOff>
        </xdr:to>
        <xdr:sp macro="" textlink="">
          <xdr:nvSpPr>
            <xdr:cNvPr id="4986" name="p02c25g02o02" hidden="1">
              <a:extLst>
                <a:ext uri="{63B3BB69-23CF-44E3-9099-C40C66FF867C}">
                  <a14:compatExt spid="_x0000_s4986"/>
                </a:ext>
                <a:ext uri="{FF2B5EF4-FFF2-40B4-BE49-F238E27FC236}">
                  <a16:creationId xmlns:a16="http://schemas.microsoft.com/office/drawing/2014/main" id="{00000000-0008-0000-0100-00007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11</xdr:row>
          <xdr:rowOff>0</xdr:rowOff>
        </xdr:from>
        <xdr:to>
          <xdr:col>138</xdr:col>
          <xdr:colOff>0</xdr:colOff>
          <xdr:row>13</xdr:row>
          <xdr:rowOff>0</xdr:rowOff>
        </xdr:to>
        <xdr:sp macro="" textlink="">
          <xdr:nvSpPr>
            <xdr:cNvPr id="4987" name="p02c26g02" hidden="1">
              <a:extLst>
                <a:ext uri="{63B3BB69-23CF-44E3-9099-C40C66FF867C}">
                  <a14:compatExt spid="_x0000_s4987"/>
                </a:ext>
                <a:ext uri="{FF2B5EF4-FFF2-40B4-BE49-F238E27FC236}">
                  <a16:creationId xmlns:a16="http://schemas.microsoft.com/office/drawing/2014/main" id="{00000000-0008-0000-0100-00007B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134</xdr:col>
          <xdr:colOff>47625</xdr:colOff>
          <xdr:row>11</xdr:row>
          <xdr:rowOff>123825</xdr:rowOff>
        </xdr:from>
        <xdr:to>
          <xdr:col>135</xdr:col>
          <xdr:colOff>228600</xdr:colOff>
          <xdr:row>12</xdr:row>
          <xdr:rowOff>133350</xdr:rowOff>
        </xdr:to>
        <xdr:sp macro="" textlink="">
          <xdr:nvSpPr>
            <xdr:cNvPr id="4988" name="p02c26g02o01" hidden="1">
              <a:extLst>
                <a:ext uri="{63B3BB69-23CF-44E3-9099-C40C66FF867C}">
                  <a14:compatExt spid="_x0000_s4988"/>
                </a:ext>
                <a:ext uri="{FF2B5EF4-FFF2-40B4-BE49-F238E27FC236}">
                  <a16:creationId xmlns:a16="http://schemas.microsoft.com/office/drawing/2014/main" id="{00000000-0008-0000-0100-00007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57150</xdr:colOff>
          <xdr:row>11</xdr:row>
          <xdr:rowOff>123825</xdr:rowOff>
        </xdr:from>
        <xdr:to>
          <xdr:col>136</xdr:col>
          <xdr:colOff>361950</xdr:colOff>
          <xdr:row>12</xdr:row>
          <xdr:rowOff>133350</xdr:rowOff>
        </xdr:to>
        <xdr:sp macro="" textlink="">
          <xdr:nvSpPr>
            <xdr:cNvPr id="4989" name="p02c26g02o02" hidden="1">
              <a:extLst>
                <a:ext uri="{63B3BB69-23CF-44E3-9099-C40C66FF867C}">
                  <a14:compatExt spid="_x0000_s4989"/>
                </a:ext>
                <a:ext uri="{FF2B5EF4-FFF2-40B4-BE49-F238E27FC236}">
                  <a16:creationId xmlns:a16="http://schemas.microsoft.com/office/drawing/2014/main" id="{00000000-0008-0000-0100-00007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11</xdr:row>
          <xdr:rowOff>0</xdr:rowOff>
        </xdr:from>
        <xdr:to>
          <xdr:col>143</xdr:col>
          <xdr:colOff>0</xdr:colOff>
          <xdr:row>13</xdr:row>
          <xdr:rowOff>0</xdr:rowOff>
        </xdr:to>
        <xdr:sp macro="" textlink="">
          <xdr:nvSpPr>
            <xdr:cNvPr id="4990" name="p02c27g02" hidden="1">
              <a:extLst>
                <a:ext uri="{63B3BB69-23CF-44E3-9099-C40C66FF867C}">
                  <a14:compatExt spid="_x0000_s4990"/>
                </a:ext>
                <a:ext uri="{FF2B5EF4-FFF2-40B4-BE49-F238E27FC236}">
                  <a16:creationId xmlns:a16="http://schemas.microsoft.com/office/drawing/2014/main" id="{00000000-0008-0000-0100-00007E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139</xdr:col>
          <xdr:colOff>47625</xdr:colOff>
          <xdr:row>11</xdr:row>
          <xdr:rowOff>123825</xdr:rowOff>
        </xdr:from>
        <xdr:to>
          <xdr:col>140</xdr:col>
          <xdr:colOff>228600</xdr:colOff>
          <xdr:row>12</xdr:row>
          <xdr:rowOff>133350</xdr:rowOff>
        </xdr:to>
        <xdr:sp macro="" textlink="">
          <xdr:nvSpPr>
            <xdr:cNvPr id="4991" name="p02c27g02o01" hidden="1">
              <a:extLst>
                <a:ext uri="{63B3BB69-23CF-44E3-9099-C40C66FF867C}">
                  <a14:compatExt spid="_x0000_s4991"/>
                </a:ext>
                <a:ext uri="{FF2B5EF4-FFF2-40B4-BE49-F238E27FC236}">
                  <a16:creationId xmlns:a16="http://schemas.microsoft.com/office/drawing/2014/main" id="{00000000-0008-0000-0100-00007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57150</xdr:colOff>
          <xdr:row>11</xdr:row>
          <xdr:rowOff>123825</xdr:rowOff>
        </xdr:from>
        <xdr:to>
          <xdr:col>141</xdr:col>
          <xdr:colOff>361950</xdr:colOff>
          <xdr:row>12</xdr:row>
          <xdr:rowOff>133350</xdr:rowOff>
        </xdr:to>
        <xdr:sp macro="" textlink="">
          <xdr:nvSpPr>
            <xdr:cNvPr id="4992" name="p02c27g02o02" hidden="1">
              <a:extLst>
                <a:ext uri="{63B3BB69-23CF-44E3-9099-C40C66FF867C}">
                  <a14:compatExt spid="_x0000_s4992"/>
                </a:ext>
                <a:ext uri="{FF2B5EF4-FFF2-40B4-BE49-F238E27FC236}">
                  <a16:creationId xmlns:a16="http://schemas.microsoft.com/office/drawing/2014/main" id="{00000000-0008-0000-0100-00008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11</xdr:row>
          <xdr:rowOff>0</xdr:rowOff>
        </xdr:from>
        <xdr:to>
          <xdr:col>148</xdr:col>
          <xdr:colOff>0</xdr:colOff>
          <xdr:row>13</xdr:row>
          <xdr:rowOff>0</xdr:rowOff>
        </xdr:to>
        <xdr:sp macro="" textlink="">
          <xdr:nvSpPr>
            <xdr:cNvPr id="4993" name="p02c28g02" hidden="1">
              <a:extLst>
                <a:ext uri="{63B3BB69-23CF-44E3-9099-C40C66FF867C}">
                  <a14:compatExt spid="_x0000_s4993"/>
                </a:ext>
                <a:ext uri="{FF2B5EF4-FFF2-40B4-BE49-F238E27FC236}">
                  <a16:creationId xmlns:a16="http://schemas.microsoft.com/office/drawing/2014/main" id="{00000000-0008-0000-0100-000081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144</xdr:col>
          <xdr:colOff>47625</xdr:colOff>
          <xdr:row>11</xdr:row>
          <xdr:rowOff>123825</xdr:rowOff>
        </xdr:from>
        <xdr:to>
          <xdr:col>145</xdr:col>
          <xdr:colOff>228600</xdr:colOff>
          <xdr:row>12</xdr:row>
          <xdr:rowOff>133350</xdr:rowOff>
        </xdr:to>
        <xdr:sp macro="" textlink="">
          <xdr:nvSpPr>
            <xdr:cNvPr id="4994" name="p02c28g02o01" hidden="1">
              <a:extLst>
                <a:ext uri="{63B3BB69-23CF-44E3-9099-C40C66FF867C}">
                  <a14:compatExt spid="_x0000_s4994"/>
                </a:ext>
                <a:ext uri="{FF2B5EF4-FFF2-40B4-BE49-F238E27FC236}">
                  <a16:creationId xmlns:a16="http://schemas.microsoft.com/office/drawing/2014/main" id="{00000000-0008-0000-0100-00008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57150</xdr:colOff>
          <xdr:row>11</xdr:row>
          <xdr:rowOff>123825</xdr:rowOff>
        </xdr:from>
        <xdr:to>
          <xdr:col>146</xdr:col>
          <xdr:colOff>361950</xdr:colOff>
          <xdr:row>12</xdr:row>
          <xdr:rowOff>133350</xdr:rowOff>
        </xdr:to>
        <xdr:sp macro="" textlink="">
          <xdr:nvSpPr>
            <xdr:cNvPr id="4995" name="p02c28g02o02" hidden="1">
              <a:extLst>
                <a:ext uri="{63B3BB69-23CF-44E3-9099-C40C66FF867C}">
                  <a14:compatExt spid="_x0000_s4995"/>
                </a:ext>
                <a:ext uri="{FF2B5EF4-FFF2-40B4-BE49-F238E27FC236}">
                  <a16:creationId xmlns:a16="http://schemas.microsoft.com/office/drawing/2014/main" id="{00000000-0008-0000-0100-00008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11</xdr:row>
          <xdr:rowOff>0</xdr:rowOff>
        </xdr:from>
        <xdr:to>
          <xdr:col>153</xdr:col>
          <xdr:colOff>0</xdr:colOff>
          <xdr:row>13</xdr:row>
          <xdr:rowOff>0</xdr:rowOff>
        </xdr:to>
        <xdr:sp macro="" textlink="">
          <xdr:nvSpPr>
            <xdr:cNvPr id="4996" name="p02c29g02" hidden="1">
              <a:extLst>
                <a:ext uri="{63B3BB69-23CF-44E3-9099-C40C66FF867C}">
                  <a14:compatExt spid="_x0000_s4996"/>
                </a:ext>
                <a:ext uri="{FF2B5EF4-FFF2-40B4-BE49-F238E27FC236}">
                  <a16:creationId xmlns:a16="http://schemas.microsoft.com/office/drawing/2014/main" id="{00000000-0008-0000-0100-000084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149</xdr:col>
          <xdr:colOff>47625</xdr:colOff>
          <xdr:row>11</xdr:row>
          <xdr:rowOff>123825</xdr:rowOff>
        </xdr:from>
        <xdr:to>
          <xdr:col>150</xdr:col>
          <xdr:colOff>228600</xdr:colOff>
          <xdr:row>12</xdr:row>
          <xdr:rowOff>133350</xdr:rowOff>
        </xdr:to>
        <xdr:sp macro="" textlink="">
          <xdr:nvSpPr>
            <xdr:cNvPr id="4997" name="p02c29g02o01" hidden="1">
              <a:extLst>
                <a:ext uri="{63B3BB69-23CF-44E3-9099-C40C66FF867C}">
                  <a14:compatExt spid="_x0000_s4997"/>
                </a:ext>
                <a:ext uri="{FF2B5EF4-FFF2-40B4-BE49-F238E27FC236}">
                  <a16:creationId xmlns:a16="http://schemas.microsoft.com/office/drawing/2014/main" id="{00000000-0008-0000-0100-00008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57150</xdr:colOff>
          <xdr:row>11</xdr:row>
          <xdr:rowOff>123825</xdr:rowOff>
        </xdr:from>
        <xdr:to>
          <xdr:col>151</xdr:col>
          <xdr:colOff>361950</xdr:colOff>
          <xdr:row>12</xdr:row>
          <xdr:rowOff>133350</xdr:rowOff>
        </xdr:to>
        <xdr:sp macro="" textlink="">
          <xdr:nvSpPr>
            <xdr:cNvPr id="4998" name="p02c29g02o02" hidden="1">
              <a:extLst>
                <a:ext uri="{63B3BB69-23CF-44E3-9099-C40C66FF867C}">
                  <a14:compatExt spid="_x0000_s4998"/>
                </a:ext>
                <a:ext uri="{FF2B5EF4-FFF2-40B4-BE49-F238E27FC236}">
                  <a16:creationId xmlns:a16="http://schemas.microsoft.com/office/drawing/2014/main" id="{00000000-0008-0000-0100-00008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11</xdr:row>
          <xdr:rowOff>0</xdr:rowOff>
        </xdr:from>
        <xdr:to>
          <xdr:col>158</xdr:col>
          <xdr:colOff>0</xdr:colOff>
          <xdr:row>13</xdr:row>
          <xdr:rowOff>0</xdr:rowOff>
        </xdr:to>
        <xdr:sp macro="" textlink="">
          <xdr:nvSpPr>
            <xdr:cNvPr id="4999" name="p02c30g02" hidden="1">
              <a:extLst>
                <a:ext uri="{63B3BB69-23CF-44E3-9099-C40C66FF867C}">
                  <a14:compatExt spid="_x0000_s4999"/>
                </a:ext>
                <a:ext uri="{FF2B5EF4-FFF2-40B4-BE49-F238E27FC236}">
                  <a16:creationId xmlns:a16="http://schemas.microsoft.com/office/drawing/2014/main" id="{00000000-0008-0000-0100-000087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154</xdr:col>
          <xdr:colOff>47625</xdr:colOff>
          <xdr:row>11</xdr:row>
          <xdr:rowOff>123825</xdr:rowOff>
        </xdr:from>
        <xdr:to>
          <xdr:col>155</xdr:col>
          <xdr:colOff>228600</xdr:colOff>
          <xdr:row>12</xdr:row>
          <xdr:rowOff>133350</xdr:rowOff>
        </xdr:to>
        <xdr:sp macro="" textlink="">
          <xdr:nvSpPr>
            <xdr:cNvPr id="5000" name="p02c30g02o01" hidden="1">
              <a:extLst>
                <a:ext uri="{63B3BB69-23CF-44E3-9099-C40C66FF867C}">
                  <a14:compatExt spid="_x0000_s5000"/>
                </a:ext>
                <a:ext uri="{FF2B5EF4-FFF2-40B4-BE49-F238E27FC236}">
                  <a16:creationId xmlns:a16="http://schemas.microsoft.com/office/drawing/2014/main" id="{00000000-0008-0000-0100-00008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57150</xdr:colOff>
          <xdr:row>11</xdr:row>
          <xdr:rowOff>123825</xdr:rowOff>
        </xdr:from>
        <xdr:to>
          <xdr:col>156</xdr:col>
          <xdr:colOff>361950</xdr:colOff>
          <xdr:row>12</xdr:row>
          <xdr:rowOff>133350</xdr:rowOff>
        </xdr:to>
        <xdr:sp macro="" textlink="">
          <xdr:nvSpPr>
            <xdr:cNvPr id="5001" name="p02c30g02o02" hidden="1">
              <a:extLst>
                <a:ext uri="{63B3BB69-23CF-44E3-9099-C40C66FF867C}">
                  <a14:compatExt spid="_x0000_s5001"/>
                </a:ext>
                <a:ext uri="{FF2B5EF4-FFF2-40B4-BE49-F238E27FC236}">
                  <a16:creationId xmlns:a16="http://schemas.microsoft.com/office/drawing/2014/main" id="{00000000-0008-0000-0100-00008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11</xdr:row>
          <xdr:rowOff>0</xdr:rowOff>
        </xdr:from>
        <xdr:to>
          <xdr:col>163</xdr:col>
          <xdr:colOff>0</xdr:colOff>
          <xdr:row>13</xdr:row>
          <xdr:rowOff>0</xdr:rowOff>
        </xdr:to>
        <xdr:sp macro="" textlink="">
          <xdr:nvSpPr>
            <xdr:cNvPr id="5002" name="p02c31g02" hidden="1">
              <a:extLst>
                <a:ext uri="{63B3BB69-23CF-44E3-9099-C40C66FF867C}">
                  <a14:compatExt spid="_x0000_s5002"/>
                </a:ext>
                <a:ext uri="{FF2B5EF4-FFF2-40B4-BE49-F238E27FC236}">
                  <a16:creationId xmlns:a16="http://schemas.microsoft.com/office/drawing/2014/main" id="{00000000-0008-0000-0100-00008A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159</xdr:col>
          <xdr:colOff>47625</xdr:colOff>
          <xdr:row>11</xdr:row>
          <xdr:rowOff>123825</xdr:rowOff>
        </xdr:from>
        <xdr:to>
          <xdr:col>160</xdr:col>
          <xdr:colOff>228600</xdr:colOff>
          <xdr:row>12</xdr:row>
          <xdr:rowOff>133350</xdr:rowOff>
        </xdr:to>
        <xdr:sp macro="" textlink="">
          <xdr:nvSpPr>
            <xdr:cNvPr id="5003" name="p02c31g02o01" hidden="1">
              <a:extLst>
                <a:ext uri="{63B3BB69-23CF-44E3-9099-C40C66FF867C}">
                  <a14:compatExt spid="_x0000_s5003"/>
                </a:ext>
                <a:ext uri="{FF2B5EF4-FFF2-40B4-BE49-F238E27FC236}">
                  <a16:creationId xmlns:a16="http://schemas.microsoft.com/office/drawing/2014/main" id="{00000000-0008-0000-0100-00008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57150</xdr:colOff>
          <xdr:row>11</xdr:row>
          <xdr:rowOff>123825</xdr:rowOff>
        </xdr:from>
        <xdr:to>
          <xdr:col>161</xdr:col>
          <xdr:colOff>361950</xdr:colOff>
          <xdr:row>12</xdr:row>
          <xdr:rowOff>133350</xdr:rowOff>
        </xdr:to>
        <xdr:sp macro="" textlink="">
          <xdr:nvSpPr>
            <xdr:cNvPr id="5004" name="p02c31g02o02" hidden="1">
              <a:extLst>
                <a:ext uri="{63B3BB69-23CF-44E3-9099-C40C66FF867C}">
                  <a14:compatExt spid="_x0000_s5004"/>
                </a:ext>
                <a:ext uri="{FF2B5EF4-FFF2-40B4-BE49-F238E27FC236}">
                  <a16:creationId xmlns:a16="http://schemas.microsoft.com/office/drawing/2014/main" id="{00000000-0008-0000-0100-00008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11</xdr:row>
          <xdr:rowOff>0</xdr:rowOff>
        </xdr:from>
        <xdr:to>
          <xdr:col>168</xdr:col>
          <xdr:colOff>0</xdr:colOff>
          <xdr:row>13</xdr:row>
          <xdr:rowOff>0</xdr:rowOff>
        </xdr:to>
        <xdr:sp macro="" textlink="">
          <xdr:nvSpPr>
            <xdr:cNvPr id="5005" name="p02c32g02" hidden="1">
              <a:extLst>
                <a:ext uri="{63B3BB69-23CF-44E3-9099-C40C66FF867C}">
                  <a14:compatExt spid="_x0000_s5005"/>
                </a:ext>
                <a:ext uri="{FF2B5EF4-FFF2-40B4-BE49-F238E27FC236}">
                  <a16:creationId xmlns:a16="http://schemas.microsoft.com/office/drawing/2014/main" id="{00000000-0008-0000-0100-00008D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164</xdr:col>
          <xdr:colOff>47625</xdr:colOff>
          <xdr:row>11</xdr:row>
          <xdr:rowOff>123825</xdr:rowOff>
        </xdr:from>
        <xdr:to>
          <xdr:col>165</xdr:col>
          <xdr:colOff>228600</xdr:colOff>
          <xdr:row>12</xdr:row>
          <xdr:rowOff>133350</xdr:rowOff>
        </xdr:to>
        <xdr:sp macro="" textlink="">
          <xdr:nvSpPr>
            <xdr:cNvPr id="5006" name="p02c32g02o01" hidden="1">
              <a:extLst>
                <a:ext uri="{63B3BB69-23CF-44E3-9099-C40C66FF867C}">
                  <a14:compatExt spid="_x0000_s5006"/>
                </a:ext>
                <a:ext uri="{FF2B5EF4-FFF2-40B4-BE49-F238E27FC236}">
                  <a16:creationId xmlns:a16="http://schemas.microsoft.com/office/drawing/2014/main" id="{00000000-0008-0000-0100-00008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57150</xdr:colOff>
          <xdr:row>11</xdr:row>
          <xdr:rowOff>123825</xdr:rowOff>
        </xdr:from>
        <xdr:to>
          <xdr:col>166</xdr:col>
          <xdr:colOff>361950</xdr:colOff>
          <xdr:row>12</xdr:row>
          <xdr:rowOff>133350</xdr:rowOff>
        </xdr:to>
        <xdr:sp macro="" textlink="">
          <xdr:nvSpPr>
            <xdr:cNvPr id="5007" name="p02c32g02o02" hidden="1">
              <a:extLst>
                <a:ext uri="{63B3BB69-23CF-44E3-9099-C40C66FF867C}">
                  <a14:compatExt spid="_x0000_s5007"/>
                </a:ext>
                <a:ext uri="{FF2B5EF4-FFF2-40B4-BE49-F238E27FC236}">
                  <a16:creationId xmlns:a16="http://schemas.microsoft.com/office/drawing/2014/main" id="{00000000-0008-0000-0100-00008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11</xdr:row>
          <xdr:rowOff>0</xdr:rowOff>
        </xdr:from>
        <xdr:to>
          <xdr:col>173</xdr:col>
          <xdr:colOff>0</xdr:colOff>
          <xdr:row>13</xdr:row>
          <xdr:rowOff>0</xdr:rowOff>
        </xdr:to>
        <xdr:sp macro="" textlink="">
          <xdr:nvSpPr>
            <xdr:cNvPr id="5008" name="p02c33g02" hidden="1">
              <a:extLst>
                <a:ext uri="{63B3BB69-23CF-44E3-9099-C40C66FF867C}">
                  <a14:compatExt spid="_x0000_s5008"/>
                </a:ext>
                <a:ext uri="{FF2B5EF4-FFF2-40B4-BE49-F238E27FC236}">
                  <a16:creationId xmlns:a16="http://schemas.microsoft.com/office/drawing/2014/main" id="{00000000-0008-0000-0100-000090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169</xdr:col>
          <xdr:colOff>47625</xdr:colOff>
          <xdr:row>11</xdr:row>
          <xdr:rowOff>123825</xdr:rowOff>
        </xdr:from>
        <xdr:to>
          <xdr:col>170</xdr:col>
          <xdr:colOff>228600</xdr:colOff>
          <xdr:row>12</xdr:row>
          <xdr:rowOff>133350</xdr:rowOff>
        </xdr:to>
        <xdr:sp macro="" textlink="">
          <xdr:nvSpPr>
            <xdr:cNvPr id="5009" name="p02c33g02o01" hidden="1">
              <a:extLst>
                <a:ext uri="{63B3BB69-23CF-44E3-9099-C40C66FF867C}">
                  <a14:compatExt spid="_x0000_s5009"/>
                </a:ext>
                <a:ext uri="{FF2B5EF4-FFF2-40B4-BE49-F238E27FC236}">
                  <a16:creationId xmlns:a16="http://schemas.microsoft.com/office/drawing/2014/main" id="{00000000-0008-0000-0100-00009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57150</xdr:colOff>
          <xdr:row>11</xdr:row>
          <xdr:rowOff>123825</xdr:rowOff>
        </xdr:from>
        <xdr:to>
          <xdr:col>171</xdr:col>
          <xdr:colOff>361950</xdr:colOff>
          <xdr:row>12</xdr:row>
          <xdr:rowOff>133350</xdr:rowOff>
        </xdr:to>
        <xdr:sp macro="" textlink="">
          <xdr:nvSpPr>
            <xdr:cNvPr id="5010" name="p02c33g02o02" hidden="1">
              <a:extLst>
                <a:ext uri="{63B3BB69-23CF-44E3-9099-C40C66FF867C}">
                  <a14:compatExt spid="_x0000_s5010"/>
                </a:ext>
                <a:ext uri="{FF2B5EF4-FFF2-40B4-BE49-F238E27FC236}">
                  <a16:creationId xmlns:a16="http://schemas.microsoft.com/office/drawing/2014/main" id="{00000000-0008-0000-0100-00009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11</xdr:row>
          <xdr:rowOff>0</xdr:rowOff>
        </xdr:from>
        <xdr:to>
          <xdr:col>178</xdr:col>
          <xdr:colOff>0</xdr:colOff>
          <xdr:row>13</xdr:row>
          <xdr:rowOff>0</xdr:rowOff>
        </xdr:to>
        <xdr:sp macro="" textlink="">
          <xdr:nvSpPr>
            <xdr:cNvPr id="5011" name="p02c34g02" hidden="1">
              <a:extLst>
                <a:ext uri="{63B3BB69-23CF-44E3-9099-C40C66FF867C}">
                  <a14:compatExt spid="_x0000_s5011"/>
                </a:ext>
                <a:ext uri="{FF2B5EF4-FFF2-40B4-BE49-F238E27FC236}">
                  <a16:creationId xmlns:a16="http://schemas.microsoft.com/office/drawing/2014/main" id="{00000000-0008-0000-0100-000093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174</xdr:col>
          <xdr:colOff>47625</xdr:colOff>
          <xdr:row>11</xdr:row>
          <xdr:rowOff>123825</xdr:rowOff>
        </xdr:from>
        <xdr:to>
          <xdr:col>175</xdr:col>
          <xdr:colOff>228600</xdr:colOff>
          <xdr:row>12</xdr:row>
          <xdr:rowOff>133350</xdr:rowOff>
        </xdr:to>
        <xdr:sp macro="" textlink="">
          <xdr:nvSpPr>
            <xdr:cNvPr id="5012" name="p02c34g02o01" hidden="1">
              <a:extLst>
                <a:ext uri="{63B3BB69-23CF-44E3-9099-C40C66FF867C}">
                  <a14:compatExt spid="_x0000_s5012"/>
                </a:ext>
                <a:ext uri="{FF2B5EF4-FFF2-40B4-BE49-F238E27FC236}">
                  <a16:creationId xmlns:a16="http://schemas.microsoft.com/office/drawing/2014/main" id="{00000000-0008-0000-0100-00009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57150</xdr:colOff>
          <xdr:row>11</xdr:row>
          <xdr:rowOff>123825</xdr:rowOff>
        </xdr:from>
        <xdr:to>
          <xdr:col>176</xdr:col>
          <xdr:colOff>361950</xdr:colOff>
          <xdr:row>12</xdr:row>
          <xdr:rowOff>133350</xdr:rowOff>
        </xdr:to>
        <xdr:sp macro="" textlink="">
          <xdr:nvSpPr>
            <xdr:cNvPr id="5013" name="p02c34g02o02" hidden="1">
              <a:extLst>
                <a:ext uri="{63B3BB69-23CF-44E3-9099-C40C66FF867C}">
                  <a14:compatExt spid="_x0000_s5013"/>
                </a:ext>
                <a:ext uri="{FF2B5EF4-FFF2-40B4-BE49-F238E27FC236}">
                  <a16:creationId xmlns:a16="http://schemas.microsoft.com/office/drawing/2014/main" id="{00000000-0008-0000-0100-00009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11</xdr:row>
          <xdr:rowOff>0</xdr:rowOff>
        </xdr:from>
        <xdr:to>
          <xdr:col>183</xdr:col>
          <xdr:colOff>0</xdr:colOff>
          <xdr:row>13</xdr:row>
          <xdr:rowOff>0</xdr:rowOff>
        </xdr:to>
        <xdr:sp macro="" textlink="">
          <xdr:nvSpPr>
            <xdr:cNvPr id="5014" name="p02c35g02" hidden="1">
              <a:extLst>
                <a:ext uri="{63B3BB69-23CF-44E3-9099-C40C66FF867C}">
                  <a14:compatExt spid="_x0000_s5014"/>
                </a:ext>
                <a:ext uri="{FF2B5EF4-FFF2-40B4-BE49-F238E27FC236}">
                  <a16:creationId xmlns:a16="http://schemas.microsoft.com/office/drawing/2014/main" id="{00000000-0008-0000-0100-000096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179</xdr:col>
          <xdr:colOff>47625</xdr:colOff>
          <xdr:row>11</xdr:row>
          <xdr:rowOff>123825</xdr:rowOff>
        </xdr:from>
        <xdr:to>
          <xdr:col>180</xdr:col>
          <xdr:colOff>228600</xdr:colOff>
          <xdr:row>12</xdr:row>
          <xdr:rowOff>133350</xdr:rowOff>
        </xdr:to>
        <xdr:sp macro="" textlink="">
          <xdr:nvSpPr>
            <xdr:cNvPr id="5015" name="p02c35g02o01" hidden="1">
              <a:extLst>
                <a:ext uri="{63B3BB69-23CF-44E3-9099-C40C66FF867C}">
                  <a14:compatExt spid="_x0000_s5015"/>
                </a:ext>
                <a:ext uri="{FF2B5EF4-FFF2-40B4-BE49-F238E27FC236}">
                  <a16:creationId xmlns:a16="http://schemas.microsoft.com/office/drawing/2014/main" id="{00000000-0008-0000-0100-00009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57150</xdr:colOff>
          <xdr:row>11</xdr:row>
          <xdr:rowOff>123825</xdr:rowOff>
        </xdr:from>
        <xdr:to>
          <xdr:col>181</xdr:col>
          <xdr:colOff>361950</xdr:colOff>
          <xdr:row>12</xdr:row>
          <xdr:rowOff>133350</xdr:rowOff>
        </xdr:to>
        <xdr:sp macro="" textlink="">
          <xdr:nvSpPr>
            <xdr:cNvPr id="5016" name="p02c35g02o02" hidden="1">
              <a:extLst>
                <a:ext uri="{63B3BB69-23CF-44E3-9099-C40C66FF867C}">
                  <a14:compatExt spid="_x0000_s5016"/>
                </a:ext>
                <a:ext uri="{FF2B5EF4-FFF2-40B4-BE49-F238E27FC236}">
                  <a16:creationId xmlns:a16="http://schemas.microsoft.com/office/drawing/2014/main" id="{00000000-0008-0000-0100-00009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11</xdr:row>
          <xdr:rowOff>0</xdr:rowOff>
        </xdr:from>
        <xdr:to>
          <xdr:col>188</xdr:col>
          <xdr:colOff>0</xdr:colOff>
          <xdr:row>13</xdr:row>
          <xdr:rowOff>0</xdr:rowOff>
        </xdr:to>
        <xdr:sp macro="" textlink="">
          <xdr:nvSpPr>
            <xdr:cNvPr id="5017" name="p02c36g02" hidden="1">
              <a:extLst>
                <a:ext uri="{63B3BB69-23CF-44E3-9099-C40C66FF867C}">
                  <a14:compatExt spid="_x0000_s5017"/>
                </a:ext>
                <a:ext uri="{FF2B5EF4-FFF2-40B4-BE49-F238E27FC236}">
                  <a16:creationId xmlns:a16="http://schemas.microsoft.com/office/drawing/2014/main" id="{00000000-0008-0000-0100-000099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184</xdr:col>
          <xdr:colOff>47625</xdr:colOff>
          <xdr:row>11</xdr:row>
          <xdr:rowOff>123825</xdr:rowOff>
        </xdr:from>
        <xdr:to>
          <xdr:col>185</xdr:col>
          <xdr:colOff>228600</xdr:colOff>
          <xdr:row>12</xdr:row>
          <xdr:rowOff>133350</xdr:rowOff>
        </xdr:to>
        <xdr:sp macro="" textlink="">
          <xdr:nvSpPr>
            <xdr:cNvPr id="5018" name="p02c36g02o01" hidden="1">
              <a:extLst>
                <a:ext uri="{63B3BB69-23CF-44E3-9099-C40C66FF867C}">
                  <a14:compatExt spid="_x0000_s5018"/>
                </a:ext>
                <a:ext uri="{FF2B5EF4-FFF2-40B4-BE49-F238E27FC236}">
                  <a16:creationId xmlns:a16="http://schemas.microsoft.com/office/drawing/2014/main" id="{00000000-0008-0000-0100-00009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57150</xdr:colOff>
          <xdr:row>11</xdr:row>
          <xdr:rowOff>123825</xdr:rowOff>
        </xdr:from>
        <xdr:to>
          <xdr:col>186</xdr:col>
          <xdr:colOff>361950</xdr:colOff>
          <xdr:row>12</xdr:row>
          <xdr:rowOff>133350</xdr:rowOff>
        </xdr:to>
        <xdr:sp macro="" textlink="">
          <xdr:nvSpPr>
            <xdr:cNvPr id="5019" name="p02c36g02o02" hidden="1">
              <a:extLst>
                <a:ext uri="{63B3BB69-23CF-44E3-9099-C40C66FF867C}">
                  <a14:compatExt spid="_x0000_s5019"/>
                </a:ext>
                <a:ext uri="{FF2B5EF4-FFF2-40B4-BE49-F238E27FC236}">
                  <a16:creationId xmlns:a16="http://schemas.microsoft.com/office/drawing/2014/main" id="{00000000-0008-0000-0100-00009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11</xdr:row>
          <xdr:rowOff>0</xdr:rowOff>
        </xdr:from>
        <xdr:to>
          <xdr:col>193</xdr:col>
          <xdr:colOff>0</xdr:colOff>
          <xdr:row>13</xdr:row>
          <xdr:rowOff>0</xdr:rowOff>
        </xdr:to>
        <xdr:sp macro="" textlink="">
          <xdr:nvSpPr>
            <xdr:cNvPr id="5020" name="p02c37g02" hidden="1">
              <a:extLst>
                <a:ext uri="{63B3BB69-23CF-44E3-9099-C40C66FF867C}">
                  <a14:compatExt spid="_x0000_s5020"/>
                </a:ext>
                <a:ext uri="{FF2B5EF4-FFF2-40B4-BE49-F238E27FC236}">
                  <a16:creationId xmlns:a16="http://schemas.microsoft.com/office/drawing/2014/main" id="{00000000-0008-0000-0100-00009C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189</xdr:col>
          <xdr:colOff>47625</xdr:colOff>
          <xdr:row>11</xdr:row>
          <xdr:rowOff>123825</xdr:rowOff>
        </xdr:from>
        <xdr:to>
          <xdr:col>190</xdr:col>
          <xdr:colOff>228600</xdr:colOff>
          <xdr:row>12</xdr:row>
          <xdr:rowOff>133350</xdr:rowOff>
        </xdr:to>
        <xdr:sp macro="" textlink="">
          <xdr:nvSpPr>
            <xdr:cNvPr id="5021" name="p02c37g02o01" hidden="1">
              <a:extLst>
                <a:ext uri="{63B3BB69-23CF-44E3-9099-C40C66FF867C}">
                  <a14:compatExt spid="_x0000_s5021"/>
                </a:ext>
                <a:ext uri="{FF2B5EF4-FFF2-40B4-BE49-F238E27FC236}">
                  <a16:creationId xmlns:a16="http://schemas.microsoft.com/office/drawing/2014/main" id="{00000000-0008-0000-0100-00009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57150</xdr:colOff>
          <xdr:row>11</xdr:row>
          <xdr:rowOff>123825</xdr:rowOff>
        </xdr:from>
        <xdr:to>
          <xdr:col>191</xdr:col>
          <xdr:colOff>361950</xdr:colOff>
          <xdr:row>12</xdr:row>
          <xdr:rowOff>133350</xdr:rowOff>
        </xdr:to>
        <xdr:sp macro="" textlink="">
          <xdr:nvSpPr>
            <xdr:cNvPr id="5022" name="p02c37g02o02" hidden="1">
              <a:extLst>
                <a:ext uri="{63B3BB69-23CF-44E3-9099-C40C66FF867C}">
                  <a14:compatExt spid="_x0000_s5022"/>
                </a:ext>
                <a:ext uri="{FF2B5EF4-FFF2-40B4-BE49-F238E27FC236}">
                  <a16:creationId xmlns:a16="http://schemas.microsoft.com/office/drawing/2014/main" id="{00000000-0008-0000-0100-00009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11</xdr:row>
          <xdr:rowOff>0</xdr:rowOff>
        </xdr:from>
        <xdr:to>
          <xdr:col>198</xdr:col>
          <xdr:colOff>0</xdr:colOff>
          <xdr:row>13</xdr:row>
          <xdr:rowOff>0</xdr:rowOff>
        </xdr:to>
        <xdr:sp macro="" textlink="">
          <xdr:nvSpPr>
            <xdr:cNvPr id="5023" name="p02c38g02" hidden="1">
              <a:extLst>
                <a:ext uri="{63B3BB69-23CF-44E3-9099-C40C66FF867C}">
                  <a14:compatExt spid="_x0000_s5023"/>
                </a:ext>
                <a:ext uri="{FF2B5EF4-FFF2-40B4-BE49-F238E27FC236}">
                  <a16:creationId xmlns:a16="http://schemas.microsoft.com/office/drawing/2014/main" id="{00000000-0008-0000-0100-00009F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194</xdr:col>
          <xdr:colOff>47625</xdr:colOff>
          <xdr:row>11</xdr:row>
          <xdr:rowOff>123825</xdr:rowOff>
        </xdr:from>
        <xdr:to>
          <xdr:col>195</xdr:col>
          <xdr:colOff>228600</xdr:colOff>
          <xdr:row>12</xdr:row>
          <xdr:rowOff>133350</xdr:rowOff>
        </xdr:to>
        <xdr:sp macro="" textlink="">
          <xdr:nvSpPr>
            <xdr:cNvPr id="5024" name="p02c38g02o01" hidden="1">
              <a:extLst>
                <a:ext uri="{63B3BB69-23CF-44E3-9099-C40C66FF867C}">
                  <a14:compatExt spid="_x0000_s5024"/>
                </a:ext>
                <a:ext uri="{FF2B5EF4-FFF2-40B4-BE49-F238E27FC236}">
                  <a16:creationId xmlns:a16="http://schemas.microsoft.com/office/drawing/2014/main" id="{00000000-0008-0000-0100-0000A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57150</xdr:colOff>
          <xdr:row>11</xdr:row>
          <xdr:rowOff>123825</xdr:rowOff>
        </xdr:from>
        <xdr:to>
          <xdr:col>196</xdr:col>
          <xdr:colOff>361950</xdr:colOff>
          <xdr:row>12</xdr:row>
          <xdr:rowOff>133350</xdr:rowOff>
        </xdr:to>
        <xdr:sp macro="" textlink="">
          <xdr:nvSpPr>
            <xdr:cNvPr id="5025" name="p02c38g02o02" hidden="1">
              <a:extLst>
                <a:ext uri="{63B3BB69-23CF-44E3-9099-C40C66FF867C}">
                  <a14:compatExt spid="_x0000_s5025"/>
                </a:ext>
                <a:ext uri="{FF2B5EF4-FFF2-40B4-BE49-F238E27FC236}">
                  <a16:creationId xmlns:a16="http://schemas.microsoft.com/office/drawing/2014/main" id="{00000000-0008-0000-0100-0000A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11</xdr:row>
          <xdr:rowOff>0</xdr:rowOff>
        </xdr:from>
        <xdr:to>
          <xdr:col>203</xdr:col>
          <xdr:colOff>0</xdr:colOff>
          <xdr:row>13</xdr:row>
          <xdr:rowOff>0</xdr:rowOff>
        </xdr:to>
        <xdr:sp macro="" textlink="">
          <xdr:nvSpPr>
            <xdr:cNvPr id="5026" name="p02c39g02" hidden="1">
              <a:extLst>
                <a:ext uri="{63B3BB69-23CF-44E3-9099-C40C66FF867C}">
                  <a14:compatExt spid="_x0000_s5026"/>
                </a:ext>
                <a:ext uri="{FF2B5EF4-FFF2-40B4-BE49-F238E27FC236}">
                  <a16:creationId xmlns:a16="http://schemas.microsoft.com/office/drawing/2014/main" id="{00000000-0008-0000-0100-0000A2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199</xdr:col>
          <xdr:colOff>47625</xdr:colOff>
          <xdr:row>11</xdr:row>
          <xdr:rowOff>123825</xdr:rowOff>
        </xdr:from>
        <xdr:to>
          <xdr:col>200</xdr:col>
          <xdr:colOff>228600</xdr:colOff>
          <xdr:row>12</xdr:row>
          <xdr:rowOff>133350</xdr:rowOff>
        </xdr:to>
        <xdr:sp macro="" textlink="">
          <xdr:nvSpPr>
            <xdr:cNvPr id="5027" name="p02c39g02o01" hidden="1">
              <a:extLst>
                <a:ext uri="{63B3BB69-23CF-44E3-9099-C40C66FF867C}">
                  <a14:compatExt spid="_x0000_s5027"/>
                </a:ext>
                <a:ext uri="{FF2B5EF4-FFF2-40B4-BE49-F238E27FC236}">
                  <a16:creationId xmlns:a16="http://schemas.microsoft.com/office/drawing/2014/main" id="{00000000-0008-0000-0100-0000A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57150</xdr:colOff>
          <xdr:row>11</xdr:row>
          <xdr:rowOff>123825</xdr:rowOff>
        </xdr:from>
        <xdr:to>
          <xdr:col>201</xdr:col>
          <xdr:colOff>361950</xdr:colOff>
          <xdr:row>12</xdr:row>
          <xdr:rowOff>133350</xdr:rowOff>
        </xdr:to>
        <xdr:sp macro="" textlink="">
          <xdr:nvSpPr>
            <xdr:cNvPr id="5028" name="p02c39g02o02" hidden="1">
              <a:extLst>
                <a:ext uri="{63B3BB69-23CF-44E3-9099-C40C66FF867C}">
                  <a14:compatExt spid="_x0000_s5028"/>
                </a:ext>
                <a:ext uri="{FF2B5EF4-FFF2-40B4-BE49-F238E27FC236}">
                  <a16:creationId xmlns:a16="http://schemas.microsoft.com/office/drawing/2014/main" id="{00000000-0008-0000-0100-0000A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11</xdr:row>
          <xdr:rowOff>0</xdr:rowOff>
        </xdr:from>
        <xdr:to>
          <xdr:col>208</xdr:col>
          <xdr:colOff>0</xdr:colOff>
          <xdr:row>13</xdr:row>
          <xdr:rowOff>0</xdr:rowOff>
        </xdr:to>
        <xdr:sp macro="" textlink="">
          <xdr:nvSpPr>
            <xdr:cNvPr id="5029" name="p02c40g02" hidden="1">
              <a:extLst>
                <a:ext uri="{63B3BB69-23CF-44E3-9099-C40C66FF867C}">
                  <a14:compatExt spid="_x0000_s5029"/>
                </a:ext>
                <a:ext uri="{FF2B5EF4-FFF2-40B4-BE49-F238E27FC236}">
                  <a16:creationId xmlns:a16="http://schemas.microsoft.com/office/drawing/2014/main" id="{00000000-0008-0000-0100-0000A5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204</xdr:col>
          <xdr:colOff>47625</xdr:colOff>
          <xdr:row>11</xdr:row>
          <xdr:rowOff>123825</xdr:rowOff>
        </xdr:from>
        <xdr:to>
          <xdr:col>205</xdr:col>
          <xdr:colOff>228600</xdr:colOff>
          <xdr:row>12</xdr:row>
          <xdr:rowOff>133350</xdr:rowOff>
        </xdr:to>
        <xdr:sp macro="" textlink="">
          <xdr:nvSpPr>
            <xdr:cNvPr id="5030" name="p02c40g02o01" hidden="1">
              <a:extLst>
                <a:ext uri="{63B3BB69-23CF-44E3-9099-C40C66FF867C}">
                  <a14:compatExt spid="_x0000_s5030"/>
                </a:ext>
                <a:ext uri="{FF2B5EF4-FFF2-40B4-BE49-F238E27FC236}">
                  <a16:creationId xmlns:a16="http://schemas.microsoft.com/office/drawing/2014/main" id="{00000000-0008-0000-0100-0000A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57150</xdr:colOff>
          <xdr:row>11</xdr:row>
          <xdr:rowOff>123825</xdr:rowOff>
        </xdr:from>
        <xdr:to>
          <xdr:col>206</xdr:col>
          <xdr:colOff>361950</xdr:colOff>
          <xdr:row>12</xdr:row>
          <xdr:rowOff>133350</xdr:rowOff>
        </xdr:to>
        <xdr:sp macro="" textlink="">
          <xdr:nvSpPr>
            <xdr:cNvPr id="5031" name="p02c40g02o02" hidden="1">
              <a:extLst>
                <a:ext uri="{63B3BB69-23CF-44E3-9099-C40C66FF867C}">
                  <a14:compatExt spid="_x0000_s5031"/>
                </a:ext>
                <a:ext uri="{FF2B5EF4-FFF2-40B4-BE49-F238E27FC236}">
                  <a16:creationId xmlns:a16="http://schemas.microsoft.com/office/drawing/2014/main" id="{00000000-0008-0000-0100-0000A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11</xdr:row>
          <xdr:rowOff>0</xdr:rowOff>
        </xdr:from>
        <xdr:to>
          <xdr:col>213</xdr:col>
          <xdr:colOff>0</xdr:colOff>
          <xdr:row>13</xdr:row>
          <xdr:rowOff>0</xdr:rowOff>
        </xdr:to>
        <xdr:sp macro="" textlink="">
          <xdr:nvSpPr>
            <xdr:cNvPr id="5032" name="p02c41g02" hidden="1">
              <a:extLst>
                <a:ext uri="{63B3BB69-23CF-44E3-9099-C40C66FF867C}">
                  <a14:compatExt spid="_x0000_s5032"/>
                </a:ext>
                <a:ext uri="{FF2B5EF4-FFF2-40B4-BE49-F238E27FC236}">
                  <a16:creationId xmlns:a16="http://schemas.microsoft.com/office/drawing/2014/main" id="{00000000-0008-0000-0100-0000A8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209</xdr:col>
          <xdr:colOff>47625</xdr:colOff>
          <xdr:row>11</xdr:row>
          <xdr:rowOff>123825</xdr:rowOff>
        </xdr:from>
        <xdr:to>
          <xdr:col>210</xdr:col>
          <xdr:colOff>228600</xdr:colOff>
          <xdr:row>12</xdr:row>
          <xdr:rowOff>133350</xdr:rowOff>
        </xdr:to>
        <xdr:sp macro="" textlink="">
          <xdr:nvSpPr>
            <xdr:cNvPr id="5033" name="p02c41g02o01" hidden="1">
              <a:extLst>
                <a:ext uri="{63B3BB69-23CF-44E3-9099-C40C66FF867C}">
                  <a14:compatExt spid="_x0000_s5033"/>
                </a:ext>
                <a:ext uri="{FF2B5EF4-FFF2-40B4-BE49-F238E27FC236}">
                  <a16:creationId xmlns:a16="http://schemas.microsoft.com/office/drawing/2014/main" id="{00000000-0008-0000-0100-0000A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57150</xdr:colOff>
          <xdr:row>11</xdr:row>
          <xdr:rowOff>123825</xdr:rowOff>
        </xdr:from>
        <xdr:to>
          <xdr:col>211</xdr:col>
          <xdr:colOff>361950</xdr:colOff>
          <xdr:row>12</xdr:row>
          <xdr:rowOff>133350</xdr:rowOff>
        </xdr:to>
        <xdr:sp macro="" textlink="">
          <xdr:nvSpPr>
            <xdr:cNvPr id="5034" name="p02c41g02o02" hidden="1">
              <a:extLst>
                <a:ext uri="{63B3BB69-23CF-44E3-9099-C40C66FF867C}">
                  <a14:compatExt spid="_x0000_s5034"/>
                </a:ext>
                <a:ext uri="{FF2B5EF4-FFF2-40B4-BE49-F238E27FC236}">
                  <a16:creationId xmlns:a16="http://schemas.microsoft.com/office/drawing/2014/main" id="{00000000-0008-0000-0100-0000AA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11</xdr:row>
          <xdr:rowOff>0</xdr:rowOff>
        </xdr:from>
        <xdr:to>
          <xdr:col>218</xdr:col>
          <xdr:colOff>0</xdr:colOff>
          <xdr:row>13</xdr:row>
          <xdr:rowOff>0</xdr:rowOff>
        </xdr:to>
        <xdr:sp macro="" textlink="">
          <xdr:nvSpPr>
            <xdr:cNvPr id="5035" name="p02c42g02" hidden="1">
              <a:extLst>
                <a:ext uri="{63B3BB69-23CF-44E3-9099-C40C66FF867C}">
                  <a14:compatExt spid="_x0000_s5035"/>
                </a:ext>
                <a:ext uri="{FF2B5EF4-FFF2-40B4-BE49-F238E27FC236}">
                  <a16:creationId xmlns:a16="http://schemas.microsoft.com/office/drawing/2014/main" id="{00000000-0008-0000-0100-0000AB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214</xdr:col>
          <xdr:colOff>47625</xdr:colOff>
          <xdr:row>11</xdr:row>
          <xdr:rowOff>123825</xdr:rowOff>
        </xdr:from>
        <xdr:to>
          <xdr:col>215</xdr:col>
          <xdr:colOff>228600</xdr:colOff>
          <xdr:row>12</xdr:row>
          <xdr:rowOff>133350</xdr:rowOff>
        </xdr:to>
        <xdr:sp macro="" textlink="">
          <xdr:nvSpPr>
            <xdr:cNvPr id="5036" name="p02c42g02o01" hidden="1">
              <a:extLst>
                <a:ext uri="{63B3BB69-23CF-44E3-9099-C40C66FF867C}">
                  <a14:compatExt spid="_x0000_s5036"/>
                </a:ext>
                <a:ext uri="{FF2B5EF4-FFF2-40B4-BE49-F238E27FC236}">
                  <a16:creationId xmlns:a16="http://schemas.microsoft.com/office/drawing/2014/main" id="{00000000-0008-0000-0100-0000A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57150</xdr:colOff>
          <xdr:row>11</xdr:row>
          <xdr:rowOff>123825</xdr:rowOff>
        </xdr:from>
        <xdr:to>
          <xdr:col>216</xdr:col>
          <xdr:colOff>361950</xdr:colOff>
          <xdr:row>12</xdr:row>
          <xdr:rowOff>133350</xdr:rowOff>
        </xdr:to>
        <xdr:sp macro="" textlink="">
          <xdr:nvSpPr>
            <xdr:cNvPr id="5037" name="p02c42g02o02" hidden="1">
              <a:extLst>
                <a:ext uri="{63B3BB69-23CF-44E3-9099-C40C66FF867C}">
                  <a14:compatExt spid="_x0000_s5037"/>
                </a:ext>
                <a:ext uri="{FF2B5EF4-FFF2-40B4-BE49-F238E27FC236}">
                  <a16:creationId xmlns:a16="http://schemas.microsoft.com/office/drawing/2014/main" id="{00000000-0008-0000-0100-0000AD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11</xdr:row>
          <xdr:rowOff>0</xdr:rowOff>
        </xdr:from>
        <xdr:to>
          <xdr:col>223</xdr:col>
          <xdr:colOff>0</xdr:colOff>
          <xdr:row>13</xdr:row>
          <xdr:rowOff>0</xdr:rowOff>
        </xdr:to>
        <xdr:sp macro="" textlink="">
          <xdr:nvSpPr>
            <xdr:cNvPr id="5038" name="p02c43g02" hidden="1">
              <a:extLst>
                <a:ext uri="{63B3BB69-23CF-44E3-9099-C40C66FF867C}">
                  <a14:compatExt spid="_x0000_s5038"/>
                </a:ext>
                <a:ext uri="{FF2B5EF4-FFF2-40B4-BE49-F238E27FC236}">
                  <a16:creationId xmlns:a16="http://schemas.microsoft.com/office/drawing/2014/main" id="{00000000-0008-0000-0100-0000AE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219</xdr:col>
          <xdr:colOff>47625</xdr:colOff>
          <xdr:row>11</xdr:row>
          <xdr:rowOff>123825</xdr:rowOff>
        </xdr:from>
        <xdr:to>
          <xdr:col>220</xdr:col>
          <xdr:colOff>228600</xdr:colOff>
          <xdr:row>12</xdr:row>
          <xdr:rowOff>133350</xdr:rowOff>
        </xdr:to>
        <xdr:sp macro="" textlink="">
          <xdr:nvSpPr>
            <xdr:cNvPr id="5039" name="p02c43g02o01" hidden="1">
              <a:extLst>
                <a:ext uri="{63B3BB69-23CF-44E3-9099-C40C66FF867C}">
                  <a14:compatExt spid="_x0000_s5039"/>
                </a:ext>
                <a:ext uri="{FF2B5EF4-FFF2-40B4-BE49-F238E27FC236}">
                  <a16:creationId xmlns:a16="http://schemas.microsoft.com/office/drawing/2014/main" id="{00000000-0008-0000-0100-0000A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57150</xdr:colOff>
          <xdr:row>11</xdr:row>
          <xdr:rowOff>123825</xdr:rowOff>
        </xdr:from>
        <xdr:to>
          <xdr:col>221</xdr:col>
          <xdr:colOff>361950</xdr:colOff>
          <xdr:row>12</xdr:row>
          <xdr:rowOff>133350</xdr:rowOff>
        </xdr:to>
        <xdr:sp macro="" textlink="">
          <xdr:nvSpPr>
            <xdr:cNvPr id="5040" name="p02c43g02o02" hidden="1">
              <a:extLst>
                <a:ext uri="{63B3BB69-23CF-44E3-9099-C40C66FF867C}">
                  <a14:compatExt spid="_x0000_s5040"/>
                </a:ext>
                <a:ext uri="{FF2B5EF4-FFF2-40B4-BE49-F238E27FC236}">
                  <a16:creationId xmlns:a16="http://schemas.microsoft.com/office/drawing/2014/main" id="{00000000-0008-0000-0100-0000B0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11</xdr:row>
          <xdr:rowOff>0</xdr:rowOff>
        </xdr:from>
        <xdr:to>
          <xdr:col>228</xdr:col>
          <xdr:colOff>0</xdr:colOff>
          <xdr:row>13</xdr:row>
          <xdr:rowOff>0</xdr:rowOff>
        </xdr:to>
        <xdr:sp macro="" textlink="">
          <xdr:nvSpPr>
            <xdr:cNvPr id="5041" name="p02c44g02" hidden="1">
              <a:extLst>
                <a:ext uri="{63B3BB69-23CF-44E3-9099-C40C66FF867C}">
                  <a14:compatExt spid="_x0000_s5041"/>
                </a:ext>
                <a:ext uri="{FF2B5EF4-FFF2-40B4-BE49-F238E27FC236}">
                  <a16:creationId xmlns:a16="http://schemas.microsoft.com/office/drawing/2014/main" id="{00000000-0008-0000-0100-0000B1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224</xdr:col>
          <xdr:colOff>47625</xdr:colOff>
          <xdr:row>11</xdr:row>
          <xdr:rowOff>123825</xdr:rowOff>
        </xdr:from>
        <xdr:to>
          <xdr:col>225</xdr:col>
          <xdr:colOff>228600</xdr:colOff>
          <xdr:row>12</xdr:row>
          <xdr:rowOff>133350</xdr:rowOff>
        </xdr:to>
        <xdr:sp macro="" textlink="">
          <xdr:nvSpPr>
            <xdr:cNvPr id="5042" name="p02c44g02o01" hidden="1">
              <a:extLst>
                <a:ext uri="{63B3BB69-23CF-44E3-9099-C40C66FF867C}">
                  <a14:compatExt spid="_x0000_s5042"/>
                </a:ext>
                <a:ext uri="{FF2B5EF4-FFF2-40B4-BE49-F238E27FC236}">
                  <a16:creationId xmlns:a16="http://schemas.microsoft.com/office/drawing/2014/main" id="{00000000-0008-0000-0100-0000B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57150</xdr:colOff>
          <xdr:row>11</xdr:row>
          <xdr:rowOff>123825</xdr:rowOff>
        </xdr:from>
        <xdr:to>
          <xdr:col>226</xdr:col>
          <xdr:colOff>361950</xdr:colOff>
          <xdr:row>12</xdr:row>
          <xdr:rowOff>133350</xdr:rowOff>
        </xdr:to>
        <xdr:sp macro="" textlink="">
          <xdr:nvSpPr>
            <xdr:cNvPr id="5043" name="p02c44g02o02" hidden="1">
              <a:extLst>
                <a:ext uri="{63B3BB69-23CF-44E3-9099-C40C66FF867C}">
                  <a14:compatExt spid="_x0000_s5043"/>
                </a:ext>
                <a:ext uri="{FF2B5EF4-FFF2-40B4-BE49-F238E27FC236}">
                  <a16:creationId xmlns:a16="http://schemas.microsoft.com/office/drawing/2014/main" id="{00000000-0008-0000-0100-0000B3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11</xdr:row>
          <xdr:rowOff>0</xdr:rowOff>
        </xdr:from>
        <xdr:to>
          <xdr:col>233</xdr:col>
          <xdr:colOff>0</xdr:colOff>
          <xdr:row>13</xdr:row>
          <xdr:rowOff>0</xdr:rowOff>
        </xdr:to>
        <xdr:sp macro="" textlink="">
          <xdr:nvSpPr>
            <xdr:cNvPr id="5044" name="p02c45g02" hidden="1">
              <a:extLst>
                <a:ext uri="{63B3BB69-23CF-44E3-9099-C40C66FF867C}">
                  <a14:compatExt spid="_x0000_s5044"/>
                </a:ext>
                <a:ext uri="{FF2B5EF4-FFF2-40B4-BE49-F238E27FC236}">
                  <a16:creationId xmlns:a16="http://schemas.microsoft.com/office/drawing/2014/main" id="{00000000-0008-0000-0100-0000B4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229</xdr:col>
          <xdr:colOff>47625</xdr:colOff>
          <xdr:row>11</xdr:row>
          <xdr:rowOff>123825</xdr:rowOff>
        </xdr:from>
        <xdr:to>
          <xdr:col>230</xdr:col>
          <xdr:colOff>228600</xdr:colOff>
          <xdr:row>12</xdr:row>
          <xdr:rowOff>133350</xdr:rowOff>
        </xdr:to>
        <xdr:sp macro="" textlink="">
          <xdr:nvSpPr>
            <xdr:cNvPr id="5045" name="p02c45g02o01" hidden="1">
              <a:extLst>
                <a:ext uri="{63B3BB69-23CF-44E3-9099-C40C66FF867C}">
                  <a14:compatExt spid="_x0000_s5045"/>
                </a:ext>
                <a:ext uri="{FF2B5EF4-FFF2-40B4-BE49-F238E27FC236}">
                  <a16:creationId xmlns:a16="http://schemas.microsoft.com/office/drawing/2014/main" id="{00000000-0008-0000-0100-0000B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57150</xdr:colOff>
          <xdr:row>11</xdr:row>
          <xdr:rowOff>123825</xdr:rowOff>
        </xdr:from>
        <xdr:to>
          <xdr:col>231</xdr:col>
          <xdr:colOff>361950</xdr:colOff>
          <xdr:row>12</xdr:row>
          <xdr:rowOff>133350</xdr:rowOff>
        </xdr:to>
        <xdr:sp macro="" textlink="">
          <xdr:nvSpPr>
            <xdr:cNvPr id="5046" name="p02c45g02o02" hidden="1">
              <a:extLst>
                <a:ext uri="{63B3BB69-23CF-44E3-9099-C40C66FF867C}">
                  <a14:compatExt spid="_x0000_s5046"/>
                </a:ext>
                <a:ext uri="{FF2B5EF4-FFF2-40B4-BE49-F238E27FC236}">
                  <a16:creationId xmlns:a16="http://schemas.microsoft.com/office/drawing/2014/main" id="{00000000-0008-0000-0100-0000B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11</xdr:row>
          <xdr:rowOff>0</xdr:rowOff>
        </xdr:from>
        <xdr:to>
          <xdr:col>238</xdr:col>
          <xdr:colOff>0</xdr:colOff>
          <xdr:row>13</xdr:row>
          <xdr:rowOff>0</xdr:rowOff>
        </xdr:to>
        <xdr:sp macro="" textlink="">
          <xdr:nvSpPr>
            <xdr:cNvPr id="5047" name="p02c46g02" hidden="1">
              <a:extLst>
                <a:ext uri="{63B3BB69-23CF-44E3-9099-C40C66FF867C}">
                  <a14:compatExt spid="_x0000_s5047"/>
                </a:ext>
                <a:ext uri="{FF2B5EF4-FFF2-40B4-BE49-F238E27FC236}">
                  <a16:creationId xmlns:a16="http://schemas.microsoft.com/office/drawing/2014/main" id="{00000000-0008-0000-0100-0000B7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234</xdr:col>
          <xdr:colOff>47625</xdr:colOff>
          <xdr:row>11</xdr:row>
          <xdr:rowOff>123825</xdr:rowOff>
        </xdr:from>
        <xdr:to>
          <xdr:col>235</xdr:col>
          <xdr:colOff>228600</xdr:colOff>
          <xdr:row>12</xdr:row>
          <xdr:rowOff>133350</xdr:rowOff>
        </xdr:to>
        <xdr:sp macro="" textlink="">
          <xdr:nvSpPr>
            <xdr:cNvPr id="5048" name="p02c46g02o01" hidden="1">
              <a:extLst>
                <a:ext uri="{63B3BB69-23CF-44E3-9099-C40C66FF867C}">
                  <a14:compatExt spid="_x0000_s5048"/>
                </a:ext>
                <a:ext uri="{FF2B5EF4-FFF2-40B4-BE49-F238E27FC236}">
                  <a16:creationId xmlns:a16="http://schemas.microsoft.com/office/drawing/2014/main" id="{00000000-0008-0000-0100-0000B8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57150</xdr:colOff>
          <xdr:row>11</xdr:row>
          <xdr:rowOff>123825</xdr:rowOff>
        </xdr:from>
        <xdr:to>
          <xdr:col>236</xdr:col>
          <xdr:colOff>361950</xdr:colOff>
          <xdr:row>12</xdr:row>
          <xdr:rowOff>133350</xdr:rowOff>
        </xdr:to>
        <xdr:sp macro="" textlink="">
          <xdr:nvSpPr>
            <xdr:cNvPr id="5049" name="p02c46g02o02" hidden="1">
              <a:extLst>
                <a:ext uri="{63B3BB69-23CF-44E3-9099-C40C66FF867C}">
                  <a14:compatExt spid="_x0000_s5049"/>
                </a:ext>
                <a:ext uri="{FF2B5EF4-FFF2-40B4-BE49-F238E27FC236}">
                  <a16:creationId xmlns:a16="http://schemas.microsoft.com/office/drawing/2014/main" id="{00000000-0008-0000-0100-0000B9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11</xdr:row>
          <xdr:rowOff>0</xdr:rowOff>
        </xdr:from>
        <xdr:to>
          <xdr:col>243</xdr:col>
          <xdr:colOff>0</xdr:colOff>
          <xdr:row>13</xdr:row>
          <xdr:rowOff>0</xdr:rowOff>
        </xdr:to>
        <xdr:sp macro="" textlink="">
          <xdr:nvSpPr>
            <xdr:cNvPr id="5050" name="p02c47g02" hidden="1">
              <a:extLst>
                <a:ext uri="{63B3BB69-23CF-44E3-9099-C40C66FF867C}">
                  <a14:compatExt spid="_x0000_s5050"/>
                </a:ext>
                <a:ext uri="{FF2B5EF4-FFF2-40B4-BE49-F238E27FC236}">
                  <a16:creationId xmlns:a16="http://schemas.microsoft.com/office/drawing/2014/main" id="{00000000-0008-0000-0100-0000BA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239</xdr:col>
          <xdr:colOff>47625</xdr:colOff>
          <xdr:row>11</xdr:row>
          <xdr:rowOff>123825</xdr:rowOff>
        </xdr:from>
        <xdr:to>
          <xdr:col>240</xdr:col>
          <xdr:colOff>228600</xdr:colOff>
          <xdr:row>12</xdr:row>
          <xdr:rowOff>133350</xdr:rowOff>
        </xdr:to>
        <xdr:sp macro="" textlink="">
          <xdr:nvSpPr>
            <xdr:cNvPr id="5051" name="p02c47g02o01" hidden="1">
              <a:extLst>
                <a:ext uri="{63B3BB69-23CF-44E3-9099-C40C66FF867C}">
                  <a14:compatExt spid="_x0000_s5051"/>
                </a:ext>
                <a:ext uri="{FF2B5EF4-FFF2-40B4-BE49-F238E27FC236}">
                  <a16:creationId xmlns:a16="http://schemas.microsoft.com/office/drawing/2014/main" id="{00000000-0008-0000-0100-0000BB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57150</xdr:colOff>
          <xdr:row>11</xdr:row>
          <xdr:rowOff>123825</xdr:rowOff>
        </xdr:from>
        <xdr:to>
          <xdr:col>241</xdr:col>
          <xdr:colOff>361950</xdr:colOff>
          <xdr:row>12</xdr:row>
          <xdr:rowOff>133350</xdr:rowOff>
        </xdr:to>
        <xdr:sp macro="" textlink="">
          <xdr:nvSpPr>
            <xdr:cNvPr id="5052" name="p02c47g02o02" hidden="1">
              <a:extLst>
                <a:ext uri="{63B3BB69-23CF-44E3-9099-C40C66FF867C}">
                  <a14:compatExt spid="_x0000_s5052"/>
                </a:ext>
                <a:ext uri="{FF2B5EF4-FFF2-40B4-BE49-F238E27FC236}">
                  <a16:creationId xmlns:a16="http://schemas.microsoft.com/office/drawing/2014/main" id="{00000000-0008-0000-0100-0000BC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11</xdr:row>
          <xdr:rowOff>0</xdr:rowOff>
        </xdr:from>
        <xdr:to>
          <xdr:col>248</xdr:col>
          <xdr:colOff>0</xdr:colOff>
          <xdr:row>13</xdr:row>
          <xdr:rowOff>0</xdr:rowOff>
        </xdr:to>
        <xdr:sp macro="" textlink="">
          <xdr:nvSpPr>
            <xdr:cNvPr id="5053" name="p02c48g02" hidden="1">
              <a:extLst>
                <a:ext uri="{63B3BB69-23CF-44E3-9099-C40C66FF867C}">
                  <a14:compatExt spid="_x0000_s5053"/>
                </a:ext>
                <a:ext uri="{FF2B5EF4-FFF2-40B4-BE49-F238E27FC236}">
                  <a16:creationId xmlns:a16="http://schemas.microsoft.com/office/drawing/2014/main" id="{00000000-0008-0000-0100-0000BD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244</xdr:col>
          <xdr:colOff>47625</xdr:colOff>
          <xdr:row>11</xdr:row>
          <xdr:rowOff>123825</xdr:rowOff>
        </xdr:from>
        <xdr:to>
          <xdr:col>245</xdr:col>
          <xdr:colOff>228600</xdr:colOff>
          <xdr:row>12</xdr:row>
          <xdr:rowOff>133350</xdr:rowOff>
        </xdr:to>
        <xdr:sp macro="" textlink="">
          <xdr:nvSpPr>
            <xdr:cNvPr id="5054" name="p02c48g02o01" hidden="1">
              <a:extLst>
                <a:ext uri="{63B3BB69-23CF-44E3-9099-C40C66FF867C}">
                  <a14:compatExt spid="_x0000_s5054"/>
                </a:ext>
                <a:ext uri="{FF2B5EF4-FFF2-40B4-BE49-F238E27FC236}">
                  <a16:creationId xmlns:a16="http://schemas.microsoft.com/office/drawing/2014/main" id="{00000000-0008-0000-0100-0000BE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57150</xdr:colOff>
          <xdr:row>11</xdr:row>
          <xdr:rowOff>123825</xdr:rowOff>
        </xdr:from>
        <xdr:to>
          <xdr:col>246</xdr:col>
          <xdr:colOff>361950</xdr:colOff>
          <xdr:row>12</xdr:row>
          <xdr:rowOff>133350</xdr:rowOff>
        </xdr:to>
        <xdr:sp macro="" textlink="">
          <xdr:nvSpPr>
            <xdr:cNvPr id="5055" name="p02c48g02o02" hidden="1">
              <a:extLst>
                <a:ext uri="{63B3BB69-23CF-44E3-9099-C40C66FF867C}">
                  <a14:compatExt spid="_x0000_s5055"/>
                </a:ext>
                <a:ext uri="{FF2B5EF4-FFF2-40B4-BE49-F238E27FC236}">
                  <a16:creationId xmlns:a16="http://schemas.microsoft.com/office/drawing/2014/main" id="{00000000-0008-0000-0100-0000BF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11</xdr:row>
          <xdr:rowOff>0</xdr:rowOff>
        </xdr:from>
        <xdr:to>
          <xdr:col>253</xdr:col>
          <xdr:colOff>0</xdr:colOff>
          <xdr:row>13</xdr:row>
          <xdr:rowOff>0</xdr:rowOff>
        </xdr:to>
        <xdr:sp macro="" textlink="">
          <xdr:nvSpPr>
            <xdr:cNvPr id="5056" name="p02c49g02" hidden="1">
              <a:extLst>
                <a:ext uri="{63B3BB69-23CF-44E3-9099-C40C66FF867C}">
                  <a14:compatExt spid="_x0000_s5056"/>
                </a:ext>
                <a:ext uri="{FF2B5EF4-FFF2-40B4-BE49-F238E27FC236}">
                  <a16:creationId xmlns:a16="http://schemas.microsoft.com/office/drawing/2014/main" id="{00000000-0008-0000-0100-0000C0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249</xdr:col>
          <xdr:colOff>47625</xdr:colOff>
          <xdr:row>11</xdr:row>
          <xdr:rowOff>123825</xdr:rowOff>
        </xdr:from>
        <xdr:to>
          <xdr:col>250</xdr:col>
          <xdr:colOff>228600</xdr:colOff>
          <xdr:row>12</xdr:row>
          <xdr:rowOff>133350</xdr:rowOff>
        </xdr:to>
        <xdr:sp macro="" textlink="">
          <xdr:nvSpPr>
            <xdr:cNvPr id="5057" name="p02c49g02o01" hidden="1">
              <a:extLst>
                <a:ext uri="{63B3BB69-23CF-44E3-9099-C40C66FF867C}">
                  <a14:compatExt spid="_x0000_s5057"/>
                </a:ext>
                <a:ext uri="{FF2B5EF4-FFF2-40B4-BE49-F238E27FC236}">
                  <a16:creationId xmlns:a16="http://schemas.microsoft.com/office/drawing/2014/main" id="{00000000-0008-0000-0100-0000C1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57150</xdr:colOff>
          <xdr:row>11</xdr:row>
          <xdr:rowOff>123825</xdr:rowOff>
        </xdr:from>
        <xdr:to>
          <xdr:col>251</xdr:col>
          <xdr:colOff>361950</xdr:colOff>
          <xdr:row>12</xdr:row>
          <xdr:rowOff>133350</xdr:rowOff>
        </xdr:to>
        <xdr:sp macro="" textlink="">
          <xdr:nvSpPr>
            <xdr:cNvPr id="5058" name="p02c49g02o02" hidden="1">
              <a:extLst>
                <a:ext uri="{63B3BB69-23CF-44E3-9099-C40C66FF867C}">
                  <a14:compatExt spid="_x0000_s5058"/>
                </a:ext>
                <a:ext uri="{FF2B5EF4-FFF2-40B4-BE49-F238E27FC236}">
                  <a16:creationId xmlns:a16="http://schemas.microsoft.com/office/drawing/2014/main" id="{00000000-0008-0000-0100-0000C2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25</xdr:row>
          <xdr:rowOff>0</xdr:rowOff>
        </xdr:from>
        <xdr:to>
          <xdr:col>13</xdr:col>
          <xdr:colOff>0</xdr:colOff>
          <xdr:row>30</xdr:row>
          <xdr:rowOff>0</xdr:rowOff>
        </xdr:to>
        <xdr:sp macro="" textlink="">
          <xdr:nvSpPr>
            <xdr:cNvPr id="5059" name="p02c01g05" hidden="1">
              <a:extLst>
                <a:ext uri="{63B3BB69-23CF-44E3-9099-C40C66FF867C}">
                  <a14:compatExt spid="_x0000_s5059"/>
                </a:ext>
                <a:ext uri="{FF2B5EF4-FFF2-40B4-BE49-F238E27FC236}">
                  <a16:creationId xmlns:a16="http://schemas.microsoft.com/office/drawing/2014/main" id="{00000000-0008-0000-0100-0000C3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66675</xdr:colOff>
          <xdr:row>27</xdr:row>
          <xdr:rowOff>0</xdr:rowOff>
        </xdr:from>
        <xdr:to>
          <xdr:col>8</xdr:col>
          <xdr:colOff>371475</xdr:colOff>
          <xdr:row>27</xdr:row>
          <xdr:rowOff>219075</xdr:rowOff>
        </xdr:to>
        <xdr:sp macro="" textlink="">
          <xdr:nvSpPr>
            <xdr:cNvPr id="5060" name="p02c01g05o01" hidden="1">
              <a:extLst>
                <a:ext uri="{63B3BB69-23CF-44E3-9099-C40C66FF867C}">
                  <a14:compatExt spid="_x0000_s5060"/>
                </a:ext>
                <a:ext uri="{FF2B5EF4-FFF2-40B4-BE49-F238E27FC236}">
                  <a16:creationId xmlns:a16="http://schemas.microsoft.com/office/drawing/2014/main" id="{00000000-0008-0000-0100-0000C4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27</xdr:row>
          <xdr:rowOff>0</xdr:rowOff>
        </xdr:from>
        <xdr:to>
          <xdr:col>10</xdr:col>
          <xdr:colOff>76200</xdr:colOff>
          <xdr:row>27</xdr:row>
          <xdr:rowOff>219075</xdr:rowOff>
        </xdr:to>
        <xdr:sp macro="" textlink="">
          <xdr:nvSpPr>
            <xdr:cNvPr id="5061" name="p02c01g05o02" hidden="1">
              <a:extLst>
                <a:ext uri="{63B3BB69-23CF-44E3-9099-C40C66FF867C}">
                  <a14:compatExt spid="_x0000_s5061"/>
                </a:ext>
                <a:ext uri="{FF2B5EF4-FFF2-40B4-BE49-F238E27FC236}">
                  <a16:creationId xmlns:a16="http://schemas.microsoft.com/office/drawing/2014/main" id="{00000000-0008-0000-0100-0000C5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27</xdr:row>
          <xdr:rowOff>0</xdr:rowOff>
        </xdr:from>
        <xdr:to>
          <xdr:col>11</xdr:col>
          <xdr:colOff>0</xdr:colOff>
          <xdr:row>27</xdr:row>
          <xdr:rowOff>219075</xdr:rowOff>
        </xdr:to>
        <xdr:sp macro="" textlink="">
          <xdr:nvSpPr>
            <xdr:cNvPr id="5062" name="p02c01g05o03" hidden="1">
              <a:extLst>
                <a:ext uri="{63B3BB69-23CF-44E3-9099-C40C66FF867C}">
                  <a14:compatExt spid="_x0000_s5062"/>
                </a:ext>
                <a:ext uri="{FF2B5EF4-FFF2-40B4-BE49-F238E27FC236}">
                  <a16:creationId xmlns:a16="http://schemas.microsoft.com/office/drawing/2014/main" id="{00000000-0008-0000-0100-0000C6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27</xdr:row>
          <xdr:rowOff>0</xdr:rowOff>
        </xdr:from>
        <xdr:to>
          <xdr:col>11</xdr:col>
          <xdr:colOff>285750</xdr:colOff>
          <xdr:row>27</xdr:row>
          <xdr:rowOff>219075</xdr:rowOff>
        </xdr:to>
        <xdr:sp macro="" textlink="">
          <xdr:nvSpPr>
            <xdr:cNvPr id="5063" name="p02c01g05o04" hidden="1">
              <a:extLst>
                <a:ext uri="{63B3BB69-23CF-44E3-9099-C40C66FF867C}">
                  <a14:compatExt spid="_x0000_s5063"/>
                </a:ext>
                <a:ext uri="{FF2B5EF4-FFF2-40B4-BE49-F238E27FC236}">
                  <a16:creationId xmlns:a16="http://schemas.microsoft.com/office/drawing/2014/main" id="{00000000-0008-0000-0100-0000C71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xdr:row>
          <xdr:rowOff>0</xdr:rowOff>
        </xdr:from>
        <xdr:to>
          <xdr:col>17</xdr:col>
          <xdr:colOff>142875</xdr:colOff>
          <xdr:row>30</xdr:row>
          <xdr:rowOff>0</xdr:rowOff>
        </xdr:to>
        <xdr:sp macro="" textlink="">
          <xdr:nvSpPr>
            <xdr:cNvPr id="5064" name="p02c02g05" hidden="1">
              <a:extLst>
                <a:ext uri="{63B3BB69-23CF-44E3-9099-C40C66FF867C}">
                  <a14:compatExt spid="_x0000_s5064"/>
                </a:ext>
                <a:ext uri="{FF2B5EF4-FFF2-40B4-BE49-F238E27FC236}">
                  <a16:creationId xmlns:a16="http://schemas.microsoft.com/office/drawing/2014/main" id="{00000000-0008-0000-0100-0000C8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0</xdr:rowOff>
        </xdr:from>
        <xdr:to>
          <xdr:col>22</xdr:col>
          <xdr:colOff>142875</xdr:colOff>
          <xdr:row>30</xdr:row>
          <xdr:rowOff>0</xdr:rowOff>
        </xdr:to>
        <xdr:sp macro="" textlink="">
          <xdr:nvSpPr>
            <xdr:cNvPr id="5069" name="p02c03g05" hidden="1">
              <a:extLst>
                <a:ext uri="{63B3BB69-23CF-44E3-9099-C40C66FF867C}">
                  <a14:compatExt spid="_x0000_s5069"/>
                </a:ext>
                <a:ext uri="{FF2B5EF4-FFF2-40B4-BE49-F238E27FC236}">
                  <a16:creationId xmlns:a16="http://schemas.microsoft.com/office/drawing/2014/main" id="{00000000-0008-0000-0100-0000CD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0</xdr:colOff>
          <xdr:row>25</xdr:row>
          <xdr:rowOff>0</xdr:rowOff>
        </xdr:from>
        <xdr:to>
          <xdr:col>27</xdr:col>
          <xdr:colOff>142875</xdr:colOff>
          <xdr:row>30</xdr:row>
          <xdr:rowOff>0</xdr:rowOff>
        </xdr:to>
        <xdr:sp macro="" textlink="">
          <xdr:nvSpPr>
            <xdr:cNvPr id="5074" name="p02c04g05" hidden="1">
              <a:extLst>
                <a:ext uri="{63B3BB69-23CF-44E3-9099-C40C66FF867C}">
                  <a14:compatExt spid="_x0000_s5074"/>
                </a:ext>
                <a:ext uri="{FF2B5EF4-FFF2-40B4-BE49-F238E27FC236}">
                  <a16:creationId xmlns:a16="http://schemas.microsoft.com/office/drawing/2014/main" id="{00000000-0008-0000-0100-0000D2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0</xdr:colOff>
          <xdr:row>25</xdr:row>
          <xdr:rowOff>0</xdr:rowOff>
        </xdr:from>
        <xdr:to>
          <xdr:col>33</xdr:col>
          <xdr:colOff>0</xdr:colOff>
          <xdr:row>30</xdr:row>
          <xdr:rowOff>0</xdr:rowOff>
        </xdr:to>
        <xdr:sp macro="" textlink="">
          <xdr:nvSpPr>
            <xdr:cNvPr id="5079" name="p02c05g05" hidden="1">
              <a:extLst>
                <a:ext uri="{63B3BB69-23CF-44E3-9099-C40C66FF867C}">
                  <a14:compatExt spid="_x0000_s5079"/>
                </a:ext>
                <a:ext uri="{FF2B5EF4-FFF2-40B4-BE49-F238E27FC236}">
                  <a16:creationId xmlns:a16="http://schemas.microsoft.com/office/drawing/2014/main" id="{00000000-0008-0000-0100-0000D7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0</xdr:colOff>
          <xdr:row>25</xdr:row>
          <xdr:rowOff>0</xdr:rowOff>
        </xdr:from>
        <xdr:to>
          <xdr:col>38</xdr:col>
          <xdr:colOff>0</xdr:colOff>
          <xdr:row>30</xdr:row>
          <xdr:rowOff>0</xdr:rowOff>
        </xdr:to>
        <xdr:sp macro="" textlink="">
          <xdr:nvSpPr>
            <xdr:cNvPr id="5084" name="p02c06g05" hidden="1">
              <a:extLst>
                <a:ext uri="{63B3BB69-23CF-44E3-9099-C40C66FF867C}">
                  <a14:compatExt spid="_x0000_s5084"/>
                </a:ext>
                <a:ext uri="{FF2B5EF4-FFF2-40B4-BE49-F238E27FC236}">
                  <a16:creationId xmlns:a16="http://schemas.microsoft.com/office/drawing/2014/main" id="{00000000-0008-0000-0100-0000DC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0</xdr:colOff>
          <xdr:row>25</xdr:row>
          <xdr:rowOff>0</xdr:rowOff>
        </xdr:from>
        <xdr:to>
          <xdr:col>43</xdr:col>
          <xdr:colOff>0</xdr:colOff>
          <xdr:row>30</xdr:row>
          <xdr:rowOff>0</xdr:rowOff>
        </xdr:to>
        <xdr:sp macro="" textlink="">
          <xdr:nvSpPr>
            <xdr:cNvPr id="5089" name="p02c07g05" hidden="1">
              <a:extLst>
                <a:ext uri="{63B3BB69-23CF-44E3-9099-C40C66FF867C}">
                  <a14:compatExt spid="_x0000_s5089"/>
                </a:ext>
                <a:ext uri="{FF2B5EF4-FFF2-40B4-BE49-F238E27FC236}">
                  <a16:creationId xmlns:a16="http://schemas.microsoft.com/office/drawing/2014/main" id="{00000000-0008-0000-0100-0000E1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0</xdr:colOff>
          <xdr:row>25</xdr:row>
          <xdr:rowOff>0</xdr:rowOff>
        </xdr:from>
        <xdr:to>
          <xdr:col>48</xdr:col>
          <xdr:colOff>0</xdr:colOff>
          <xdr:row>30</xdr:row>
          <xdr:rowOff>0</xdr:rowOff>
        </xdr:to>
        <xdr:sp macro="" textlink="">
          <xdr:nvSpPr>
            <xdr:cNvPr id="5094" name="p02c08g05" hidden="1">
              <a:extLst>
                <a:ext uri="{63B3BB69-23CF-44E3-9099-C40C66FF867C}">
                  <a14:compatExt spid="_x0000_s5094"/>
                </a:ext>
                <a:ext uri="{FF2B5EF4-FFF2-40B4-BE49-F238E27FC236}">
                  <a16:creationId xmlns:a16="http://schemas.microsoft.com/office/drawing/2014/main" id="{00000000-0008-0000-0100-0000E6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0</xdr:colOff>
          <xdr:row>25</xdr:row>
          <xdr:rowOff>0</xdr:rowOff>
        </xdr:from>
        <xdr:to>
          <xdr:col>53</xdr:col>
          <xdr:colOff>0</xdr:colOff>
          <xdr:row>30</xdr:row>
          <xdr:rowOff>0</xdr:rowOff>
        </xdr:to>
        <xdr:sp macro="" textlink="">
          <xdr:nvSpPr>
            <xdr:cNvPr id="5099" name="p02c09g05" hidden="1">
              <a:extLst>
                <a:ext uri="{63B3BB69-23CF-44E3-9099-C40C66FF867C}">
                  <a14:compatExt spid="_x0000_s5099"/>
                </a:ext>
                <a:ext uri="{FF2B5EF4-FFF2-40B4-BE49-F238E27FC236}">
                  <a16:creationId xmlns:a16="http://schemas.microsoft.com/office/drawing/2014/main" id="{00000000-0008-0000-0100-0000EB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0</xdr:colOff>
          <xdr:row>25</xdr:row>
          <xdr:rowOff>0</xdr:rowOff>
        </xdr:from>
        <xdr:to>
          <xdr:col>58</xdr:col>
          <xdr:colOff>0</xdr:colOff>
          <xdr:row>30</xdr:row>
          <xdr:rowOff>0</xdr:rowOff>
        </xdr:to>
        <xdr:sp macro="" textlink="">
          <xdr:nvSpPr>
            <xdr:cNvPr id="5104" name="p02c10g05" hidden="1">
              <a:extLst>
                <a:ext uri="{63B3BB69-23CF-44E3-9099-C40C66FF867C}">
                  <a14:compatExt spid="_x0000_s5104"/>
                </a:ext>
                <a:ext uri="{FF2B5EF4-FFF2-40B4-BE49-F238E27FC236}">
                  <a16:creationId xmlns:a16="http://schemas.microsoft.com/office/drawing/2014/main" id="{00000000-0008-0000-0100-0000F0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25</xdr:row>
          <xdr:rowOff>0</xdr:rowOff>
        </xdr:from>
        <xdr:to>
          <xdr:col>63</xdr:col>
          <xdr:colOff>0</xdr:colOff>
          <xdr:row>30</xdr:row>
          <xdr:rowOff>0</xdr:rowOff>
        </xdr:to>
        <xdr:sp macro="" textlink="">
          <xdr:nvSpPr>
            <xdr:cNvPr id="5109" name="p02c11g05" hidden="1">
              <a:extLst>
                <a:ext uri="{63B3BB69-23CF-44E3-9099-C40C66FF867C}">
                  <a14:compatExt spid="_x0000_s5109"/>
                </a:ext>
                <a:ext uri="{FF2B5EF4-FFF2-40B4-BE49-F238E27FC236}">
                  <a16:creationId xmlns:a16="http://schemas.microsoft.com/office/drawing/2014/main" id="{00000000-0008-0000-0100-0000F5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0</xdr:colOff>
          <xdr:row>25</xdr:row>
          <xdr:rowOff>0</xdr:rowOff>
        </xdr:from>
        <xdr:to>
          <xdr:col>68</xdr:col>
          <xdr:colOff>0</xdr:colOff>
          <xdr:row>30</xdr:row>
          <xdr:rowOff>0</xdr:rowOff>
        </xdr:to>
        <xdr:sp macro="" textlink="">
          <xdr:nvSpPr>
            <xdr:cNvPr id="5114" name="p02c12g05" hidden="1">
              <a:extLst>
                <a:ext uri="{63B3BB69-23CF-44E3-9099-C40C66FF867C}">
                  <a14:compatExt spid="_x0000_s5114"/>
                </a:ext>
                <a:ext uri="{FF2B5EF4-FFF2-40B4-BE49-F238E27FC236}">
                  <a16:creationId xmlns:a16="http://schemas.microsoft.com/office/drawing/2014/main" id="{00000000-0008-0000-0100-0000FA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0</xdr:colOff>
          <xdr:row>25</xdr:row>
          <xdr:rowOff>0</xdr:rowOff>
        </xdr:from>
        <xdr:to>
          <xdr:col>72</xdr:col>
          <xdr:colOff>142875</xdr:colOff>
          <xdr:row>30</xdr:row>
          <xdr:rowOff>0</xdr:rowOff>
        </xdr:to>
        <xdr:sp macro="" textlink="">
          <xdr:nvSpPr>
            <xdr:cNvPr id="5119" name="p02c13g05" hidden="1">
              <a:extLst>
                <a:ext uri="{63B3BB69-23CF-44E3-9099-C40C66FF867C}">
                  <a14:compatExt spid="_x0000_s5119"/>
                </a:ext>
                <a:ext uri="{FF2B5EF4-FFF2-40B4-BE49-F238E27FC236}">
                  <a16:creationId xmlns:a16="http://schemas.microsoft.com/office/drawing/2014/main" id="{00000000-0008-0000-0100-0000FF13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9525</xdr:colOff>
          <xdr:row>25</xdr:row>
          <xdr:rowOff>0</xdr:rowOff>
        </xdr:from>
        <xdr:to>
          <xdr:col>78</xdr:col>
          <xdr:colOff>0</xdr:colOff>
          <xdr:row>30</xdr:row>
          <xdr:rowOff>0</xdr:rowOff>
        </xdr:to>
        <xdr:sp macro="" textlink="">
          <xdr:nvSpPr>
            <xdr:cNvPr id="14340" name="p02c14g05" hidden="1">
              <a:extLst>
                <a:ext uri="{63B3BB69-23CF-44E3-9099-C40C66FF867C}">
                  <a14:compatExt spid="_x0000_s14340"/>
                </a:ext>
                <a:ext uri="{FF2B5EF4-FFF2-40B4-BE49-F238E27FC236}">
                  <a16:creationId xmlns:a16="http://schemas.microsoft.com/office/drawing/2014/main" id="{00000000-0008-0000-0100-00000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0</xdr:colOff>
          <xdr:row>25</xdr:row>
          <xdr:rowOff>0</xdr:rowOff>
        </xdr:from>
        <xdr:to>
          <xdr:col>82</xdr:col>
          <xdr:colOff>142875</xdr:colOff>
          <xdr:row>30</xdr:row>
          <xdr:rowOff>0</xdr:rowOff>
        </xdr:to>
        <xdr:sp macro="" textlink="">
          <xdr:nvSpPr>
            <xdr:cNvPr id="14345" name="p02c15g05" hidden="1">
              <a:extLst>
                <a:ext uri="{63B3BB69-23CF-44E3-9099-C40C66FF867C}">
                  <a14:compatExt spid="_x0000_s14345"/>
                </a:ext>
                <a:ext uri="{FF2B5EF4-FFF2-40B4-BE49-F238E27FC236}">
                  <a16:creationId xmlns:a16="http://schemas.microsoft.com/office/drawing/2014/main" id="{00000000-0008-0000-0100-00000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0</xdr:colOff>
          <xdr:row>25</xdr:row>
          <xdr:rowOff>0</xdr:rowOff>
        </xdr:from>
        <xdr:to>
          <xdr:col>88</xdr:col>
          <xdr:colOff>0</xdr:colOff>
          <xdr:row>30</xdr:row>
          <xdr:rowOff>0</xdr:rowOff>
        </xdr:to>
        <xdr:sp macro="" textlink="">
          <xdr:nvSpPr>
            <xdr:cNvPr id="14350" name="p02c16g05"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0</xdr:colOff>
          <xdr:row>25</xdr:row>
          <xdr:rowOff>0</xdr:rowOff>
        </xdr:from>
        <xdr:to>
          <xdr:col>93</xdr:col>
          <xdr:colOff>0</xdr:colOff>
          <xdr:row>30</xdr:row>
          <xdr:rowOff>0</xdr:rowOff>
        </xdr:to>
        <xdr:sp macro="" textlink="">
          <xdr:nvSpPr>
            <xdr:cNvPr id="14355" name="p02c17g05" hidden="1">
              <a:extLst>
                <a:ext uri="{63B3BB69-23CF-44E3-9099-C40C66FF867C}">
                  <a14:compatExt spid="_x0000_s14355"/>
                </a:ext>
                <a:ext uri="{FF2B5EF4-FFF2-40B4-BE49-F238E27FC236}">
                  <a16:creationId xmlns:a16="http://schemas.microsoft.com/office/drawing/2014/main" id="{00000000-0008-0000-0100-00001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0</xdr:colOff>
          <xdr:row>25</xdr:row>
          <xdr:rowOff>0</xdr:rowOff>
        </xdr:from>
        <xdr:to>
          <xdr:col>98</xdr:col>
          <xdr:colOff>0</xdr:colOff>
          <xdr:row>30</xdr:row>
          <xdr:rowOff>0</xdr:rowOff>
        </xdr:to>
        <xdr:sp macro="" textlink="">
          <xdr:nvSpPr>
            <xdr:cNvPr id="14360" name="p02c18g05" hidden="1">
              <a:extLst>
                <a:ext uri="{63B3BB69-23CF-44E3-9099-C40C66FF867C}">
                  <a14:compatExt spid="_x0000_s14360"/>
                </a:ext>
                <a:ext uri="{FF2B5EF4-FFF2-40B4-BE49-F238E27FC236}">
                  <a16:creationId xmlns:a16="http://schemas.microsoft.com/office/drawing/2014/main" id="{00000000-0008-0000-0100-00001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0</xdr:colOff>
          <xdr:row>25</xdr:row>
          <xdr:rowOff>0</xdr:rowOff>
        </xdr:from>
        <xdr:to>
          <xdr:col>103</xdr:col>
          <xdr:colOff>0</xdr:colOff>
          <xdr:row>30</xdr:row>
          <xdr:rowOff>0</xdr:rowOff>
        </xdr:to>
        <xdr:sp macro="" textlink="">
          <xdr:nvSpPr>
            <xdr:cNvPr id="14365" name="p02c19g05" hidden="1">
              <a:extLst>
                <a:ext uri="{63B3BB69-23CF-44E3-9099-C40C66FF867C}">
                  <a14:compatExt spid="_x0000_s14365"/>
                </a:ext>
                <a:ext uri="{FF2B5EF4-FFF2-40B4-BE49-F238E27FC236}">
                  <a16:creationId xmlns:a16="http://schemas.microsoft.com/office/drawing/2014/main" id="{00000000-0008-0000-0100-00001D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25</xdr:row>
          <xdr:rowOff>0</xdr:rowOff>
        </xdr:from>
        <xdr:to>
          <xdr:col>108</xdr:col>
          <xdr:colOff>0</xdr:colOff>
          <xdr:row>30</xdr:row>
          <xdr:rowOff>0</xdr:rowOff>
        </xdr:to>
        <xdr:sp macro="" textlink="">
          <xdr:nvSpPr>
            <xdr:cNvPr id="14370" name="p02c20g05" hidden="1">
              <a:extLst>
                <a:ext uri="{63B3BB69-23CF-44E3-9099-C40C66FF867C}">
                  <a14:compatExt spid="_x0000_s14370"/>
                </a:ext>
                <a:ext uri="{FF2B5EF4-FFF2-40B4-BE49-F238E27FC236}">
                  <a16:creationId xmlns:a16="http://schemas.microsoft.com/office/drawing/2014/main" id="{00000000-0008-0000-0100-000022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0</xdr:colOff>
          <xdr:row>25</xdr:row>
          <xdr:rowOff>0</xdr:rowOff>
        </xdr:from>
        <xdr:to>
          <xdr:col>113</xdr:col>
          <xdr:colOff>0</xdr:colOff>
          <xdr:row>30</xdr:row>
          <xdr:rowOff>0</xdr:rowOff>
        </xdr:to>
        <xdr:sp macro="" textlink="">
          <xdr:nvSpPr>
            <xdr:cNvPr id="14375" name="p02c21g05" hidden="1">
              <a:extLst>
                <a:ext uri="{63B3BB69-23CF-44E3-9099-C40C66FF867C}">
                  <a14:compatExt spid="_x0000_s14375"/>
                </a:ext>
                <a:ext uri="{FF2B5EF4-FFF2-40B4-BE49-F238E27FC236}">
                  <a16:creationId xmlns:a16="http://schemas.microsoft.com/office/drawing/2014/main" id="{00000000-0008-0000-0100-00002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0</xdr:colOff>
          <xdr:row>25</xdr:row>
          <xdr:rowOff>0</xdr:rowOff>
        </xdr:from>
        <xdr:to>
          <xdr:col>118</xdr:col>
          <xdr:colOff>0</xdr:colOff>
          <xdr:row>30</xdr:row>
          <xdr:rowOff>0</xdr:rowOff>
        </xdr:to>
        <xdr:sp macro="" textlink="">
          <xdr:nvSpPr>
            <xdr:cNvPr id="14380" name="p02c22g05" hidden="1">
              <a:extLst>
                <a:ext uri="{63B3BB69-23CF-44E3-9099-C40C66FF867C}">
                  <a14:compatExt spid="_x0000_s14380"/>
                </a:ext>
                <a:ext uri="{FF2B5EF4-FFF2-40B4-BE49-F238E27FC236}">
                  <a16:creationId xmlns:a16="http://schemas.microsoft.com/office/drawing/2014/main" id="{00000000-0008-0000-0100-00002C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0</xdr:colOff>
          <xdr:row>25</xdr:row>
          <xdr:rowOff>0</xdr:rowOff>
        </xdr:from>
        <xdr:to>
          <xdr:col>123</xdr:col>
          <xdr:colOff>0</xdr:colOff>
          <xdr:row>30</xdr:row>
          <xdr:rowOff>0</xdr:rowOff>
        </xdr:to>
        <xdr:sp macro="" textlink="">
          <xdr:nvSpPr>
            <xdr:cNvPr id="14385" name="p02c23g05" hidden="1">
              <a:extLst>
                <a:ext uri="{63B3BB69-23CF-44E3-9099-C40C66FF867C}">
                  <a14:compatExt spid="_x0000_s14385"/>
                </a:ext>
                <a:ext uri="{FF2B5EF4-FFF2-40B4-BE49-F238E27FC236}">
                  <a16:creationId xmlns:a16="http://schemas.microsoft.com/office/drawing/2014/main" id="{00000000-0008-0000-0100-000031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0</xdr:colOff>
          <xdr:row>25</xdr:row>
          <xdr:rowOff>0</xdr:rowOff>
        </xdr:from>
        <xdr:to>
          <xdr:col>128</xdr:col>
          <xdr:colOff>0</xdr:colOff>
          <xdr:row>30</xdr:row>
          <xdr:rowOff>0</xdr:rowOff>
        </xdr:to>
        <xdr:sp macro="" textlink="">
          <xdr:nvSpPr>
            <xdr:cNvPr id="14390" name="p02c24g05" hidden="1">
              <a:extLst>
                <a:ext uri="{63B3BB69-23CF-44E3-9099-C40C66FF867C}">
                  <a14:compatExt spid="_x0000_s14390"/>
                </a:ext>
                <a:ext uri="{FF2B5EF4-FFF2-40B4-BE49-F238E27FC236}">
                  <a16:creationId xmlns:a16="http://schemas.microsoft.com/office/drawing/2014/main" id="{00000000-0008-0000-0100-00003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0</xdr:colOff>
          <xdr:row>25</xdr:row>
          <xdr:rowOff>0</xdr:rowOff>
        </xdr:from>
        <xdr:to>
          <xdr:col>133</xdr:col>
          <xdr:colOff>0</xdr:colOff>
          <xdr:row>30</xdr:row>
          <xdr:rowOff>0</xdr:rowOff>
        </xdr:to>
        <xdr:sp macro="" textlink="">
          <xdr:nvSpPr>
            <xdr:cNvPr id="14395" name="p02c25g05"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0</xdr:colOff>
          <xdr:row>25</xdr:row>
          <xdr:rowOff>0</xdr:rowOff>
        </xdr:from>
        <xdr:to>
          <xdr:col>138</xdr:col>
          <xdr:colOff>0</xdr:colOff>
          <xdr:row>30</xdr:row>
          <xdr:rowOff>0</xdr:rowOff>
        </xdr:to>
        <xdr:sp macro="" textlink="">
          <xdr:nvSpPr>
            <xdr:cNvPr id="14400" name="p02c26g05" hidden="1">
              <a:extLst>
                <a:ext uri="{63B3BB69-23CF-44E3-9099-C40C66FF867C}">
                  <a14:compatExt spid="_x0000_s14400"/>
                </a:ext>
                <a:ext uri="{FF2B5EF4-FFF2-40B4-BE49-F238E27FC236}">
                  <a16:creationId xmlns:a16="http://schemas.microsoft.com/office/drawing/2014/main" id="{00000000-0008-0000-0100-000040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0</xdr:colOff>
          <xdr:row>25</xdr:row>
          <xdr:rowOff>0</xdr:rowOff>
        </xdr:from>
        <xdr:to>
          <xdr:col>143</xdr:col>
          <xdr:colOff>0</xdr:colOff>
          <xdr:row>30</xdr:row>
          <xdr:rowOff>0</xdr:rowOff>
        </xdr:to>
        <xdr:sp macro="" textlink="">
          <xdr:nvSpPr>
            <xdr:cNvPr id="14405" name="p02c27g05"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0</xdr:colOff>
          <xdr:row>25</xdr:row>
          <xdr:rowOff>0</xdr:rowOff>
        </xdr:from>
        <xdr:to>
          <xdr:col>148</xdr:col>
          <xdr:colOff>0</xdr:colOff>
          <xdr:row>30</xdr:row>
          <xdr:rowOff>0</xdr:rowOff>
        </xdr:to>
        <xdr:sp macro="" textlink="">
          <xdr:nvSpPr>
            <xdr:cNvPr id="14410" name="p02c28g05" hidden="1">
              <a:extLst>
                <a:ext uri="{63B3BB69-23CF-44E3-9099-C40C66FF867C}">
                  <a14:compatExt spid="_x0000_s14410"/>
                </a:ext>
                <a:ext uri="{FF2B5EF4-FFF2-40B4-BE49-F238E27FC236}">
                  <a16:creationId xmlns:a16="http://schemas.microsoft.com/office/drawing/2014/main" id="{00000000-0008-0000-0100-00004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0</xdr:colOff>
          <xdr:row>25</xdr:row>
          <xdr:rowOff>0</xdr:rowOff>
        </xdr:from>
        <xdr:to>
          <xdr:col>153</xdr:col>
          <xdr:colOff>0</xdr:colOff>
          <xdr:row>30</xdr:row>
          <xdr:rowOff>0</xdr:rowOff>
        </xdr:to>
        <xdr:sp macro="" textlink="">
          <xdr:nvSpPr>
            <xdr:cNvPr id="14415" name="p02c29g05" hidden="1">
              <a:extLst>
                <a:ext uri="{63B3BB69-23CF-44E3-9099-C40C66FF867C}">
                  <a14:compatExt spid="_x0000_s14415"/>
                </a:ext>
                <a:ext uri="{FF2B5EF4-FFF2-40B4-BE49-F238E27FC236}">
                  <a16:creationId xmlns:a16="http://schemas.microsoft.com/office/drawing/2014/main" id="{00000000-0008-0000-0100-00004F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0</xdr:colOff>
          <xdr:row>25</xdr:row>
          <xdr:rowOff>0</xdr:rowOff>
        </xdr:from>
        <xdr:to>
          <xdr:col>158</xdr:col>
          <xdr:colOff>0</xdr:colOff>
          <xdr:row>30</xdr:row>
          <xdr:rowOff>0</xdr:rowOff>
        </xdr:to>
        <xdr:sp macro="" textlink="">
          <xdr:nvSpPr>
            <xdr:cNvPr id="14420" name="p02c30g05" hidden="1">
              <a:extLst>
                <a:ext uri="{63B3BB69-23CF-44E3-9099-C40C66FF867C}">
                  <a14:compatExt spid="_x0000_s14420"/>
                </a:ext>
                <a:ext uri="{FF2B5EF4-FFF2-40B4-BE49-F238E27FC236}">
                  <a16:creationId xmlns:a16="http://schemas.microsoft.com/office/drawing/2014/main" id="{00000000-0008-0000-01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0</xdr:colOff>
          <xdr:row>25</xdr:row>
          <xdr:rowOff>0</xdr:rowOff>
        </xdr:from>
        <xdr:to>
          <xdr:col>163</xdr:col>
          <xdr:colOff>0</xdr:colOff>
          <xdr:row>30</xdr:row>
          <xdr:rowOff>0</xdr:rowOff>
        </xdr:to>
        <xdr:sp macro="" textlink="">
          <xdr:nvSpPr>
            <xdr:cNvPr id="14425" name="p02c31g05" hidden="1">
              <a:extLst>
                <a:ext uri="{63B3BB69-23CF-44E3-9099-C40C66FF867C}">
                  <a14:compatExt spid="_x0000_s14425"/>
                </a:ext>
                <a:ext uri="{FF2B5EF4-FFF2-40B4-BE49-F238E27FC236}">
                  <a16:creationId xmlns:a16="http://schemas.microsoft.com/office/drawing/2014/main" id="{00000000-0008-0000-01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0</xdr:colOff>
          <xdr:row>25</xdr:row>
          <xdr:rowOff>0</xdr:rowOff>
        </xdr:from>
        <xdr:to>
          <xdr:col>168</xdr:col>
          <xdr:colOff>0</xdr:colOff>
          <xdr:row>30</xdr:row>
          <xdr:rowOff>0</xdr:rowOff>
        </xdr:to>
        <xdr:sp macro="" textlink="">
          <xdr:nvSpPr>
            <xdr:cNvPr id="14430" name="p02c32g05" hidden="1">
              <a:extLst>
                <a:ext uri="{63B3BB69-23CF-44E3-9099-C40C66FF867C}">
                  <a14:compatExt spid="_x0000_s14430"/>
                </a:ext>
                <a:ext uri="{FF2B5EF4-FFF2-40B4-BE49-F238E27FC236}">
                  <a16:creationId xmlns:a16="http://schemas.microsoft.com/office/drawing/2014/main" id="{00000000-0008-0000-0100-00005E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0</xdr:colOff>
          <xdr:row>25</xdr:row>
          <xdr:rowOff>0</xdr:rowOff>
        </xdr:from>
        <xdr:to>
          <xdr:col>173</xdr:col>
          <xdr:colOff>0</xdr:colOff>
          <xdr:row>30</xdr:row>
          <xdr:rowOff>0</xdr:rowOff>
        </xdr:to>
        <xdr:sp macro="" textlink="">
          <xdr:nvSpPr>
            <xdr:cNvPr id="14435" name="p02c33g05" hidden="1">
              <a:extLst>
                <a:ext uri="{63B3BB69-23CF-44E3-9099-C40C66FF867C}">
                  <a14:compatExt spid="_x0000_s14435"/>
                </a:ext>
                <a:ext uri="{FF2B5EF4-FFF2-40B4-BE49-F238E27FC236}">
                  <a16:creationId xmlns:a16="http://schemas.microsoft.com/office/drawing/2014/main" id="{00000000-0008-0000-01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0</xdr:colOff>
          <xdr:row>25</xdr:row>
          <xdr:rowOff>0</xdr:rowOff>
        </xdr:from>
        <xdr:to>
          <xdr:col>178</xdr:col>
          <xdr:colOff>0</xdr:colOff>
          <xdr:row>30</xdr:row>
          <xdr:rowOff>0</xdr:rowOff>
        </xdr:to>
        <xdr:sp macro="" textlink="">
          <xdr:nvSpPr>
            <xdr:cNvPr id="14440" name="p02c34g05" hidden="1">
              <a:extLst>
                <a:ext uri="{63B3BB69-23CF-44E3-9099-C40C66FF867C}">
                  <a14:compatExt spid="_x0000_s14440"/>
                </a:ext>
                <a:ext uri="{FF2B5EF4-FFF2-40B4-BE49-F238E27FC236}">
                  <a16:creationId xmlns:a16="http://schemas.microsoft.com/office/drawing/2014/main" id="{00000000-0008-0000-0100-00006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0</xdr:colOff>
          <xdr:row>25</xdr:row>
          <xdr:rowOff>0</xdr:rowOff>
        </xdr:from>
        <xdr:to>
          <xdr:col>183</xdr:col>
          <xdr:colOff>0</xdr:colOff>
          <xdr:row>30</xdr:row>
          <xdr:rowOff>0</xdr:rowOff>
        </xdr:to>
        <xdr:sp macro="" textlink="">
          <xdr:nvSpPr>
            <xdr:cNvPr id="14445" name="p02c35g05" hidden="1">
              <a:extLst>
                <a:ext uri="{63B3BB69-23CF-44E3-9099-C40C66FF867C}">
                  <a14:compatExt spid="_x0000_s14445"/>
                </a:ext>
                <a:ext uri="{FF2B5EF4-FFF2-40B4-BE49-F238E27FC236}">
                  <a16:creationId xmlns:a16="http://schemas.microsoft.com/office/drawing/2014/main" id="{00000000-0008-0000-0100-00006D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0</xdr:colOff>
          <xdr:row>25</xdr:row>
          <xdr:rowOff>0</xdr:rowOff>
        </xdr:from>
        <xdr:to>
          <xdr:col>188</xdr:col>
          <xdr:colOff>0</xdr:colOff>
          <xdr:row>30</xdr:row>
          <xdr:rowOff>0</xdr:rowOff>
        </xdr:to>
        <xdr:sp macro="" textlink="">
          <xdr:nvSpPr>
            <xdr:cNvPr id="14450" name="p02c36g05" hidden="1">
              <a:extLst>
                <a:ext uri="{63B3BB69-23CF-44E3-9099-C40C66FF867C}">
                  <a14:compatExt spid="_x0000_s14450"/>
                </a:ext>
                <a:ext uri="{FF2B5EF4-FFF2-40B4-BE49-F238E27FC236}">
                  <a16:creationId xmlns:a16="http://schemas.microsoft.com/office/drawing/2014/main" id="{00000000-0008-0000-0100-000072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0</xdr:colOff>
          <xdr:row>25</xdr:row>
          <xdr:rowOff>0</xdr:rowOff>
        </xdr:from>
        <xdr:to>
          <xdr:col>193</xdr:col>
          <xdr:colOff>0</xdr:colOff>
          <xdr:row>30</xdr:row>
          <xdr:rowOff>0</xdr:rowOff>
        </xdr:to>
        <xdr:sp macro="" textlink="">
          <xdr:nvSpPr>
            <xdr:cNvPr id="14455" name="p02c37g05" hidden="1">
              <a:extLst>
                <a:ext uri="{63B3BB69-23CF-44E3-9099-C40C66FF867C}">
                  <a14:compatExt spid="_x0000_s14455"/>
                </a:ext>
                <a:ext uri="{FF2B5EF4-FFF2-40B4-BE49-F238E27FC236}">
                  <a16:creationId xmlns:a16="http://schemas.microsoft.com/office/drawing/2014/main" id="{00000000-0008-0000-0100-00007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0</xdr:colOff>
          <xdr:row>25</xdr:row>
          <xdr:rowOff>0</xdr:rowOff>
        </xdr:from>
        <xdr:to>
          <xdr:col>198</xdr:col>
          <xdr:colOff>0</xdr:colOff>
          <xdr:row>30</xdr:row>
          <xdr:rowOff>0</xdr:rowOff>
        </xdr:to>
        <xdr:sp macro="" textlink="">
          <xdr:nvSpPr>
            <xdr:cNvPr id="14460" name="p02c38g05" hidden="1">
              <a:extLst>
                <a:ext uri="{63B3BB69-23CF-44E3-9099-C40C66FF867C}">
                  <a14:compatExt spid="_x0000_s14460"/>
                </a:ext>
                <a:ext uri="{FF2B5EF4-FFF2-40B4-BE49-F238E27FC236}">
                  <a16:creationId xmlns:a16="http://schemas.microsoft.com/office/drawing/2014/main" id="{00000000-0008-0000-0100-00007C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0</xdr:colOff>
          <xdr:row>25</xdr:row>
          <xdr:rowOff>0</xdr:rowOff>
        </xdr:from>
        <xdr:to>
          <xdr:col>203</xdr:col>
          <xdr:colOff>0</xdr:colOff>
          <xdr:row>30</xdr:row>
          <xdr:rowOff>0</xdr:rowOff>
        </xdr:to>
        <xdr:sp macro="" textlink="">
          <xdr:nvSpPr>
            <xdr:cNvPr id="14465" name="p02c39g05" hidden="1">
              <a:extLst>
                <a:ext uri="{63B3BB69-23CF-44E3-9099-C40C66FF867C}">
                  <a14:compatExt spid="_x0000_s14465"/>
                </a:ext>
                <a:ext uri="{FF2B5EF4-FFF2-40B4-BE49-F238E27FC236}">
                  <a16:creationId xmlns:a16="http://schemas.microsoft.com/office/drawing/2014/main" id="{00000000-0008-0000-0100-000081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0</xdr:colOff>
          <xdr:row>25</xdr:row>
          <xdr:rowOff>0</xdr:rowOff>
        </xdr:from>
        <xdr:to>
          <xdr:col>208</xdr:col>
          <xdr:colOff>0</xdr:colOff>
          <xdr:row>30</xdr:row>
          <xdr:rowOff>0</xdr:rowOff>
        </xdr:to>
        <xdr:sp macro="" textlink="">
          <xdr:nvSpPr>
            <xdr:cNvPr id="14470" name="p02c40g05" hidden="1">
              <a:extLst>
                <a:ext uri="{63B3BB69-23CF-44E3-9099-C40C66FF867C}">
                  <a14:compatExt spid="_x0000_s14470"/>
                </a:ext>
                <a:ext uri="{FF2B5EF4-FFF2-40B4-BE49-F238E27FC236}">
                  <a16:creationId xmlns:a16="http://schemas.microsoft.com/office/drawing/2014/main" id="{00000000-0008-0000-0100-00008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0</xdr:colOff>
          <xdr:row>25</xdr:row>
          <xdr:rowOff>0</xdr:rowOff>
        </xdr:from>
        <xdr:to>
          <xdr:col>213</xdr:col>
          <xdr:colOff>0</xdr:colOff>
          <xdr:row>30</xdr:row>
          <xdr:rowOff>0</xdr:rowOff>
        </xdr:to>
        <xdr:sp macro="" textlink="">
          <xdr:nvSpPr>
            <xdr:cNvPr id="14475" name="p02c41g05" hidden="1">
              <a:extLst>
                <a:ext uri="{63B3BB69-23CF-44E3-9099-C40C66FF867C}">
                  <a14:compatExt spid="_x0000_s14475"/>
                </a:ext>
                <a:ext uri="{FF2B5EF4-FFF2-40B4-BE49-F238E27FC236}">
                  <a16:creationId xmlns:a16="http://schemas.microsoft.com/office/drawing/2014/main" id="{00000000-0008-0000-0100-00008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0</xdr:colOff>
          <xdr:row>25</xdr:row>
          <xdr:rowOff>0</xdr:rowOff>
        </xdr:from>
        <xdr:to>
          <xdr:col>218</xdr:col>
          <xdr:colOff>0</xdr:colOff>
          <xdr:row>30</xdr:row>
          <xdr:rowOff>0</xdr:rowOff>
        </xdr:to>
        <xdr:sp macro="" textlink="">
          <xdr:nvSpPr>
            <xdr:cNvPr id="14480" name="p02c42g05" hidden="1">
              <a:extLst>
                <a:ext uri="{63B3BB69-23CF-44E3-9099-C40C66FF867C}">
                  <a14:compatExt spid="_x0000_s14480"/>
                </a:ext>
                <a:ext uri="{FF2B5EF4-FFF2-40B4-BE49-F238E27FC236}">
                  <a16:creationId xmlns:a16="http://schemas.microsoft.com/office/drawing/2014/main" id="{00000000-0008-0000-0100-000090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0</xdr:colOff>
          <xdr:row>25</xdr:row>
          <xdr:rowOff>0</xdr:rowOff>
        </xdr:from>
        <xdr:to>
          <xdr:col>223</xdr:col>
          <xdr:colOff>0</xdr:colOff>
          <xdr:row>30</xdr:row>
          <xdr:rowOff>0</xdr:rowOff>
        </xdr:to>
        <xdr:sp macro="" textlink="">
          <xdr:nvSpPr>
            <xdr:cNvPr id="14485" name="p02c43g05" hidden="1">
              <a:extLst>
                <a:ext uri="{63B3BB69-23CF-44E3-9099-C40C66FF867C}">
                  <a14:compatExt spid="_x0000_s14485"/>
                </a:ext>
                <a:ext uri="{FF2B5EF4-FFF2-40B4-BE49-F238E27FC236}">
                  <a16:creationId xmlns:a16="http://schemas.microsoft.com/office/drawing/2014/main" id="{00000000-0008-0000-0100-00009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0</xdr:colOff>
          <xdr:row>25</xdr:row>
          <xdr:rowOff>0</xdr:rowOff>
        </xdr:from>
        <xdr:to>
          <xdr:col>228</xdr:col>
          <xdr:colOff>0</xdr:colOff>
          <xdr:row>30</xdr:row>
          <xdr:rowOff>0</xdr:rowOff>
        </xdr:to>
        <xdr:sp macro="" textlink="">
          <xdr:nvSpPr>
            <xdr:cNvPr id="14490" name="p02c44g05" hidden="1">
              <a:extLst>
                <a:ext uri="{63B3BB69-23CF-44E3-9099-C40C66FF867C}">
                  <a14:compatExt spid="_x0000_s14490"/>
                </a:ext>
                <a:ext uri="{FF2B5EF4-FFF2-40B4-BE49-F238E27FC236}">
                  <a16:creationId xmlns:a16="http://schemas.microsoft.com/office/drawing/2014/main" id="{00000000-0008-0000-0100-00009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0</xdr:colOff>
          <xdr:row>25</xdr:row>
          <xdr:rowOff>0</xdr:rowOff>
        </xdr:from>
        <xdr:to>
          <xdr:col>233</xdr:col>
          <xdr:colOff>0</xdr:colOff>
          <xdr:row>30</xdr:row>
          <xdr:rowOff>0</xdr:rowOff>
        </xdr:to>
        <xdr:sp macro="" textlink="">
          <xdr:nvSpPr>
            <xdr:cNvPr id="14495" name="p02c45g05" hidden="1">
              <a:extLst>
                <a:ext uri="{63B3BB69-23CF-44E3-9099-C40C66FF867C}">
                  <a14:compatExt spid="_x0000_s14495"/>
                </a:ext>
                <a:ext uri="{FF2B5EF4-FFF2-40B4-BE49-F238E27FC236}">
                  <a16:creationId xmlns:a16="http://schemas.microsoft.com/office/drawing/2014/main" id="{00000000-0008-0000-0100-00009F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0</xdr:colOff>
          <xdr:row>25</xdr:row>
          <xdr:rowOff>0</xdr:rowOff>
        </xdr:from>
        <xdr:to>
          <xdr:col>238</xdr:col>
          <xdr:colOff>0</xdr:colOff>
          <xdr:row>30</xdr:row>
          <xdr:rowOff>0</xdr:rowOff>
        </xdr:to>
        <xdr:sp macro="" textlink="">
          <xdr:nvSpPr>
            <xdr:cNvPr id="14500" name="p02c46g05" hidden="1">
              <a:extLst>
                <a:ext uri="{63B3BB69-23CF-44E3-9099-C40C66FF867C}">
                  <a14:compatExt spid="_x0000_s14500"/>
                </a:ext>
                <a:ext uri="{FF2B5EF4-FFF2-40B4-BE49-F238E27FC236}">
                  <a16:creationId xmlns:a16="http://schemas.microsoft.com/office/drawing/2014/main" id="{00000000-0008-0000-0100-0000A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0</xdr:colOff>
          <xdr:row>25</xdr:row>
          <xdr:rowOff>0</xdr:rowOff>
        </xdr:from>
        <xdr:to>
          <xdr:col>243</xdr:col>
          <xdr:colOff>0</xdr:colOff>
          <xdr:row>30</xdr:row>
          <xdr:rowOff>0</xdr:rowOff>
        </xdr:to>
        <xdr:sp macro="" textlink="">
          <xdr:nvSpPr>
            <xdr:cNvPr id="14505" name="p02c47g05" hidden="1">
              <a:extLst>
                <a:ext uri="{63B3BB69-23CF-44E3-9099-C40C66FF867C}">
                  <a14:compatExt spid="_x0000_s14505"/>
                </a:ext>
                <a:ext uri="{FF2B5EF4-FFF2-40B4-BE49-F238E27FC236}">
                  <a16:creationId xmlns:a16="http://schemas.microsoft.com/office/drawing/2014/main" id="{00000000-0008-0000-0100-0000A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0</xdr:colOff>
          <xdr:row>25</xdr:row>
          <xdr:rowOff>0</xdr:rowOff>
        </xdr:from>
        <xdr:to>
          <xdr:col>248</xdr:col>
          <xdr:colOff>0</xdr:colOff>
          <xdr:row>30</xdr:row>
          <xdr:rowOff>0</xdr:rowOff>
        </xdr:to>
        <xdr:sp macro="" textlink="">
          <xdr:nvSpPr>
            <xdr:cNvPr id="14510" name="p02c48g05" hidden="1">
              <a:extLst>
                <a:ext uri="{63B3BB69-23CF-44E3-9099-C40C66FF867C}">
                  <a14:compatExt spid="_x0000_s14510"/>
                </a:ext>
                <a:ext uri="{FF2B5EF4-FFF2-40B4-BE49-F238E27FC236}">
                  <a16:creationId xmlns:a16="http://schemas.microsoft.com/office/drawing/2014/main" id="{00000000-0008-0000-0100-0000AE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0</xdr:colOff>
          <xdr:row>25</xdr:row>
          <xdr:rowOff>0</xdr:rowOff>
        </xdr:from>
        <xdr:to>
          <xdr:col>253</xdr:col>
          <xdr:colOff>0</xdr:colOff>
          <xdr:row>30</xdr:row>
          <xdr:rowOff>0</xdr:rowOff>
        </xdr:to>
        <xdr:sp macro="" textlink="">
          <xdr:nvSpPr>
            <xdr:cNvPr id="14515" name="p02c49g05" hidden="1">
              <a:extLst>
                <a:ext uri="{63B3BB69-23CF-44E3-9099-C40C66FF867C}">
                  <a14:compatExt spid="_x0000_s14515"/>
                </a:ext>
                <a:ext uri="{FF2B5EF4-FFF2-40B4-BE49-F238E27FC236}">
                  <a16:creationId xmlns:a16="http://schemas.microsoft.com/office/drawing/2014/main" id="{00000000-0008-0000-0100-0000B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247650</xdr:colOff>
          <xdr:row>19</xdr:row>
          <xdr:rowOff>38100</xdr:rowOff>
        </xdr:from>
        <xdr:to>
          <xdr:col>9</xdr:col>
          <xdr:colOff>66675</xdr:colOff>
          <xdr:row>20</xdr:row>
          <xdr:rowOff>28575</xdr:rowOff>
        </xdr:to>
        <xdr:sp macro="" textlink="">
          <xdr:nvSpPr>
            <xdr:cNvPr id="14667" name="p02c01cb01" hidden="1">
              <a:extLst>
                <a:ext uri="{63B3BB69-23CF-44E3-9099-C40C66FF867C}">
                  <a14:compatExt spid="_x0000_s14667"/>
                </a:ext>
                <a:ext uri="{FF2B5EF4-FFF2-40B4-BE49-F238E27FC236}">
                  <a16:creationId xmlns:a16="http://schemas.microsoft.com/office/drawing/2014/main" id="{00000000-0008-0000-0100-00004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19</xdr:row>
          <xdr:rowOff>38100</xdr:rowOff>
        </xdr:from>
        <xdr:to>
          <xdr:col>10</xdr:col>
          <xdr:colOff>209550</xdr:colOff>
          <xdr:row>20</xdr:row>
          <xdr:rowOff>28575</xdr:rowOff>
        </xdr:to>
        <xdr:sp macro="" textlink="">
          <xdr:nvSpPr>
            <xdr:cNvPr id="14668" name="p02c01cb02" hidden="1">
              <a:extLst>
                <a:ext uri="{63B3BB69-23CF-44E3-9099-C40C66FF867C}">
                  <a14:compatExt spid="_x0000_s14668"/>
                </a:ext>
                <a:ext uri="{FF2B5EF4-FFF2-40B4-BE49-F238E27FC236}">
                  <a16:creationId xmlns:a16="http://schemas.microsoft.com/office/drawing/2014/main" id="{00000000-0008-0000-0100-00004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19</xdr:row>
          <xdr:rowOff>38100</xdr:rowOff>
        </xdr:from>
        <xdr:to>
          <xdr:col>11</xdr:col>
          <xdr:colOff>104775</xdr:colOff>
          <xdr:row>20</xdr:row>
          <xdr:rowOff>28575</xdr:rowOff>
        </xdr:to>
        <xdr:sp macro="" textlink="">
          <xdr:nvSpPr>
            <xdr:cNvPr id="14669" name="p02c01cb03" hidden="1">
              <a:extLst>
                <a:ext uri="{63B3BB69-23CF-44E3-9099-C40C66FF867C}">
                  <a14:compatExt spid="_x0000_s14669"/>
                </a:ext>
                <a:ext uri="{FF2B5EF4-FFF2-40B4-BE49-F238E27FC236}">
                  <a16:creationId xmlns:a16="http://schemas.microsoft.com/office/drawing/2014/main" id="{00000000-0008-0000-0100-00004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19</xdr:row>
          <xdr:rowOff>38100</xdr:rowOff>
        </xdr:from>
        <xdr:to>
          <xdr:col>12</xdr:col>
          <xdr:colOff>0</xdr:colOff>
          <xdr:row>20</xdr:row>
          <xdr:rowOff>28575</xdr:rowOff>
        </xdr:to>
        <xdr:sp macro="" textlink="">
          <xdr:nvSpPr>
            <xdr:cNvPr id="14670" name="p02c01cb04" hidden="1">
              <a:extLst>
                <a:ext uri="{63B3BB69-23CF-44E3-9099-C40C66FF867C}">
                  <a14:compatExt spid="_x0000_s14670"/>
                </a:ext>
                <a:ext uri="{FF2B5EF4-FFF2-40B4-BE49-F238E27FC236}">
                  <a16:creationId xmlns:a16="http://schemas.microsoft.com/office/drawing/2014/main" id="{00000000-0008-0000-0100-00004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247650</xdr:colOff>
          <xdr:row>19</xdr:row>
          <xdr:rowOff>38100</xdr:rowOff>
        </xdr:from>
        <xdr:to>
          <xdr:col>14</xdr:col>
          <xdr:colOff>66675</xdr:colOff>
          <xdr:row>20</xdr:row>
          <xdr:rowOff>28575</xdr:rowOff>
        </xdr:to>
        <xdr:sp macro="" textlink="">
          <xdr:nvSpPr>
            <xdr:cNvPr id="14671" name="p02c02cb01" hidden="1">
              <a:extLst>
                <a:ext uri="{63B3BB69-23CF-44E3-9099-C40C66FF867C}">
                  <a14:compatExt spid="_x0000_s14671"/>
                </a:ext>
                <a:ext uri="{FF2B5EF4-FFF2-40B4-BE49-F238E27FC236}">
                  <a16:creationId xmlns:a16="http://schemas.microsoft.com/office/drawing/2014/main" id="{00000000-0008-0000-0100-00004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xdr:colOff>
          <xdr:row>19</xdr:row>
          <xdr:rowOff>38100</xdr:rowOff>
        </xdr:from>
        <xdr:to>
          <xdr:col>15</xdr:col>
          <xdr:colOff>209550</xdr:colOff>
          <xdr:row>20</xdr:row>
          <xdr:rowOff>28575</xdr:rowOff>
        </xdr:to>
        <xdr:sp macro="" textlink="">
          <xdr:nvSpPr>
            <xdr:cNvPr id="14672" name="p02c02cb02" hidden="1">
              <a:extLst>
                <a:ext uri="{63B3BB69-23CF-44E3-9099-C40C66FF867C}">
                  <a14:compatExt spid="_x0000_s14672"/>
                </a:ext>
                <a:ext uri="{FF2B5EF4-FFF2-40B4-BE49-F238E27FC236}">
                  <a16:creationId xmlns:a16="http://schemas.microsoft.com/office/drawing/2014/main" id="{00000000-0008-0000-0100-00005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19</xdr:row>
          <xdr:rowOff>38100</xdr:rowOff>
        </xdr:from>
        <xdr:to>
          <xdr:col>16</xdr:col>
          <xdr:colOff>104775</xdr:colOff>
          <xdr:row>20</xdr:row>
          <xdr:rowOff>28575</xdr:rowOff>
        </xdr:to>
        <xdr:sp macro="" textlink="">
          <xdr:nvSpPr>
            <xdr:cNvPr id="14673" name="p02c02cb03" hidden="1">
              <a:extLst>
                <a:ext uri="{63B3BB69-23CF-44E3-9099-C40C66FF867C}">
                  <a14:compatExt spid="_x0000_s14673"/>
                </a:ext>
                <a:ext uri="{FF2B5EF4-FFF2-40B4-BE49-F238E27FC236}">
                  <a16:creationId xmlns:a16="http://schemas.microsoft.com/office/drawing/2014/main" id="{00000000-0008-0000-0100-00005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19</xdr:row>
          <xdr:rowOff>38100</xdr:rowOff>
        </xdr:from>
        <xdr:to>
          <xdr:col>17</xdr:col>
          <xdr:colOff>0</xdr:colOff>
          <xdr:row>20</xdr:row>
          <xdr:rowOff>28575</xdr:rowOff>
        </xdr:to>
        <xdr:sp macro="" textlink="">
          <xdr:nvSpPr>
            <xdr:cNvPr id="14674" name="p02c02cb04" hidden="1">
              <a:extLst>
                <a:ext uri="{63B3BB69-23CF-44E3-9099-C40C66FF867C}">
                  <a14:compatExt spid="_x0000_s14674"/>
                </a:ext>
                <a:ext uri="{FF2B5EF4-FFF2-40B4-BE49-F238E27FC236}">
                  <a16:creationId xmlns:a16="http://schemas.microsoft.com/office/drawing/2014/main" id="{00000000-0008-0000-0100-00005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247650</xdr:colOff>
          <xdr:row>19</xdr:row>
          <xdr:rowOff>38100</xdr:rowOff>
        </xdr:from>
        <xdr:to>
          <xdr:col>19</xdr:col>
          <xdr:colOff>66675</xdr:colOff>
          <xdr:row>20</xdr:row>
          <xdr:rowOff>28575</xdr:rowOff>
        </xdr:to>
        <xdr:sp macro="" textlink="">
          <xdr:nvSpPr>
            <xdr:cNvPr id="14675" name="p02c03cb01" hidden="1">
              <a:extLst>
                <a:ext uri="{63B3BB69-23CF-44E3-9099-C40C66FF867C}">
                  <a14:compatExt spid="_x0000_s14675"/>
                </a:ext>
                <a:ext uri="{FF2B5EF4-FFF2-40B4-BE49-F238E27FC236}">
                  <a16:creationId xmlns:a16="http://schemas.microsoft.com/office/drawing/2014/main" id="{00000000-0008-0000-0100-00005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28575</xdr:colOff>
          <xdr:row>19</xdr:row>
          <xdr:rowOff>38100</xdr:rowOff>
        </xdr:from>
        <xdr:to>
          <xdr:col>20</xdr:col>
          <xdr:colOff>209550</xdr:colOff>
          <xdr:row>20</xdr:row>
          <xdr:rowOff>28575</xdr:rowOff>
        </xdr:to>
        <xdr:sp macro="" textlink="">
          <xdr:nvSpPr>
            <xdr:cNvPr id="14676" name="p02c03cb02" hidden="1">
              <a:extLst>
                <a:ext uri="{63B3BB69-23CF-44E3-9099-C40C66FF867C}">
                  <a14:compatExt spid="_x0000_s14676"/>
                </a:ext>
                <a:ext uri="{FF2B5EF4-FFF2-40B4-BE49-F238E27FC236}">
                  <a16:creationId xmlns:a16="http://schemas.microsoft.com/office/drawing/2014/main" id="{00000000-0008-0000-0100-00005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19</xdr:row>
          <xdr:rowOff>38100</xdr:rowOff>
        </xdr:from>
        <xdr:to>
          <xdr:col>21</xdr:col>
          <xdr:colOff>104775</xdr:colOff>
          <xdr:row>20</xdr:row>
          <xdr:rowOff>28575</xdr:rowOff>
        </xdr:to>
        <xdr:sp macro="" textlink="">
          <xdr:nvSpPr>
            <xdr:cNvPr id="14677" name="p02c03cb03" hidden="1">
              <a:extLst>
                <a:ext uri="{63B3BB69-23CF-44E3-9099-C40C66FF867C}">
                  <a14:compatExt spid="_x0000_s14677"/>
                </a:ext>
                <a:ext uri="{FF2B5EF4-FFF2-40B4-BE49-F238E27FC236}">
                  <a16:creationId xmlns:a16="http://schemas.microsoft.com/office/drawing/2014/main" id="{00000000-0008-0000-0100-00005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76200</xdr:colOff>
          <xdr:row>19</xdr:row>
          <xdr:rowOff>38100</xdr:rowOff>
        </xdr:from>
        <xdr:to>
          <xdr:col>22</xdr:col>
          <xdr:colOff>0</xdr:colOff>
          <xdr:row>20</xdr:row>
          <xdr:rowOff>28575</xdr:rowOff>
        </xdr:to>
        <xdr:sp macro="" textlink="">
          <xdr:nvSpPr>
            <xdr:cNvPr id="14678" name="p02c03cb04" hidden="1">
              <a:extLst>
                <a:ext uri="{63B3BB69-23CF-44E3-9099-C40C66FF867C}">
                  <a14:compatExt spid="_x0000_s14678"/>
                </a:ext>
                <a:ext uri="{FF2B5EF4-FFF2-40B4-BE49-F238E27FC236}">
                  <a16:creationId xmlns:a16="http://schemas.microsoft.com/office/drawing/2014/main" id="{00000000-0008-0000-0100-00005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247650</xdr:colOff>
          <xdr:row>19</xdr:row>
          <xdr:rowOff>38100</xdr:rowOff>
        </xdr:from>
        <xdr:to>
          <xdr:col>24</xdr:col>
          <xdr:colOff>66675</xdr:colOff>
          <xdr:row>20</xdr:row>
          <xdr:rowOff>28575</xdr:rowOff>
        </xdr:to>
        <xdr:sp macro="" textlink="">
          <xdr:nvSpPr>
            <xdr:cNvPr id="14679" name="p02c04cb01" hidden="1">
              <a:extLst>
                <a:ext uri="{63B3BB69-23CF-44E3-9099-C40C66FF867C}">
                  <a14:compatExt spid="_x0000_s14679"/>
                </a:ext>
                <a:ext uri="{FF2B5EF4-FFF2-40B4-BE49-F238E27FC236}">
                  <a16:creationId xmlns:a16="http://schemas.microsoft.com/office/drawing/2014/main" id="{00000000-0008-0000-0100-00005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28575</xdr:colOff>
          <xdr:row>19</xdr:row>
          <xdr:rowOff>38100</xdr:rowOff>
        </xdr:from>
        <xdr:to>
          <xdr:col>25</xdr:col>
          <xdr:colOff>209550</xdr:colOff>
          <xdr:row>20</xdr:row>
          <xdr:rowOff>28575</xdr:rowOff>
        </xdr:to>
        <xdr:sp macro="" textlink="">
          <xdr:nvSpPr>
            <xdr:cNvPr id="14680" name="p02c04cb02" hidden="1">
              <a:extLst>
                <a:ext uri="{63B3BB69-23CF-44E3-9099-C40C66FF867C}">
                  <a14:compatExt spid="_x0000_s14680"/>
                </a:ext>
                <a:ext uri="{FF2B5EF4-FFF2-40B4-BE49-F238E27FC236}">
                  <a16:creationId xmlns:a16="http://schemas.microsoft.com/office/drawing/2014/main" id="{00000000-0008-0000-0100-00005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19</xdr:row>
          <xdr:rowOff>38100</xdr:rowOff>
        </xdr:from>
        <xdr:to>
          <xdr:col>26</xdr:col>
          <xdr:colOff>104775</xdr:colOff>
          <xdr:row>20</xdr:row>
          <xdr:rowOff>28575</xdr:rowOff>
        </xdr:to>
        <xdr:sp macro="" textlink="">
          <xdr:nvSpPr>
            <xdr:cNvPr id="14681" name="p02c04cb03" hidden="1">
              <a:extLst>
                <a:ext uri="{63B3BB69-23CF-44E3-9099-C40C66FF867C}">
                  <a14:compatExt spid="_x0000_s14681"/>
                </a:ext>
                <a:ext uri="{FF2B5EF4-FFF2-40B4-BE49-F238E27FC236}">
                  <a16:creationId xmlns:a16="http://schemas.microsoft.com/office/drawing/2014/main" id="{00000000-0008-0000-0100-00005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76200</xdr:colOff>
          <xdr:row>19</xdr:row>
          <xdr:rowOff>38100</xdr:rowOff>
        </xdr:from>
        <xdr:to>
          <xdr:col>27</xdr:col>
          <xdr:colOff>0</xdr:colOff>
          <xdr:row>20</xdr:row>
          <xdr:rowOff>28575</xdr:rowOff>
        </xdr:to>
        <xdr:sp macro="" textlink="">
          <xdr:nvSpPr>
            <xdr:cNvPr id="14682" name="p02c04cb04" hidden="1">
              <a:extLst>
                <a:ext uri="{63B3BB69-23CF-44E3-9099-C40C66FF867C}">
                  <a14:compatExt spid="_x0000_s14682"/>
                </a:ext>
                <a:ext uri="{FF2B5EF4-FFF2-40B4-BE49-F238E27FC236}">
                  <a16:creationId xmlns:a16="http://schemas.microsoft.com/office/drawing/2014/main" id="{00000000-0008-0000-0100-00005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247650</xdr:colOff>
          <xdr:row>19</xdr:row>
          <xdr:rowOff>38100</xdr:rowOff>
        </xdr:from>
        <xdr:to>
          <xdr:col>29</xdr:col>
          <xdr:colOff>66675</xdr:colOff>
          <xdr:row>20</xdr:row>
          <xdr:rowOff>28575</xdr:rowOff>
        </xdr:to>
        <xdr:sp macro="" textlink="">
          <xdr:nvSpPr>
            <xdr:cNvPr id="14683" name="p02c05cb01" hidden="1">
              <a:extLst>
                <a:ext uri="{63B3BB69-23CF-44E3-9099-C40C66FF867C}">
                  <a14:compatExt spid="_x0000_s14683"/>
                </a:ext>
                <a:ext uri="{FF2B5EF4-FFF2-40B4-BE49-F238E27FC236}">
                  <a16:creationId xmlns:a16="http://schemas.microsoft.com/office/drawing/2014/main" id="{00000000-0008-0000-0100-00005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28575</xdr:colOff>
          <xdr:row>19</xdr:row>
          <xdr:rowOff>38100</xdr:rowOff>
        </xdr:from>
        <xdr:to>
          <xdr:col>30</xdr:col>
          <xdr:colOff>209550</xdr:colOff>
          <xdr:row>20</xdr:row>
          <xdr:rowOff>28575</xdr:rowOff>
        </xdr:to>
        <xdr:sp macro="" textlink="">
          <xdr:nvSpPr>
            <xdr:cNvPr id="14684" name="p02c05cb02" hidden="1">
              <a:extLst>
                <a:ext uri="{63B3BB69-23CF-44E3-9099-C40C66FF867C}">
                  <a14:compatExt spid="_x0000_s14684"/>
                </a:ext>
                <a:ext uri="{FF2B5EF4-FFF2-40B4-BE49-F238E27FC236}">
                  <a16:creationId xmlns:a16="http://schemas.microsoft.com/office/drawing/2014/main" id="{00000000-0008-0000-0100-00005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180975</xdr:colOff>
          <xdr:row>19</xdr:row>
          <xdr:rowOff>38100</xdr:rowOff>
        </xdr:from>
        <xdr:to>
          <xdr:col>31</xdr:col>
          <xdr:colOff>104775</xdr:colOff>
          <xdr:row>20</xdr:row>
          <xdr:rowOff>28575</xdr:rowOff>
        </xdr:to>
        <xdr:sp macro="" textlink="">
          <xdr:nvSpPr>
            <xdr:cNvPr id="14685" name="p02c05cb03" hidden="1">
              <a:extLst>
                <a:ext uri="{63B3BB69-23CF-44E3-9099-C40C66FF867C}">
                  <a14:compatExt spid="_x0000_s14685"/>
                </a:ext>
                <a:ext uri="{FF2B5EF4-FFF2-40B4-BE49-F238E27FC236}">
                  <a16:creationId xmlns:a16="http://schemas.microsoft.com/office/drawing/2014/main" id="{00000000-0008-0000-0100-00005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76200</xdr:colOff>
          <xdr:row>19</xdr:row>
          <xdr:rowOff>38100</xdr:rowOff>
        </xdr:from>
        <xdr:to>
          <xdr:col>32</xdr:col>
          <xdr:colOff>0</xdr:colOff>
          <xdr:row>20</xdr:row>
          <xdr:rowOff>28575</xdr:rowOff>
        </xdr:to>
        <xdr:sp macro="" textlink="">
          <xdr:nvSpPr>
            <xdr:cNvPr id="14686" name="p02c05cb04" hidden="1">
              <a:extLst>
                <a:ext uri="{63B3BB69-23CF-44E3-9099-C40C66FF867C}">
                  <a14:compatExt spid="_x0000_s14686"/>
                </a:ext>
                <a:ext uri="{FF2B5EF4-FFF2-40B4-BE49-F238E27FC236}">
                  <a16:creationId xmlns:a16="http://schemas.microsoft.com/office/drawing/2014/main" id="{00000000-0008-0000-0100-00005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247650</xdr:colOff>
          <xdr:row>19</xdr:row>
          <xdr:rowOff>38100</xdr:rowOff>
        </xdr:from>
        <xdr:to>
          <xdr:col>34</xdr:col>
          <xdr:colOff>66675</xdr:colOff>
          <xdr:row>20</xdr:row>
          <xdr:rowOff>28575</xdr:rowOff>
        </xdr:to>
        <xdr:sp macro="" textlink="">
          <xdr:nvSpPr>
            <xdr:cNvPr id="14687" name="p02c06cb01" hidden="1">
              <a:extLst>
                <a:ext uri="{63B3BB69-23CF-44E3-9099-C40C66FF867C}">
                  <a14:compatExt spid="_x0000_s14687"/>
                </a:ext>
                <a:ext uri="{FF2B5EF4-FFF2-40B4-BE49-F238E27FC236}">
                  <a16:creationId xmlns:a16="http://schemas.microsoft.com/office/drawing/2014/main" id="{00000000-0008-0000-0100-00005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19</xdr:row>
          <xdr:rowOff>38100</xdr:rowOff>
        </xdr:from>
        <xdr:to>
          <xdr:col>35</xdr:col>
          <xdr:colOff>209550</xdr:colOff>
          <xdr:row>20</xdr:row>
          <xdr:rowOff>28575</xdr:rowOff>
        </xdr:to>
        <xdr:sp macro="" textlink="">
          <xdr:nvSpPr>
            <xdr:cNvPr id="14688" name="p02c06cb02" hidden="1">
              <a:extLst>
                <a:ext uri="{63B3BB69-23CF-44E3-9099-C40C66FF867C}">
                  <a14:compatExt spid="_x0000_s14688"/>
                </a:ext>
                <a:ext uri="{FF2B5EF4-FFF2-40B4-BE49-F238E27FC236}">
                  <a16:creationId xmlns:a16="http://schemas.microsoft.com/office/drawing/2014/main" id="{00000000-0008-0000-0100-00006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180975</xdr:colOff>
          <xdr:row>19</xdr:row>
          <xdr:rowOff>38100</xdr:rowOff>
        </xdr:from>
        <xdr:to>
          <xdr:col>36</xdr:col>
          <xdr:colOff>104775</xdr:colOff>
          <xdr:row>20</xdr:row>
          <xdr:rowOff>28575</xdr:rowOff>
        </xdr:to>
        <xdr:sp macro="" textlink="">
          <xdr:nvSpPr>
            <xdr:cNvPr id="14689" name="p02c06cb03" hidden="1">
              <a:extLst>
                <a:ext uri="{63B3BB69-23CF-44E3-9099-C40C66FF867C}">
                  <a14:compatExt spid="_x0000_s14689"/>
                </a:ext>
                <a:ext uri="{FF2B5EF4-FFF2-40B4-BE49-F238E27FC236}">
                  <a16:creationId xmlns:a16="http://schemas.microsoft.com/office/drawing/2014/main" id="{00000000-0008-0000-0100-00006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76200</xdr:colOff>
          <xdr:row>19</xdr:row>
          <xdr:rowOff>38100</xdr:rowOff>
        </xdr:from>
        <xdr:to>
          <xdr:col>37</xdr:col>
          <xdr:colOff>0</xdr:colOff>
          <xdr:row>20</xdr:row>
          <xdr:rowOff>28575</xdr:rowOff>
        </xdr:to>
        <xdr:sp macro="" textlink="">
          <xdr:nvSpPr>
            <xdr:cNvPr id="14690" name="p02c06cb04" hidden="1">
              <a:extLst>
                <a:ext uri="{63B3BB69-23CF-44E3-9099-C40C66FF867C}">
                  <a14:compatExt spid="_x0000_s14690"/>
                </a:ext>
                <a:ext uri="{FF2B5EF4-FFF2-40B4-BE49-F238E27FC236}">
                  <a16:creationId xmlns:a16="http://schemas.microsoft.com/office/drawing/2014/main" id="{00000000-0008-0000-0100-00006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247650</xdr:colOff>
          <xdr:row>19</xdr:row>
          <xdr:rowOff>38100</xdr:rowOff>
        </xdr:from>
        <xdr:to>
          <xdr:col>39</xdr:col>
          <xdr:colOff>66675</xdr:colOff>
          <xdr:row>20</xdr:row>
          <xdr:rowOff>28575</xdr:rowOff>
        </xdr:to>
        <xdr:sp macro="" textlink="">
          <xdr:nvSpPr>
            <xdr:cNvPr id="14691" name="p02c07cb01" hidden="1">
              <a:extLst>
                <a:ext uri="{63B3BB69-23CF-44E3-9099-C40C66FF867C}">
                  <a14:compatExt spid="_x0000_s14691"/>
                </a:ext>
                <a:ext uri="{FF2B5EF4-FFF2-40B4-BE49-F238E27FC236}">
                  <a16:creationId xmlns:a16="http://schemas.microsoft.com/office/drawing/2014/main" id="{00000000-0008-0000-0100-00006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28575</xdr:colOff>
          <xdr:row>19</xdr:row>
          <xdr:rowOff>38100</xdr:rowOff>
        </xdr:from>
        <xdr:to>
          <xdr:col>40</xdr:col>
          <xdr:colOff>209550</xdr:colOff>
          <xdr:row>20</xdr:row>
          <xdr:rowOff>28575</xdr:rowOff>
        </xdr:to>
        <xdr:sp macro="" textlink="">
          <xdr:nvSpPr>
            <xdr:cNvPr id="14692" name="p02c07cb02" hidden="1">
              <a:extLst>
                <a:ext uri="{63B3BB69-23CF-44E3-9099-C40C66FF867C}">
                  <a14:compatExt spid="_x0000_s14692"/>
                </a:ext>
                <a:ext uri="{FF2B5EF4-FFF2-40B4-BE49-F238E27FC236}">
                  <a16:creationId xmlns:a16="http://schemas.microsoft.com/office/drawing/2014/main" id="{00000000-0008-0000-0100-00006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180975</xdr:colOff>
          <xdr:row>19</xdr:row>
          <xdr:rowOff>38100</xdr:rowOff>
        </xdr:from>
        <xdr:to>
          <xdr:col>41</xdr:col>
          <xdr:colOff>104775</xdr:colOff>
          <xdr:row>20</xdr:row>
          <xdr:rowOff>28575</xdr:rowOff>
        </xdr:to>
        <xdr:sp macro="" textlink="">
          <xdr:nvSpPr>
            <xdr:cNvPr id="14693" name="p02c07cb03" hidden="1">
              <a:extLst>
                <a:ext uri="{63B3BB69-23CF-44E3-9099-C40C66FF867C}">
                  <a14:compatExt spid="_x0000_s14693"/>
                </a:ext>
                <a:ext uri="{FF2B5EF4-FFF2-40B4-BE49-F238E27FC236}">
                  <a16:creationId xmlns:a16="http://schemas.microsoft.com/office/drawing/2014/main" id="{00000000-0008-0000-0100-00006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76200</xdr:colOff>
          <xdr:row>19</xdr:row>
          <xdr:rowOff>38100</xdr:rowOff>
        </xdr:from>
        <xdr:to>
          <xdr:col>42</xdr:col>
          <xdr:colOff>0</xdr:colOff>
          <xdr:row>20</xdr:row>
          <xdr:rowOff>28575</xdr:rowOff>
        </xdr:to>
        <xdr:sp macro="" textlink="">
          <xdr:nvSpPr>
            <xdr:cNvPr id="14694" name="p02c07cb04" hidden="1">
              <a:extLst>
                <a:ext uri="{63B3BB69-23CF-44E3-9099-C40C66FF867C}">
                  <a14:compatExt spid="_x0000_s14694"/>
                </a:ext>
                <a:ext uri="{FF2B5EF4-FFF2-40B4-BE49-F238E27FC236}">
                  <a16:creationId xmlns:a16="http://schemas.microsoft.com/office/drawing/2014/main" id="{00000000-0008-0000-0100-00006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247650</xdr:colOff>
          <xdr:row>19</xdr:row>
          <xdr:rowOff>38100</xdr:rowOff>
        </xdr:from>
        <xdr:to>
          <xdr:col>44</xdr:col>
          <xdr:colOff>66675</xdr:colOff>
          <xdr:row>20</xdr:row>
          <xdr:rowOff>28575</xdr:rowOff>
        </xdr:to>
        <xdr:sp macro="" textlink="">
          <xdr:nvSpPr>
            <xdr:cNvPr id="14695" name="p02c08cb01" hidden="1">
              <a:extLst>
                <a:ext uri="{63B3BB69-23CF-44E3-9099-C40C66FF867C}">
                  <a14:compatExt spid="_x0000_s14695"/>
                </a:ext>
                <a:ext uri="{FF2B5EF4-FFF2-40B4-BE49-F238E27FC236}">
                  <a16:creationId xmlns:a16="http://schemas.microsoft.com/office/drawing/2014/main" id="{00000000-0008-0000-0100-00006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28575</xdr:colOff>
          <xdr:row>19</xdr:row>
          <xdr:rowOff>38100</xdr:rowOff>
        </xdr:from>
        <xdr:to>
          <xdr:col>45</xdr:col>
          <xdr:colOff>209550</xdr:colOff>
          <xdr:row>20</xdr:row>
          <xdr:rowOff>28575</xdr:rowOff>
        </xdr:to>
        <xdr:sp macro="" textlink="">
          <xdr:nvSpPr>
            <xdr:cNvPr id="14696" name="p02c08cb02" hidden="1">
              <a:extLst>
                <a:ext uri="{63B3BB69-23CF-44E3-9099-C40C66FF867C}">
                  <a14:compatExt spid="_x0000_s14696"/>
                </a:ext>
                <a:ext uri="{FF2B5EF4-FFF2-40B4-BE49-F238E27FC236}">
                  <a16:creationId xmlns:a16="http://schemas.microsoft.com/office/drawing/2014/main" id="{00000000-0008-0000-0100-00006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180975</xdr:colOff>
          <xdr:row>19</xdr:row>
          <xdr:rowOff>38100</xdr:rowOff>
        </xdr:from>
        <xdr:to>
          <xdr:col>46</xdr:col>
          <xdr:colOff>104775</xdr:colOff>
          <xdr:row>20</xdr:row>
          <xdr:rowOff>28575</xdr:rowOff>
        </xdr:to>
        <xdr:sp macro="" textlink="">
          <xdr:nvSpPr>
            <xdr:cNvPr id="14697" name="p02c08cb03" hidden="1">
              <a:extLst>
                <a:ext uri="{63B3BB69-23CF-44E3-9099-C40C66FF867C}">
                  <a14:compatExt spid="_x0000_s14697"/>
                </a:ext>
                <a:ext uri="{FF2B5EF4-FFF2-40B4-BE49-F238E27FC236}">
                  <a16:creationId xmlns:a16="http://schemas.microsoft.com/office/drawing/2014/main" id="{00000000-0008-0000-0100-00006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76200</xdr:colOff>
          <xdr:row>19</xdr:row>
          <xdr:rowOff>38100</xdr:rowOff>
        </xdr:from>
        <xdr:to>
          <xdr:col>47</xdr:col>
          <xdr:colOff>0</xdr:colOff>
          <xdr:row>20</xdr:row>
          <xdr:rowOff>28575</xdr:rowOff>
        </xdr:to>
        <xdr:sp macro="" textlink="">
          <xdr:nvSpPr>
            <xdr:cNvPr id="14698" name="p02c08cb04" hidden="1">
              <a:extLst>
                <a:ext uri="{63B3BB69-23CF-44E3-9099-C40C66FF867C}">
                  <a14:compatExt spid="_x0000_s14698"/>
                </a:ext>
                <a:ext uri="{FF2B5EF4-FFF2-40B4-BE49-F238E27FC236}">
                  <a16:creationId xmlns:a16="http://schemas.microsoft.com/office/drawing/2014/main" id="{00000000-0008-0000-0100-00006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247650</xdr:colOff>
          <xdr:row>19</xdr:row>
          <xdr:rowOff>38100</xdr:rowOff>
        </xdr:from>
        <xdr:to>
          <xdr:col>49</xdr:col>
          <xdr:colOff>66675</xdr:colOff>
          <xdr:row>20</xdr:row>
          <xdr:rowOff>28575</xdr:rowOff>
        </xdr:to>
        <xdr:sp macro="" textlink="">
          <xdr:nvSpPr>
            <xdr:cNvPr id="14699" name="p02c09cb01" hidden="1">
              <a:extLst>
                <a:ext uri="{63B3BB69-23CF-44E3-9099-C40C66FF867C}">
                  <a14:compatExt spid="_x0000_s14699"/>
                </a:ext>
                <a:ext uri="{FF2B5EF4-FFF2-40B4-BE49-F238E27FC236}">
                  <a16:creationId xmlns:a16="http://schemas.microsoft.com/office/drawing/2014/main" id="{00000000-0008-0000-0100-00006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49</xdr:col>
          <xdr:colOff>28575</xdr:colOff>
          <xdr:row>19</xdr:row>
          <xdr:rowOff>38100</xdr:rowOff>
        </xdr:from>
        <xdr:to>
          <xdr:col>50</xdr:col>
          <xdr:colOff>209550</xdr:colOff>
          <xdr:row>20</xdr:row>
          <xdr:rowOff>28575</xdr:rowOff>
        </xdr:to>
        <xdr:sp macro="" textlink="">
          <xdr:nvSpPr>
            <xdr:cNvPr id="14700" name="p02c09cb02" hidden="1">
              <a:extLst>
                <a:ext uri="{63B3BB69-23CF-44E3-9099-C40C66FF867C}">
                  <a14:compatExt spid="_x0000_s14700"/>
                </a:ext>
                <a:ext uri="{FF2B5EF4-FFF2-40B4-BE49-F238E27FC236}">
                  <a16:creationId xmlns:a16="http://schemas.microsoft.com/office/drawing/2014/main" id="{00000000-0008-0000-0100-00006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180975</xdr:colOff>
          <xdr:row>19</xdr:row>
          <xdr:rowOff>38100</xdr:rowOff>
        </xdr:from>
        <xdr:to>
          <xdr:col>51</xdr:col>
          <xdr:colOff>104775</xdr:colOff>
          <xdr:row>20</xdr:row>
          <xdr:rowOff>28575</xdr:rowOff>
        </xdr:to>
        <xdr:sp macro="" textlink="">
          <xdr:nvSpPr>
            <xdr:cNvPr id="14701" name="p02c09cb03" hidden="1">
              <a:extLst>
                <a:ext uri="{63B3BB69-23CF-44E3-9099-C40C66FF867C}">
                  <a14:compatExt spid="_x0000_s14701"/>
                </a:ext>
                <a:ext uri="{FF2B5EF4-FFF2-40B4-BE49-F238E27FC236}">
                  <a16:creationId xmlns:a16="http://schemas.microsoft.com/office/drawing/2014/main" id="{00000000-0008-0000-0100-00006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76200</xdr:colOff>
          <xdr:row>19</xdr:row>
          <xdr:rowOff>38100</xdr:rowOff>
        </xdr:from>
        <xdr:to>
          <xdr:col>52</xdr:col>
          <xdr:colOff>0</xdr:colOff>
          <xdr:row>20</xdr:row>
          <xdr:rowOff>28575</xdr:rowOff>
        </xdr:to>
        <xdr:sp macro="" textlink="">
          <xdr:nvSpPr>
            <xdr:cNvPr id="14702" name="p02c09cb04" hidden="1">
              <a:extLst>
                <a:ext uri="{63B3BB69-23CF-44E3-9099-C40C66FF867C}">
                  <a14:compatExt spid="_x0000_s14702"/>
                </a:ext>
                <a:ext uri="{FF2B5EF4-FFF2-40B4-BE49-F238E27FC236}">
                  <a16:creationId xmlns:a16="http://schemas.microsoft.com/office/drawing/2014/main" id="{00000000-0008-0000-0100-00006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247650</xdr:colOff>
          <xdr:row>19</xdr:row>
          <xdr:rowOff>38100</xdr:rowOff>
        </xdr:from>
        <xdr:to>
          <xdr:col>54</xdr:col>
          <xdr:colOff>66675</xdr:colOff>
          <xdr:row>20</xdr:row>
          <xdr:rowOff>28575</xdr:rowOff>
        </xdr:to>
        <xdr:sp macro="" textlink="">
          <xdr:nvSpPr>
            <xdr:cNvPr id="14703" name="p02c10cb01" hidden="1">
              <a:extLst>
                <a:ext uri="{63B3BB69-23CF-44E3-9099-C40C66FF867C}">
                  <a14:compatExt spid="_x0000_s14703"/>
                </a:ext>
                <a:ext uri="{FF2B5EF4-FFF2-40B4-BE49-F238E27FC236}">
                  <a16:creationId xmlns:a16="http://schemas.microsoft.com/office/drawing/2014/main" id="{00000000-0008-0000-0100-00006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54</xdr:col>
          <xdr:colOff>28575</xdr:colOff>
          <xdr:row>19</xdr:row>
          <xdr:rowOff>38100</xdr:rowOff>
        </xdr:from>
        <xdr:to>
          <xdr:col>55</xdr:col>
          <xdr:colOff>209550</xdr:colOff>
          <xdr:row>20</xdr:row>
          <xdr:rowOff>28575</xdr:rowOff>
        </xdr:to>
        <xdr:sp macro="" textlink="">
          <xdr:nvSpPr>
            <xdr:cNvPr id="14704" name="p02c10cb02" hidden="1">
              <a:extLst>
                <a:ext uri="{63B3BB69-23CF-44E3-9099-C40C66FF867C}">
                  <a14:compatExt spid="_x0000_s14704"/>
                </a:ext>
                <a:ext uri="{FF2B5EF4-FFF2-40B4-BE49-F238E27FC236}">
                  <a16:creationId xmlns:a16="http://schemas.microsoft.com/office/drawing/2014/main" id="{00000000-0008-0000-0100-00007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180975</xdr:colOff>
          <xdr:row>19</xdr:row>
          <xdr:rowOff>38100</xdr:rowOff>
        </xdr:from>
        <xdr:to>
          <xdr:col>56</xdr:col>
          <xdr:colOff>104775</xdr:colOff>
          <xdr:row>20</xdr:row>
          <xdr:rowOff>28575</xdr:rowOff>
        </xdr:to>
        <xdr:sp macro="" textlink="">
          <xdr:nvSpPr>
            <xdr:cNvPr id="14705" name="p02c10cb03" hidden="1">
              <a:extLst>
                <a:ext uri="{63B3BB69-23CF-44E3-9099-C40C66FF867C}">
                  <a14:compatExt spid="_x0000_s14705"/>
                </a:ext>
                <a:ext uri="{FF2B5EF4-FFF2-40B4-BE49-F238E27FC236}">
                  <a16:creationId xmlns:a16="http://schemas.microsoft.com/office/drawing/2014/main" id="{00000000-0008-0000-0100-00007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76200</xdr:colOff>
          <xdr:row>19</xdr:row>
          <xdr:rowOff>38100</xdr:rowOff>
        </xdr:from>
        <xdr:to>
          <xdr:col>57</xdr:col>
          <xdr:colOff>0</xdr:colOff>
          <xdr:row>20</xdr:row>
          <xdr:rowOff>28575</xdr:rowOff>
        </xdr:to>
        <xdr:sp macro="" textlink="">
          <xdr:nvSpPr>
            <xdr:cNvPr id="14706" name="p02c10cb04" hidden="1">
              <a:extLst>
                <a:ext uri="{63B3BB69-23CF-44E3-9099-C40C66FF867C}">
                  <a14:compatExt spid="_x0000_s14706"/>
                </a:ext>
                <a:ext uri="{FF2B5EF4-FFF2-40B4-BE49-F238E27FC236}">
                  <a16:creationId xmlns:a16="http://schemas.microsoft.com/office/drawing/2014/main" id="{00000000-0008-0000-0100-00007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247650</xdr:colOff>
          <xdr:row>19</xdr:row>
          <xdr:rowOff>38100</xdr:rowOff>
        </xdr:from>
        <xdr:to>
          <xdr:col>59</xdr:col>
          <xdr:colOff>66675</xdr:colOff>
          <xdr:row>20</xdr:row>
          <xdr:rowOff>28575</xdr:rowOff>
        </xdr:to>
        <xdr:sp macro="" textlink="">
          <xdr:nvSpPr>
            <xdr:cNvPr id="14707" name="p02c11cb01" hidden="1">
              <a:extLst>
                <a:ext uri="{63B3BB69-23CF-44E3-9099-C40C66FF867C}">
                  <a14:compatExt spid="_x0000_s14707"/>
                </a:ext>
                <a:ext uri="{FF2B5EF4-FFF2-40B4-BE49-F238E27FC236}">
                  <a16:creationId xmlns:a16="http://schemas.microsoft.com/office/drawing/2014/main" id="{00000000-0008-0000-0100-00007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19</xdr:row>
          <xdr:rowOff>38100</xdr:rowOff>
        </xdr:from>
        <xdr:to>
          <xdr:col>60</xdr:col>
          <xdr:colOff>209550</xdr:colOff>
          <xdr:row>20</xdr:row>
          <xdr:rowOff>28575</xdr:rowOff>
        </xdr:to>
        <xdr:sp macro="" textlink="">
          <xdr:nvSpPr>
            <xdr:cNvPr id="14708" name="p02c11cb02" hidden="1">
              <a:extLst>
                <a:ext uri="{63B3BB69-23CF-44E3-9099-C40C66FF867C}">
                  <a14:compatExt spid="_x0000_s14708"/>
                </a:ext>
                <a:ext uri="{FF2B5EF4-FFF2-40B4-BE49-F238E27FC236}">
                  <a16:creationId xmlns:a16="http://schemas.microsoft.com/office/drawing/2014/main" id="{00000000-0008-0000-0100-00007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180975</xdr:colOff>
          <xdr:row>19</xdr:row>
          <xdr:rowOff>38100</xdr:rowOff>
        </xdr:from>
        <xdr:to>
          <xdr:col>61</xdr:col>
          <xdr:colOff>104775</xdr:colOff>
          <xdr:row>20</xdr:row>
          <xdr:rowOff>28575</xdr:rowOff>
        </xdr:to>
        <xdr:sp macro="" textlink="">
          <xdr:nvSpPr>
            <xdr:cNvPr id="14709" name="p02c11cb03" hidden="1">
              <a:extLst>
                <a:ext uri="{63B3BB69-23CF-44E3-9099-C40C66FF867C}">
                  <a14:compatExt spid="_x0000_s14709"/>
                </a:ext>
                <a:ext uri="{FF2B5EF4-FFF2-40B4-BE49-F238E27FC236}">
                  <a16:creationId xmlns:a16="http://schemas.microsoft.com/office/drawing/2014/main" id="{00000000-0008-0000-0100-00007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76200</xdr:colOff>
          <xdr:row>19</xdr:row>
          <xdr:rowOff>38100</xdr:rowOff>
        </xdr:from>
        <xdr:to>
          <xdr:col>62</xdr:col>
          <xdr:colOff>0</xdr:colOff>
          <xdr:row>20</xdr:row>
          <xdr:rowOff>28575</xdr:rowOff>
        </xdr:to>
        <xdr:sp macro="" textlink="">
          <xdr:nvSpPr>
            <xdr:cNvPr id="14710" name="p02c11cb04" hidden="1">
              <a:extLst>
                <a:ext uri="{63B3BB69-23CF-44E3-9099-C40C66FF867C}">
                  <a14:compatExt spid="_x0000_s14710"/>
                </a:ext>
                <a:ext uri="{FF2B5EF4-FFF2-40B4-BE49-F238E27FC236}">
                  <a16:creationId xmlns:a16="http://schemas.microsoft.com/office/drawing/2014/main" id="{00000000-0008-0000-0100-00007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247650</xdr:colOff>
          <xdr:row>19</xdr:row>
          <xdr:rowOff>38100</xdr:rowOff>
        </xdr:from>
        <xdr:to>
          <xdr:col>64</xdr:col>
          <xdr:colOff>66675</xdr:colOff>
          <xdr:row>20</xdr:row>
          <xdr:rowOff>28575</xdr:rowOff>
        </xdr:to>
        <xdr:sp macro="" textlink="">
          <xdr:nvSpPr>
            <xdr:cNvPr id="14711" name="p02c12cb01" hidden="1">
              <a:extLst>
                <a:ext uri="{63B3BB69-23CF-44E3-9099-C40C66FF867C}">
                  <a14:compatExt spid="_x0000_s14711"/>
                </a:ext>
                <a:ext uri="{FF2B5EF4-FFF2-40B4-BE49-F238E27FC236}">
                  <a16:creationId xmlns:a16="http://schemas.microsoft.com/office/drawing/2014/main" id="{00000000-0008-0000-0100-00007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28575</xdr:colOff>
          <xdr:row>19</xdr:row>
          <xdr:rowOff>38100</xdr:rowOff>
        </xdr:from>
        <xdr:to>
          <xdr:col>65</xdr:col>
          <xdr:colOff>209550</xdr:colOff>
          <xdr:row>20</xdr:row>
          <xdr:rowOff>28575</xdr:rowOff>
        </xdr:to>
        <xdr:sp macro="" textlink="">
          <xdr:nvSpPr>
            <xdr:cNvPr id="14712" name="p02c12cb02" hidden="1">
              <a:extLst>
                <a:ext uri="{63B3BB69-23CF-44E3-9099-C40C66FF867C}">
                  <a14:compatExt spid="_x0000_s14712"/>
                </a:ext>
                <a:ext uri="{FF2B5EF4-FFF2-40B4-BE49-F238E27FC236}">
                  <a16:creationId xmlns:a16="http://schemas.microsoft.com/office/drawing/2014/main" id="{00000000-0008-0000-0100-00007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180975</xdr:colOff>
          <xdr:row>19</xdr:row>
          <xdr:rowOff>38100</xdr:rowOff>
        </xdr:from>
        <xdr:to>
          <xdr:col>66</xdr:col>
          <xdr:colOff>104775</xdr:colOff>
          <xdr:row>20</xdr:row>
          <xdr:rowOff>28575</xdr:rowOff>
        </xdr:to>
        <xdr:sp macro="" textlink="">
          <xdr:nvSpPr>
            <xdr:cNvPr id="14713" name="p02c12cb03" hidden="1">
              <a:extLst>
                <a:ext uri="{63B3BB69-23CF-44E3-9099-C40C66FF867C}">
                  <a14:compatExt spid="_x0000_s14713"/>
                </a:ext>
                <a:ext uri="{FF2B5EF4-FFF2-40B4-BE49-F238E27FC236}">
                  <a16:creationId xmlns:a16="http://schemas.microsoft.com/office/drawing/2014/main" id="{00000000-0008-0000-0100-00007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76200</xdr:colOff>
          <xdr:row>19</xdr:row>
          <xdr:rowOff>38100</xdr:rowOff>
        </xdr:from>
        <xdr:to>
          <xdr:col>67</xdr:col>
          <xdr:colOff>0</xdr:colOff>
          <xdr:row>20</xdr:row>
          <xdr:rowOff>28575</xdr:rowOff>
        </xdr:to>
        <xdr:sp macro="" textlink="">
          <xdr:nvSpPr>
            <xdr:cNvPr id="14714" name="p02c12cb04" hidden="1">
              <a:extLst>
                <a:ext uri="{63B3BB69-23CF-44E3-9099-C40C66FF867C}">
                  <a14:compatExt spid="_x0000_s14714"/>
                </a:ext>
                <a:ext uri="{FF2B5EF4-FFF2-40B4-BE49-F238E27FC236}">
                  <a16:creationId xmlns:a16="http://schemas.microsoft.com/office/drawing/2014/main" id="{00000000-0008-0000-0100-00007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247650</xdr:colOff>
          <xdr:row>19</xdr:row>
          <xdr:rowOff>38100</xdr:rowOff>
        </xdr:from>
        <xdr:to>
          <xdr:col>69</xdr:col>
          <xdr:colOff>66675</xdr:colOff>
          <xdr:row>20</xdr:row>
          <xdr:rowOff>28575</xdr:rowOff>
        </xdr:to>
        <xdr:sp macro="" textlink="">
          <xdr:nvSpPr>
            <xdr:cNvPr id="14715" name="p02c13cb01" hidden="1">
              <a:extLst>
                <a:ext uri="{63B3BB69-23CF-44E3-9099-C40C66FF867C}">
                  <a14:compatExt spid="_x0000_s14715"/>
                </a:ext>
                <a:ext uri="{FF2B5EF4-FFF2-40B4-BE49-F238E27FC236}">
                  <a16:creationId xmlns:a16="http://schemas.microsoft.com/office/drawing/2014/main" id="{00000000-0008-0000-0100-00007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xdr:col>
          <xdr:colOff>28575</xdr:colOff>
          <xdr:row>19</xdr:row>
          <xdr:rowOff>38100</xdr:rowOff>
        </xdr:from>
        <xdr:to>
          <xdr:col>70</xdr:col>
          <xdr:colOff>209550</xdr:colOff>
          <xdr:row>20</xdr:row>
          <xdr:rowOff>28575</xdr:rowOff>
        </xdr:to>
        <xdr:sp macro="" textlink="">
          <xdr:nvSpPr>
            <xdr:cNvPr id="14716" name="p02c13cb02" hidden="1">
              <a:extLst>
                <a:ext uri="{63B3BB69-23CF-44E3-9099-C40C66FF867C}">
                  <a14:compatExt spid="_x0000_s14716"/>
                </a:ext>
                <a:ext uri="{FF2B5EF4-FFF2-40B4-BE49-F238E27FC236}">
                  <a16:creationId xmlns:a16="http://schemas.microsoft.com/office/drawing/2014/main" id="{00000000-0008-0000-0100-00007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180975</xdr:colOff>
          <xdr:row>19</xdr:row>
          <xdr:rowOff>38100</xdr:rowOff>
        </xdr:from>
        <xdr:to>
          <xdr:col>71</xdr:col>
          <xdr:colOff>104775</xdr:colOff>
          <xdr:row>20</xdr:row>
          <xdr:rowOff>28575</xdr:rowOff>
        </xdr:to>
        <xdr:sp macro="" textlink="">
          <xdr:nvSpPr>
            <xdr:cNvPr id="14717" name="p02c13cb03" hidden="1">
              <a:extLst>
                <a:ext uri="{63B3BB69-23CF-44E3-9099-C40C66FF867C}">
                  <a14:compatExt spid="_x0000_s14717"/>
                </a:ext>
                <a:ext uri="{FF2B5EF4-FFF2-40B4-BE49-F238E27FC236}">
                  <a16:creationId xmlns:a16="http://schemas.microsoft.com/office/drawing/2014/main" id="{00000000-0008-0000-0100-00007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76200</xdr:colOff>
          <xdr:row>19</xdr:row>
          <xdr:rowOff>38100</xdr:rowOff>
        </xdr:from>
        <xdr:to>
          <xdr:col>72</xdr:col>
          <xdr:colOff>0</xdr:colOff>
          <xdr:row>20</xdr:row>
          <xdr:rowOff>28575</xdr:rowOff>
        </xdr:to>
        <xdr:sp macro="" textlink="">
          <xdr:nvSpPr>
            <xdr:cNvPr id="14718" name="p02c13cb04" hidden="1">
              <a:extLst>
                <a:ext uri="{63B3BB69-23CF-44E3-9099-C40C66FF867C}">
                  <a14:compatExt spid="_x0000_s14718"/>
                </a:ext>
                <a:ext uri="{FF2B5EF4-FFF2-40B4-BE49-F238E27FC236}">
                  <a16:creationId xmlns:a16="http://schemas.microsoft.com/office/drawing/2014/main" id="{00000000-0008-0000-0100-00007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247650</xdr:colOff>
          <xdr:row>19</xdr:row>
          <xdr:rowOff>38100</xdr:rowOff>
        </xdr:from>
        <xdr:to>
          <xdr:col>74</xdr:col>
          <xdr:colOff>66675</xdr:colOff>
          <xdr:row>20</xdr:row>
          <xdr:rowOff>28575</xdr:rowOff>
        </xdr:to>
        <xdr:sp macro="" textlink="">
          <xdr:nvSpPr>
            <xdr:cNvPr id="14719" name="p02c14cb01" hidden="1">
              <a:extLst>
                <a:ext uri="{63B3BB69-23CF-44E3-9099-C40C66FF867C}">
                  <a14:compatExt spid="_x0000_s14719"/>
                </a:ext>
                <a:ext uri="{FF2B5EF4-FFF2-40B4-BE49-F238E27FC236}">
                  <a16:creationId xmlns:a16="http://schemas.microsoft.com/office/drawing/2014/main" id="{00000000-0008-0000-0100-00007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xdr:col>
          <xdr:colOff>28575</xdr:colOff>
          <xdr:row>19</xdr:row>
          <xdr:rowOff>38100</xdr:rowOff>
        </xdr:from>
        <xdr:to>
          <xdr:col>75</xdr:col>
          <xdr:colOff>209550</xdr:colOff>
          <xdr:row>20</xdr:row>
          <xdr:rowOff>28575</xdr:rowOff>
        </xdr:to>
        <xdr:sp macro="" textlink="">
          <xdr:nvSpPr>
            <xdr:cNvPr id="14720" name="p02c14cb02" hidden="1">
              <a:extLst>
                <a:ext uri="{63B3BB69-23CF-44E3-9099-C40C66FF867C}">
                  <a14:compatExt spid="_x0000_s14720"/>
                </a:ext>
                <a:ext uri="{FF2B5EF4-FFF2-40B4-BE49-F238E27FC236}">
                  <a16:creationId xmlns:a16="http://schemas.microsoft.com/office/drawing/2014/main" id="{00000000-0008-0000-0100-00008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180975</xdr:colOff>
          <xdr:row>19</xdr:row>
          <xdr:rowOff>38100</xdr:rowOff>
        </xdr:from>
        <xdr:to>
          <xdr:col>76</xdr:col>
          <xdr:colOff>104775</xdr:colOff>
          <xdr:row>20</xdr:row>
          <xdr:rowOff>28575</xdr:rowOff>
        </xdr:to>
        <xdr:sp macro="" textlink="">
          <xdr:nvSpPr>
            <xdr:cNvPr id="14721" name="p02c14cb03" hidden="1">
              <a:extLst>
                <a:ext uri="{63B3BB69-23CF-44E3-9099-C40C66FF867C}">
                  <a14:compatExt spid="_x0000_s14721"/>
                </a:ext>
                <a:ext uri="{FF2B5EF4-FFF2-40B4-BE49-F238E27FC236}">
                  <a16:creationId xmlns:a16="http://schemas.microsoft.com/office/drawing/2014/main" id="{00000000-0008-0000-0100-00008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76200</xdr:colOff>
          <xdr:row>19</xdr:row>
          <xdr:rowOff>38100</xdr:rowOff>
        </xdr:from>
        <xdr:to>
          <xdr:col>77</xdr:col>
          <xdr:colOff>0</xdr:colOff>
          <xdr:row>20</xdr:row>
          <xdr:rowOff>28575</xdr:rowOff>
        </xdr:to>
        <xdr:sp macro="" textlink="">
          <xdr:nvSpPr>
            <xdr:cNvPr id="14722" name="p02c14cb04" hidden="1">
              <a:extLst>
                <a:ext uri="{63B3BB69-23CF-44E3-9099-C40C66FF867C}">
                  <a14:compatExt spid="_x0000_s14722"/>
                </a:ext>
                <a:ext uri="{FF2B5EF4-FFF2-40B4-BE49-F238E27FC236}">
                  <a16:creationId xmlns:a16="http://schemas.microsoft.com/office/drawing/2014/main" id="{00000000-0008-0000-0100-00008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247650</xdr:colOff>
          <xdr:row>19</xdr:row>
          <xdr:rowOff>38100</xdr:rowOff>
        </xdr:from>
        <xdr:to>
          <xdr:col>79</xdr:col>
          <xdr:colOff>66675</xdr:colOff>
          <xdr:row>20</xdr:row>
          <xdr:rowOff>28575</xdr:rowOff>
        </xdr:to>
        <xdr:sp macro="" textlink="">
          <xdr:nvSpPr>
            <xdr:cNvPr id="14723" name="p02c15cb01" hidden="1">
              <a:extLst>
                <a:ext uri="{63B3BB69-23CF-44E3-9099-C40C66FF867C}">
                  <a14:compatExt spid="_x0000_s14723"/>
                </a:ext>
                <a:ext uri="{FF2B5EF4-FFF2-40B4-BE49-F238E27FC236}">
                  <a16:creationId xmlns:a16="http://schemas.microsoft.com/office/drawing/2014/main" id="{00000000-0008-0000-0100-00008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xdr:col>
          <xdr:colOff>28575</xdr:colOff>
          <xdr:row>19</xdr:row>
          <xdr:rowOff>38100</xdr:rowOff>
        </xdr:from>
        <xdr:to>
          <xdr:col>80</xdr:col>
          <xdr:colOff>209550</xdr:colOff>
          <xdr:row>20</xdr:row>
          <xdr:rowOff>28575</xdr:rowOff>
        </xdr:to>
        <xdr:sp macro="" textlink="">
          <xdr:nvSpPr>
            <xdr:cNvPr id="14724" name="p02c15cb02" hidden="1">
              <a:extLst>
                <a:ext uri="{63B3BB69-23CF-44E3-9099-C40C66FF867C}">
                  <a14:compatExt spid="_x0000_s14724"/>
                </a:ext>
                <a:ext uri="{FF2B5EF4-FFF2-40B4-BE49-F238E27FC236}">
                  <a16:creationId xmlns:a16="http://schemas.microsoft.com/office/drawing/2014/main" id="{00000000-0008-0000-0100-00008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180975</xdr:colOff>
          <xdr:row>19</xdr:row>
          <xdr:rowOff>38100</xdr:rowOff>
        </xdr:from>
        <xdr:to>
          <xdr:col>81</xdr:col>
          <xdr:colOff>104775</xdr:colOff>
          <xdr:row>20</xdr:row>
          <xdr:rowOff>28575</xdr:rowOff>
        </xdr:to>
        <xdr:sp macro="" textlink="">
          <xdr:nvSpPr>
            <xdr:cNvPr id="14725" name="p02c15cb03" hidden="1">
              <a:extLst>
                <a:ext uri="{63B3BB69-23CF-44E3-9099-C40C66FF867C}">
                  <a14:compatExt spid="_x0000_s14725"/>
                </a:ext>
                <a:ext uri="{FF2B5EF4-FFF2-40B4-BE49-F238E27FC236}">
                  <a16:creationId xmlns:a16="http://schemas.microsoft.com/office/drawing/2014/main" id="{00000000-0008-0000-0100-00008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76200</xdr:colOff>
          <xdr:row>19</xdr:row>
          <xdr:rowOff>38100</xdr:rowOff>
        </xdr:from>
        <xdr:to>
          <xdr:col>82</xdr:col>
          <xdr:colOff>0</xdr:colOff>
          <xdr:row>20</xdr:row>
          <xdr:rowOff>28575</xdr:rowOff>
        </xdr:to>
        <xdr:sp macro="" textlink="">
          <xdr:nvSpPr>
            <xdr:cNvPr id="14726" name="p02c15cb04" hidden="1">
              <a:extLst>
                <a:ext uri="{63B3BB69-23CF-44E3-9099-C40C66FF867C}">
                  <a14:compatExt spid="_x0000_s14726"/>
                </a:ext>
                <a:ext uri="{FF2B5EF4-FFF2-40B4-BE49-F238E27FC236}">
                  <a16:creationId xmlns:a16="http://schemas.microsoft.com/office/drawing/2014/main" id="{00000000-0008-0000-0100-00008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247650</xdr:colOff>
          <xdr:row>19</xdr:row>
          <xdr:rowOff>38100</xdr:rowOff>
        </xdr:from>
        <xdr:to>
          <xdr:col>84</xdr:col>
          <xdr:colOff>66675</xdr:colOff>
          <xdr:row>20</xdr:row>
          <xdr:rowOff>28575</xdr:rowOff>
        </xdr:to>
        <xdr:sp macro="" textlink="">
          <xdr:nvSpPr>
            <xdr:cNvPr id="14727" name="p02c16cb01" hidden="1">
              <a:extLst>
                <a:ext uri="{63B3BB69-23CF-44E3-9099-C40C66FF867C}">
                  <a14:compatExt spid="_x0000_s14727"/>
                </a:ext>
                <a:ext uri="{FF2B5EF4-FFF2-40B4-BE49-F238E27FC236}">
                  <a16:creationId xmlns:a16="http://schemas.microsoft.com/office/drawing/2014/main" id="{00000000-0008-0000-0100-00008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xdr:col>
          <xdr:colOff>28575</xdr:colOff>
          <xdr:row>19</xdr:row>
          <xdr:rowOff>38100</xdr:rowOff>
        </xdr:from>
        <xdr:to>
          <xdr:col>85</xdr:col>
          <xdr:colOff>209550</xdr:colOff>
          <xdr:row>20</xdr:row>
          <xdr:rowOff>28575</xdr:rowOff>
        </xdr:to>
        <xdr:sp macro="" textlink="">
          <xdr:nvSpPr>
            <xdr:cNvPr id="14728" name="p02c16cb02" hidden="1">
              <a:extLst>
                <a:ext uri="{63B3BB69-23CF-44E3-9099-C40C66FF867C}">
                  <a14:compatExt spid="_x0000_s14728"/>
                </a:ext>
                <a:ext uri="{FF2B5EF4-FFF2-40B4-BE49-F238E27FC236}">
                  <a16:creationId xmlns:a16="http://schemas.microsoft.com/office/drawing/2014/main" id="{00000000-0008-0000-0100-00008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180975</xdr:colOff>
          <xdr:row>19</xdr:row>
          <xdr:rowOff>38100</xdr:rowOff>
        </xdr:from>
        <xdr:to>
          <xdr:col>86</xdr:col>
          <xdr:colOff>104775</xdr:colOff>
          <xdr:row>20</xdr:row>
          <xdr:rowOff>28575</xdr:rowOff>
        </xdr:to>
        <xdr:sp macro="" textlink="">
          <xdr:nvSpPr>
            <xdr:cNvPr id="14729" name="p02c16cb03" hidden="1">
              <a:extLst>
                <a:ext uri="{63B3BB69-23CF-44E3-9099-C40C66FF867C}">
                  <a14:compatExt spid="_x0000_s14729"/>
                </a:ext>
                <a:ext uri="{FF2B5EF4-FFF2-40B4-BE49-F238E27FC236}">
                  <a16:creationId xmlns:a16="http://schemas.microsoft.com/office/drawing/2014/main" id="{00000000-0008-0000-0100-00008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76200</xdr:colOff>
          <xdr:row>19</xdr:row>
          <xdr:rowOff>38100</xdr:rowOff>
        </xdr:from>
        <xdr:to>
          <xdr:col>87</xdr:col>
          <xdr:colOff>0</xdr:colOff>
          <xdr:row>20</xdr:row>
          <xdr:rowOff>28575</xdr:rowOff>
        </xdr:to>
        <xdr:sp macro="" textlink="">
          <xdr:nvSpPr>
            <xdr:cNvPr id="14730" name="p02c16cb04" hidden="1">
              <a:extLst>
                <a:ext uri="{63B3BB69-23CF-44E3-9099-C40C66FF867C}">
                  <a14:compatExt spid="_x0000_s14730"/>
                </a:ext>
                <a:ext uri="{FF2B5EF4-FFF2-40B4-BE49-F238E27FC236}">
                  <a16:creationId xmlns:a16="http://schemas.microsoft.com/office/drawing/2014/main" id="{00000000-0008-0000-0100-00008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247650</xdr:colOff>
          <xdr:row>19</xdr:row>
          <xdr:rowOff>38100</xdr:rowOff>
        </xdr:from>
        <xdr:to>
          <xdr:col>89</xdr:col>
          <xdr:colOff>66675</xdr:colOff>
          <xdr:row>20</xdr:row>
          <xdr:rowOff>28575</xdr:rowOff>
        </xdr:to>
        <xdr:sp macro="" textlink="">
          <xdr:nvSpPr>
            <xdr:cNvPr id="14731" name="p02c17cb01" hidden="1">
              <a:extLst>
                <a:ext uri="{63B3BB69-23CF-44E3-9099-C40C66FF867C}">
                  <a14:compatExt spid="_x0000_s14731"/>
                </a:ext>
                <a:ext uri="{FF2B5EF4-FFF2-40B4-BE49-F238E27FC236}">
                  <a16:creationId xmlns:a16="http://schemas.microsoft.com/office/drawing/2014/main" id="{00000000-0008-0000-0100-00008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xdr:col>
          <xdr:colOff>28575</xdr:colOff>
          <xdr:row>19</xdr:row>
          <xdr:rowOff>38100</xdr:rowOff>
        </xdr:from>
        <xdr:to>
          <xdr:col>90</xdr:col>
          <xdr:colOff>209550</xdr:colOff>
          <xdr:row>20</xdr:row>
          <xdr:rowOff>28575</xdr:rowOff>
        </xdr:to>
        <xdr:sp macro="" textlink="">
          <xdr:nvSpPr>
            <xdr:cNvPr id="14732" name="p02c17cb02" hidden="1">
              <a:extLst>
                <a:ext uri="{63B3BB69-23CF-44E3-9099-C40C66FF867C}">
                  <a14:compatExt spid="_x0000_s14732"/>
                </a:ext>
                <a:ext uri="{FF2B5EF4-FFF2-40B4-BE49-F238E27FC236}">
                  <a16:creationId xmlns:a16="http://schemas.microsoft.com/office/drawing/2014/main" id="{00000000-0008-0000-0100-00008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180975</xdr:colOff>
          <xdr:row>19</xdr:row>
          <xdr:rowOff>38100</xdr:rowOff>
        </xdr:from>
        <xdr:to>
          <xdr:col>91</xdr:col>
          <xdr:colOff>104775</xdr:colOff>
          <xdr:row>20</xdr:row>
          <xdr:rowOff>28575</xdr:rowOff>
        </xdr:to>
        <xdr:sp macro="" textlink="">
          <xdr:nvSpPr>
            <xdr:cNvPr id="14733" name="p02c17cb03" hidden="1">
              <a:extLst>
                <a:ext uri="{63B3BB69-23CF-44E3-9099-C40C66FF867C}">
                  <a14:compatExt spid="_x0000_s14733"/>
                </a:ext>
                <a:ext uri="{FF2B5EF4-FFF2-40B4-BE49-F238E27FC236}">
                  <a16:creationId xmlns:a16="http://schemas.microsoft.com/office/drawing/2014/main" id="{00000000-0008-0000-0100-00008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76200</xdr:colOff>
          <xdr:row>19</xdr:row>
          <xdr:rowOff>38100</xdr:rowOff>
        </xdr:from>
        <xdr:to>
          <xdr:col>92</xdr:col>
          <xdr:colOff>0</xdr:colOff>
          <xdr:row>20</xdr:row>
          <xdr:rowOff>28575</xdr:rowOff>
        </xdr:to>
        <xdr:sp macro="" textlink="">
          <xdr:nvSpPr>
            <xdr:cNvPr id="14734" name="p02c17cb04" hidden="1">
              <a:extLst>
                <a:ext uri="{63B3BB69-23CF-44E3-9099-C40C66FF867C}">
                  <a14:compatExt spid="_x0000_s14734"/>
                </a:ext>
                <a:ext uri="{FF2B5EF4-FFF2-40B4-BE49-F238E27FC236}">
                  <a16:creationId xmlns:a16="http://schemas.microsoft.com/office/drawing/2014/main" id="{00000000-0008-0000-0100-00008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247650</xdr:colOff>
          <xdr:row>19</xdr:row>
          <xdr:rowOff>38100</xdr:rowOff>
        </xdr:from>
        <xdr:to>
          <xdr:col>94</xdr:col>
          <xdr:colOff>66675</xdr:colOff>
          <xdr:row>20</xdr:row>
          <xdr:rowOff>28575</xdr:rowOff>
        </xdr:to>
        <xdr:sp macro="" textlink="">
          <xdr:nvSpPr>
            <xdr:cNvPr id="14735" name="p02c18cb01" hidden="1">
              <a:extLst>
                <a:ext uri="{63B3BB69-23CF-44E3-9099-C40C66FF867C}">
                  <a14:compatExt spid="_x0000_s14735"/>
                </a:ext>
                <a:ext uri="{FF2B5EF4-FFF2-40B4-BE49-F238E27FC236}">
                  <a16:creationId xmlns:a16="http://schemas.microsoft.com/office/drawing/2014/main" id="{00000000-0008-0000-0100-00008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xdr:col>
          <xdr:colOff>28575</xdr:colOff>
          <xdr:row>19</xdr:row>
          <xdr:rowOff>38100</xdr:rowOff>
        </xdr:from>
        <xdr:to>
          <xdr:col>95</xdr:col>
          <xdr:colOff>209550</xdr:colOff>
          <xdr:row>20</xdr:row>
          <xdr:rowOff>28575</xdr:rowOff>
        </xdr:to>
        <xdr:sp macro="" textlink="">
          <xdr:nvSpPr>
            <xdr:cNvPr id="14736" name="p02c18cb02" hidden="1">
              <a:extLst>
                <a:ext uri="{63B3BB69-23CF-44E3-9099-C40C66FF867C}">
                  <a14:compatExt spid="_x0000_s14736"/>
                </a:ext>
                <a:ext uri="{FF2B5EF4-FFF2-40B4-BE49-F238E27FC236}">
                  <a16:creationId xmlns:a16="http://schemas.microsoft.com/office/drawing/2014/main" id="{00000000-0008-0000-0100-00009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180975</xdr:colOff>
          <xdr:row>19</xdr:row>
          <xdr:rowOff>38100</xdr:rowOff>
        </xdr:from>
        <xdr:to>
          <xdr:col>96</xdr:col>
          <xdr:colOff>104775</xdr:colOff>
          <xdr:row>20</xdr:row>
          <xdr:rowOff>28575</xdr:rowOff>
        </xdr:to>
        <xdr:sp macro="" textlink="">
          <xdr:nvSpPr>
            <xdr:cNvPr id="14737" name="p02c18cb03" hidden="1">
              <a:extLst>
                <a:ext uri="{63B3BB69-23CF-44E3-9099-C40C66FF867C}">
                  <a14:compatExt spid="_x0000_s14737"/>
                </a:ext>
                <a:ext uri="{FF2B5EF4-FFF2-40B4-BE49-F238E27FC236}">
                  <a16:creationId xmlns:a16="http://schemas.microsoft.com/office/drawing/2014/main" id="{00000000-0008-0000-0100-00009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76200</xdr:colOff>
          <xdr:row>19</xdr:row>
          <xdr:rowOff>38100</xdr:rowOff>
        </xdr:from>
        <xdr:to>
          <xdr:col>97</xdr:col>
          <xdr:colOff>0</xdr:colOff>
          <xdr:row>20</xdr:row>
          <xdr:rowOff>28575</xdr:rowOff>
        </xdr:to>
        <xdr:sp macro="" textlink="">
          <xdr:nvSpPr>
            <xdr:cNvPr id="14738" name="p02c18cb04" hidden="1">
              <a:extLst>
                <a:ext uri="{63B3BB69-23CF-44E3-9099-C40C66FF867C}">
                  <a14:compatExt spid="_x0000_s14738"/>
                </a:ext>
                <a:ext uri="{FF2B5EF4-FFF2-40B4-BE49-F238E27FC236}">
                  <a16:creationId xmlns:a16="http://schemas.microsoft.com/office/drawing/2014/main" id="{00000000-0008-0000-0100-00009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247650</xdr:colOff>
          <xdr:row>19</xdr:row>
          <xdr:rowOff>38100</xdr:rowOff>
        </xdr:from>
        <xdr:to>
          <xdr:col>99</xdr:col>
          <xdr:colOff>66675</xdr:colOff>
          <xdr:row>20</xdr:row>
          <xdr:rowOff>28575</xdr:rowOff>
        </xdr:to>
        <xdr:sp macro="" textlink="">
          <xdr:nvSpPr>
            <xdr:cNvPr id="14739" name="p02c19cb01" hidden="1">
              <a:extLst>
                <a:ext uri="{63B3BB69-23CF-44E3-9099-C40C66FF867C}">
                  <a14:compatExt spid="_x0000_s14739"/>
                </a:ext>
                <a:ext uri="{FF2B5EF4-FFF2-40B4-BE49-F238E27FC236}">
                  <a16:creationId xmlns:a16="http://schemas.microsoft.com/office/drawing/2014/main" id="{00000000-0008-0000-0100-00009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xdr:col>
          <xdr:colOff>28575</xdr:colOff>
          <xdr:row>19</xdr:row>
          <xdr:rowOff>38100</xdr:rowOff>
        </xdr:from>
        <xdr:to>
          <xdr:col>100</xdr:col>
          <xdr:colOff>209550</xdr:colOff>
          <xdr:row>20</xdr:row>
          <xdr:rowOff>28575</xdr:rowOff>
        </xdr:to>
        <xdr:sp macro="" textlink="">
          <xdr:nvSpPr>
            <xdr:cNvPr id="14740" name="p02c19cb02" hidden="1">
              <a:extLst>
                <a:ext uri="{63B3BB69-23CF-44E3-9099-C40C66FF867C}">
                  <a14:compatExt spid="_x0000_s14740"/>
                </a:ext>
                <a:ext uri="{FF2B5EF4-FFF2-40B4-BE49-F238E27FC236}">
                  <a16:creationId xmlns:a16="http://schemas.microsoft.com/office/drawing/2014/main" id="{00000000-0008-0000-0100-00009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180975</xdr:colOff>
          <xdr:row>19</xdr:row>
          <xdr:rowOff>38100</xdr:rowOff>
        </xdr:from>
        <xdr:to>
          <xdr:col>101</xdr:col>
          <xdr:colOff>104775</xdr:colOff>
          <xdr:row>20</xdr:row>
          <xdr:rowOff>28575</xdr:rowOff>
        </xdr:to>
        <xdr:sp macro="" textlink="">
          <xdr:nvSpPr>
            <xdr:cNvPr id="14741" name="p02c19cb03" hidden="1">
              <a:extLst>
                <a:ext uri="{63B3BB69-23CF-44E3-9099-C40C66FF867C}">
                  <a14:compatExt spid="_x0000_s14741"/>
                </a:ext>
                <a:ext uri="{FF2B5EF4-FFF2-40B4-BE49-F238E27FC236}">
                  <a16:creationId xmlns:a16="http://schemas.microsoft.com/office/drawing/2014/main" id="{00000000-0008-0000-0100-00009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76200</xdr:colOff>
          <xdr:row>19</xdr:row>
          <xdr:rowOff>38100</xdr:rowOff>
        </xdr:from>
        <xdr:to>
          <xdr:col>102</xdr:col>
          <xdr:colOff>0</xdr:colOff>
          <xdr:row>20</xdr:row>
          <xdr:rowOff>28575</xdr:rowOff>
        </xdr:to>
        <xdr:sp macro="" textlink="">
          <xdr:nvSpPr>
            <xdr:cNvPr id="14742" name="p02c19cb04" hidden="1">
              <a:extLst>
                <a:ext uri="{63B3BB69-23CF-44E3-9099-C40C66FF867C}">
                  <a14:compatExt spid="_x0000_s14742"/>
                </a:ext>
                <a:ext uri="{FF2B5EF4-FFF2-40B4-BE49-F238E27FC236}">
                  <a16:creationId xmlns:a16="http://schemas.microsoft.com/office/drawing/2014/main" id="{00000000-0008-0000-0100-00009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247650</xdr:colOff>
          <xdr:row>19</xdr:row>
          <xdr:rowOff>38100</xdr:rowOff>
        </xdr:from>
        <xdr:to>
          <xdr:col>104</xdr:col>
          <xdr:colOff>66675</xdr:colOff>
          <xdr:row>20</xdr:row>
          <xdr:rowOff>28575</xdr:rowOff>
        </xdr:to>
        <xdr:sp macro="" textlink="">
          <xdr:nvSpPr>
            <xdr:cNvPr id="14743" name="p02c20cb01" hidden="1">
              <a:extLst>
                <a:ext uri="{63B3BB69-23CF-44E3-9099-C40C66FF867C}">
                  <a14:compatExt spid="_x0000_s14743"/>
                </a:ext>
                <a:ext uri="{FF2B5EF4-FFF2-40B4-BE49-F238E27FC236}">
                  <a16:creationId xmlns:a16="http://schemas.microsoft.com/office/drawing/2014/main" id="{00000000-0008-0000-0100-00009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104</xdr:col>
          <xdr:colOff>28575</xdr:colOff>
          <xdr:row>19</xdr:row>
          <xdr:rowOff>38100</xdr:rowOff>
        </xdr:from>
        <xdr:to>
          <xdr:col>105</xdr:col>
          <xdr:colOff>209550</xdr:colOff>
          <xdr:row>20</xdr:row>
          <xdr:rowOff>28575</xdr:rowOff>
        </xdr:to>
        <xdr:sp macro="" textlink="">
          <xdr:nvSpPr>
            <xdr:cNvPr id="14744" name="p02c20cb02" hidden="1">
              <a:extLst>
                <a:ext uri="{63B3BB69-23CF-44E3-9099-C40C66FF867C}">
                  <a14:compatExt spid="_x0000_s14744"/>
                </a:ext>
                <a:ext uri="{FF2B5EF4-FFF2-40B4-BE49-F238E27FC236}">
                  <a16:creationId xmlns:a16="http://schemas.microsoft.com/office/drawing/2014/main" id="{00000000-0008-0000-0100-00009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180975</xdr:colOff>
          <xdr:row>19</xdr:row>
          <xdr:rowOff>38100</xdr:rowOff>
        </xdr:from>
        <xdr:to>
          <xdr:col>106</xdr:col>
          <xdr:colOff>104775</xdr:colOff>
          <xdr:row>20</xdr:row>
          <xdr:rowOff>28575</xdr:rowOff>
        </xdr:to>
        <xdr:sp macro="" textlink="">
          <xdr:nvSpPr>
            <xdr:cNvPr id="14745" name="p02c20cb03" hidden="1">
              <a:extLst>
                <a:ext uri="{63B3BB69-23CF-44E3-9099-C40C66FF867C}">
                  <a14:compatExt spid="_x0000_s14745"/>
                </a:ext>
                <a:ext uri="{FF2B5EF4-FFF2-40B4-BE49-F238E27FC236}">
                  <a16:creationId xmlns:a16="http://schemas.microsoft.com/office/drawing/2014/main" id="{00000000-0008-0000-0100-00009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76200</xdr:colOff>
          <xdr:row>19</xdr:row>
          <xdr:rowOff>38100</xdr:rowOff>
        </xdr:from>
        <xdr:to>
          <xdr:col>107</xdr:col>
          <xdr:colOff>0</xdr:colOff>
          <xdr:row>20</xdr:row>
          <xdr:rowOff>28575</xdr:rowOff>
        </xdr:to>
        <xdr:sp macro="" textlink="">
          <xdr:nvSpPr>
            <xdr:cNvPr id="14746" name="p02c20cb04" hidden="1">
              <a:extLst>
                <a:ext uri="{63B3BB69-23CF-44E3-9099-C40C66FF867C}">
                  <a14:compatExt spid="_x0000_s14746"/>
                </a:ext>
                <a:ext uri="{FF2B5EF4-FFF2-40B4-BE49-F238E27FC236}">
                  <a16:creationId xmlns:a16="http://schemas.microsoft.com/office/drawing/2014/main" id="{00000000-0008-0000-0100-00009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247650</xdr:colOff>
          <xdr:row>19</xdr:row>
          <xdr:rowOff>38100</xdr:rowOff>
        </xdr:from>
        <xdr:to>
          <xdr:col>109</xdr:col>
          <xdr:colOff>66675</xdr:colOff>
          <xdr:row>20</xdr:row>
          <xdr:rowOff>28575</xdr:rowOff>
        </xdr:to>
        <xdr:sp macro="" textlink="">
          <xdr:nvSpPr>
            <xdr:cNvPr id="14747" name="p02c21cb01" hidden="1">
              <a:extLst>
                <a:ext uri="{63B3BB69-23CF-44E3-9099-C40C66FF867C}">
                  <a14:compatExt spid="_x0000_s14747"/>
                </a:ext>
                <a:ext uri="{FF2B5EF4-FFF2-40B4-BE49-F238E27FC236}">
                  <a16:creationId xmlns:a16="http://schemas.microsoft.com/office/drawing/2014/main" id="{00000000-0008-0000-0100-00009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109</xdr:col>
          <xdr:colOff>28575</xdr:colOff>
          <xdr:row>19</xdr:row>
          <xdr:rowOff>38100</xdr:rowOff>
        </xdr:from>
        <xdr:to>
          <xdr:col>110</xdr:col>
          <xdr:colOff>209550</xdr:colOff>
          <xdr:row>20</xdr:row>
          <xdr:rowOff>28575</xdr:rowOff>
        </xdr:to>
        <xdr:sp macro="" textlink="">
          <xdr:nvSpPr>
            <xdr:cNvPr id="14748" name="p02c21cb02" hidden="1">
              <a:extLst>
                <a:ext uri="{63B3BB69-23CF-44E3-9099-C40C66FF867C}">
                  <a14:compatExt spid="_x0000_s14748"/>
                </a:ext>
                <a:ext uri="{FF2B5EF4-FFF2-40B4-BE49-F238E27FC236}">
                  <a16:creationId xmlns:a16="http://schemas.microsoft.com/office/drawing/2014/main" id="{00000000-0008-0000-0100-00009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180975</xdr:colOff>
          <xdr:row>19</xdr:row>
          <xdr:rowOff>38100</xdr:rowOff>
        </xdr:from>
        <xdr:to>
          <xdr:col>111</xdr:col>
          <xdr:colOff>104775</xdr:colOff>
          <xdr:row>20</xdr:row>
          <xdr:rowOff>28575</xdr:rowOff>
        </xdr:to>
        <xdr:sp macro="" textlink="">
          <xdr:nvSpPr>
            <xdr:cNvPr id="14749" name="p02c21cb03" hidden="1">
              <a:extLst>
                <a:ext uri="{63B3BB69-23CF-44E3-9099-C40C66FF867C}">
                  <a14:compatExt spid="_x0000_s14749"/>
                </a:ext>
                <a:ext uri="{FF2B5EF4-FFF2-40B4-BE49-F238E27FC236}">
                  <a16:creationId xmlns:a16="http://schemas.microsoft.com/office/drawing/2014/main" id="{00000000-0008-0000-0100-00009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76200</xdr:colOff>
          <xdr:row>19</xdr:row>
          <xdr:rowOff>38100</xdr:rowOff>
        </xdr:from>
        <xdr:to>
          <xdr:col>112</xdr:col>
          <xdr:colOff>0</xdr:colOff>
          <xdr:row>20</xdr:row>
          <xdr:rowOff>28575</xdr:rowOff>
        </xdr:to>
        <xdr:sp macro="" textlink="">
          <xdr:nvSpPr>
            <xdr:cNvPr id="14750" name="p02c21cb04" hidden="1">
              <a:extLst>
                <a:ext uri="{63B3BB69-23CF-44E3-9099-C40C66FF867C}">
                  <a14:compatExt spid="_x0000_s14750"/>
                </a:ext>
                <a:ext uri="{FF2B5EF4-FFF2-40B4-BE49-F238E27FC236}">
                  <a16:creationId xmlns:a16="http://schemas.microsoft.com/office/drawing/2014/main" id="{00000000-0008-0000-0100-00009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247650</xdr:colOff>
          <xdr:row>19</xdr:row>
          <xdr:rowOff>38100</xdr:rowOff>
        </xdr:from>
        <xdr:to>
          <xdr:col>114</xdr:col>
          <xdr:colOff>66675</xdr:colOff>
          <xdr:row>20</xdr:row>
          <xdr:rowOff>28575</xdr:rowOff>
        </xdr:to>
        <xdr:sp macro="" textlink="">
          <xdr:nvSpPr>
            <xdr:cNvPr id="14751" name="p02c22cb01" hidden="1">
              <a:extLst>
                <a:ext uri="{63B3BB69-23CF-44E3-9099-C40C66FF867C}">
                  <a14:compatExt spid="_x0000_s14751"/>
                </a:ext>
                <a:ext uri="{FF2B5EF4-FFF2-40B4-BE49-F238E27FC236}">
                  <a16:creationId xmlns:a16="http://schemas.microsoft.com/office/drawing/2014/main" id="{00000000-0008-0000-0100-00009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114</xdr:col>
          <xdr:colOff>28575</xdr:colOff>
          <xdr:row>19</xdr:row>
          <xdr:rowOff>38100</xdr:rowOff>
        </xdr:from>
        <xdr:to>
          <xdr:col>115</xdr:col>
          <xdr:colOff>209550</xdr:colOff>
          <xdr:row>20</xdr:row>
          <xdr:rowOff>28575</xdr:rowOff>
        </xdr:to>
        <xdr:sp macro="" textlink="">
          <xdr:nvSpPr>
            <xdr:cNvPr id="14752" name="p02c22cb02" hidden="1">
              <a:extLst>
                <a:ext uri="{63B3BB69-23CF-44E3-9099-C40C66FF867C}">
                  <a14:compatExt spid="_x0000_s14752"/>
                </a:ext>
                <a:ext uri="{FF2B5EF4-FFF2-40B4-BE49-F238E27FC236}">
                  <a16:creationId xmlns:a16="http://schemas.microsoft.com/office/drawing/2014/main" id="{00000000-0008-0000-0100-0000A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180975</xdr:colOff>
          <xdr:row>19</xdr:row>
          <xdr:rowOff>38100</xdr:rowOff>
        </xdr:from>
        <xdr:to>
          <xdr:col>116</xdr:col>
          <xdr:colOff>104775</xdr:colOff>
          <xdr:row>20</xdr:row>
          <xdr:rowOff>28575</xdr:rowOff>
        </xdr:to>
        <xdr:sp macro="" textlink="">
          <xdr:nvSpPr>
            <xdr:cNvPr id="14753" name="p02c22cb03" hidden="1">
              <a:extLst>
                <a:ext uri="{63B3BB69-23CF-44E3-9099-C40C66FF867C}">
                  <a14:compatExt spid="_x0000_s14753"/>
                </a:ext>
                <a:ext uri="{FF2B5EF4-FFF2-40B4-BE49-F238E27FC236}">
                  <a16:creationId xmlns:a16="http://schemas.microsoft.com/office/drawing/2014/main" id="{00000000-0008-0000-0100-0000A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76200</xdr:colOff>
          <xdr:row>19</xdr:row>
          <xdr:rowOff>38100</xdr:rowOff>
        </xdr:from>
        <xdr:to>
          <xdr:col>117</xdr:col>
          <xdr:colOff>0</xdr:colOff>
          <xdr:row>20</xdr:row>
          <xdr:rowOff>28575</xdr:rowOff>
        </xdr:to>
        <xdr:sp macro="" textlink="">
          <xdr:nvSpPr>
            <xdr:cNvPr id="14754" name="p02c22cb04" hidden="1">
              <a:extLst>
                <a:ext uri="{63B3BB69-23CF-44E3-9099-C40C66FF867C}">
                  <a14:compatExt spid="_x0000_s14754"/>
                </a:ext>
                <a:ext uri="{FF2B5EF4-FFF2-40B4-BE49-F238E27FC236}">
                  <a16:creationId xmlns:a16="http://schemas.microsoft.com/office/drawing/2014/main" id="{00000000-0008-0000-0100-0000A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247650</xdr:colOff>
          <xdr:row>19</xdr:row>
          <xdr:rowOff>38100</xdr:rowOff>
        </xdr:from>
        <xdr:to>
          <xdr:col>119</xdr:col>
          <xdr:colOff>66675</xdr:colOff>
          <xdr:row>20</xdr:row>
          <xdr:rowOff>28575</xdr:rowOff>
        </xdr:to>
        <xdr:sp macro="" textlink="">
          <xdr:nvSpPr>
            <xdr:cNvPr id="14755" name="p02c23cb01" hidden="1">
              <a:extLst>
                <a:ext uri="{63B3BB69-23CF-44E3-9099-C40C66FF867C}">
                  <a14:compatExt spid="_x0000_s14755"/>
                </a:ext>
                <a:ext uri="{FF2B5EF4-FFF2-40B4-BE49-F238E27FC236}">
                  <a16:creationId xmlns:a16="http://schemas.microsoft.com/office/drawing/2014/main" id="{00000000-0008-0000-0100-0000A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119</xdr:col>
          <xdr:colOff>28575</xdr:colOff>
          <xdr:row>19</xdr:row>
          <xdr:rowOff>38100</xdr:rowOff>
        </xdr:from>
        <xdr:to>
          <xdr:col>120</xdr:col>
          <xdr:colOff>209550</xdr:colOff>
          <xdr:row>20</xdr:row>
          <xdr:rowOff>28575</xdr:rowOff>
        </xdr:to>
        <xdr:sp macro="" textlink="">
          <xdr:nvSpPr>
            <xdr:cNvPr id="14756" name="p02c23cb02" hidden="1">
              <a:extLst>
                <a:ext uri="{63B3BB69-23CF-44E3-9099-C40C66FF867C}">
                  <a14:compatExt spid="_x0000_s14756"/>
                </a:ext>
                <a:ext uri="{FF2B5EF4-FFF2-40B4-BE49-F238E27FC236}">
                  <a16:creationId xmlns:a16="http://schemas.microsoft.com/office/drawing/2014/main" id="{00000000-0008-0000-0100-0000A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180975</xdr:colOff>
          <xdr:row>19</xdr:row>
          <xdr:rowOff>38100</xdr:rowOff>
        </xdr:from>
        <xdr:to>
          <xdr:col>121</xdr:col>
          <xdr:colOff>104775</xdr:colOff>
          <xdr:row>20</xdr:row>
          <xdr:rowOff>28575</xdr:rowOff>
        </xdr:to>
        <xdr:sp macro="" textlink="">
          <xdr:nvSpPr>
            <xdr:cNvPr id="14757" name="p02c23cb03" hidden="1">
              <a:extLst>
                <a:ext uri="{63B3BB69-23CF-44E3-9099-C40C66FF867C}">
                  <a14:compatExt spid="_x0000_s14757"/>
                </a:ext>
                <a:ext uri="{FF2B5EF4-FFF2-40B4-BE49-F238E27FC236}">
                  <a16:creationId xmlns:a16="http://schemas.microsoft.com/office/drawing/2014/main" id="{00000000-0008-0000-0100-0000A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76200</xdr:colOff>
          <xdr:row>19</xdr:row>
          <xdr:rowOff>38100</xdr:rowOff>
        </xdr:from>
        <xdr:to>
          <xdr:col>122</xdr:col>
          <xdr:colOff>0</xdr:colOff>
          <xdr:row>20</xdr:row>
          <xdr:rowOff>28575</xdr:rowOff>
        </xdr:to>
        <xdr:sp macro="" textlink="">
          <xdr:nvSpPr>
            <xdr:cNvPr id="14758" name="p02c23cb04" hidden="1">
              <a:extLst>
                <a:ext uri="{63B3BB69-23CF-44E3-9099-C40C66FF867C}">
                  <a14:compatExt spid="_x0000_s14758"/>
                </a:ext>
                <a:ext uri="{FF2B5EF4-FFF2-40B4-BE49-F238E27FC236}">
                  <a16:creationId xmlns:a16="http://schemas.microsoft.com/office/drawing/2014/main" id="{00000000-0008-0000-0100-0000A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247650</xdr:colOff>
          <xdr:row>19</xdr:row>
          <xdr:rowOff>38100</xdr:rowOff>
        </xdr:from>
        <xdr:to>
          <xdr:col>124</xdr:col>
          <xdr:colOff>66675</xdr:colOff>
          <xdr:row>20</xdr:row>
          <xdr:rowOff>28575</xdr:rowOff>
        </xdr:to>
        <xdr:sp macro="" textlink="">
          <xdr:nvSpPr>
            <xdr:cNvPr id="14759" name="p02c24cb01" hidden="1">
              <a:extLst>
                <a:ext uri="{63B3BB69-23CF-44E3-9099-C40C66FF867C}">
                  <a14:compatExt spid="_x0000_s14759"/>
                </a:ext>
                <a:ext uri="{FF2B5EF4-FFF2-40B4-BE49-F238E27FC236}">
                  <a16:creationId xmlns:a16="http://schemas.microsoft.com/office/drawing/2014/main" id="{00000000-0008-0000-0100-0000A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19</xdr:row>
          <xdr:rowOff>38100</xdr:rowOff>
        </xdr:from>
        <xdr:to>
          <xdr:col>125</xdr:col>
          <xdr:colOff>209550</xdr:colOff>
          <xdr:row>20</xdr:row>
          <xdr:rowOff>28575</xdr:rowOff>
        </xdr:to>
        <xdr:sp macro="" textlink="">
          <xdr:nvSpPr>
            <xdr:cNvPr id="14760" name="p02c24cb02" hidden="1">
              <a:extLst>
                <a:ext uri="{63B3BB69-23CF-44E3-9099-C40C66FF867C}">
                  <a14:compatExt spid="_x0000_s14760"/>
                </a:ext>
                <a:ext uri="{FF2B5EF4-FFF2-40B4-BE49-F238E27FC236}">
                  <a16:creationId xmlns:a16="http://schemas.microsoft.com/office/drawing/2014/main" id="{00000000-0008-0000-0100-0000A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180975</xdr:colOff>
          <xdr:row>19</xdr:row>
          <xdr:rowOff>38100</xdr:rowOff>
        </xdr:from>
        <xdr:to>
          <xdr:col>126</xdr:col>
          <xdr:colOff>104775</xdr:colOff>
          <xdr:row>20</xdr:row>
          <xdr:rowOff>28575</xdr:rowOff>
        </xdr:to>
        <xdr:sp macro="" textlink="">
          <xdr:nvSpPr>
            <xdr:cNvPr id="14761" name="p02c24cb03" hidden="1">
              <a:extLst>
                <a:ext uri="{63B3BB69-23CF-44E3-9099-C40C66FF867C}">
                  <a14:compatExt spid="_x0000_s14761"/>
                </a:ext>
                <a:ext uri="{FF2B5EF4-FFF2-40B4-BE49-F238E27FC236}">
                  <a16:creationId xmlns:a16="http://schemas.microsoft.com/office/drawing/2014/main" id="{00000000-0008-0000-0100-0000A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76200</xdr:colOff>
          <xdr:row>19</xdr:row>
          <xdr:rowOff>38100</xdr:rowOff>
        </xdr:from>
        <xdr:to>
          <xdr:col>127</xdr:col>
          <xdr:colOff>0</xdr:colOff>
          <xdr:row>20</xdr:row>
          <xdr:rowOff>28575</xdr:rowOff>
        </xdr:to>
        <xdr:sp macro="" textlink="">
          <xdr:nvSpPr>
            <xdr:cNvPr id="14762" name="p02c24cb04" hidden="1">
              <a:extLst>
                <a:ext uri="{63B3BB69-23CF-44E3-9099-C40C66FF867C}">
                  <a14:compatExt spid="_x0000_s14762"/>
                </a:ext>
                <a:ext uri="{FF2B5EF4-FFF2-40B4-BE49-F238E27FC236}">
                  <a16:creationId xmlns:a16="http://schemas.microsoft.com/office/drawing/2014/main" id="{00000000-0008-0000-0100-0000A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247650</xdr:colOff>
          <xdr:row>19</xdr:row>
          <xdr:rowOff>38100</xdr:rowOff>
        </xdr:from>
        <xdr:to>
          <xdr:col>129</xdr:col>
          <xdr:colOff>66675</xdr:colOff>
          <xdr:row>20</xdr:row>
          <xdr:rowOff>28575</xdr:rowOff>
        </xdr:to>
        <xdr:sp macro="" textlink="">
          <xdr:nvSpPr>
            <xdr:cNvPr id="14763" name="p02c25cb01" hidden="1">
              <a:extLst>
                <a:ext uri="{63B3BB69-23CF-44E3-9099-C40C66FF867C}">
                  <a14:compatExt spid="_x0000_s14763"/>
                </a:ext>
                <a:ext uri="{FF2B5EF4-FFF2-40B4-BE49-F238E27FC236}">
                  <a16:creationId xmlns:a16="http://schemas.microsoft.com/office/drawing/2014/main" id="{00000000-0008-0000-0100-0000A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129</xdr:col>
          <xdr:colOff>28575</xdr:colOff>
          <xdr:row>19</xdr:row>
          <xdr:rowOff>38100</xdr:rowOff>
        </xdr:from>
        <xdr:to>
          <xdr:col>130</xdr:col>
          <xdr:colOff>209550</xdr:colOff>
          <xdr:row>20</xdr:row>
          <xdr:rowOff>28575</xdr:rowOff>
        </xdr:to>
        <xdr:sp macro="" textlink="">
          <xdr:nvSpPr>
            <xdr:cNvPr id="14764" name="p02c25cb02" hidden="1">
              <a:extLst>
                <a:ext uri="{63B3BB69-23CF-44E3-9099-C40C66FF867C}">
                  <a14:compatExt spid="_x0000_s14764"/>
                </a:ext>
                <a:ext uri="{FF2B5EF4-FFF2-40B4-BE49-F238E27FC236}">
                  <a16:creationId xmlns:a16="http://schemas.microsoft.com/office/drawing/2014/main" id="{00000000-0008-0000-0100-0000A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180975</xdr:colOff>
          <xdr:row>19</xdr:row>
          <xdr:rowOff>38100</xdr:rowOff>
        </xdr:from>
        <xdr:to>
          <xdr:col>131</xdr:col>
          <xdr:colOff>104775</xdr:colOff>
          <xdr:row>20</xdr:row>
          <xdr:rowOff>28575</xdr:rowOff>
        </xdr:to>
        <xdr:sp macro="" textlink="">
          <xdr:nvSpPr>
            <xdr:cNvPr id="14765" name="p02c25cb03" hidden="1">
              <a:extLst>
                <a:ext uri="{63B3BB69-23CF-44E3-9099-C40C66FF867C}">
                  <a14:compatExt spid="_x0000_s14765"/>
                </a:ext>
                <a:ext uri="{FF2B5EF4-FFF2-40B4-BE49-F238E27FC236}">
                  <a16:creationId xmlns:a16="http://schemas.microsoft.com/office/drawing/2014/main" id="{00000000-0008-0000-0100-0000A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76200</xdr:colOff>
          <xdr:row>19</xdr:row>
          <xdr:rowOff>38100</xdr:rowOff>
        </xdr:from>
        <xdr:to>
          <xdr:col>132</xdr:col>
          <xdr:colOff>0</xdr:colOff>
          <xdr:row>20</xdr:row>
          <xdr:rowOff>28575</xdr:rowOff>
        </xdr:to>
        <xdr:sp macro="" textlink="">
          <xdr:nvSpPr>
            <xdr:cNvPr id="14766" name="p02c25cb04" hidden="1">
              <a:extLst>
                <a:ext uri="{63B3BB69-23CF-44E3-9099-C40C66FF867C}">
                  <a14:compatExt spid="_x0000_s14766"/>
                </a:ext>
                <a:ext uri="{FF2B5EF4-FFF2-40B4-BE49-F238E27FC236}">
                  <a16:creationId xmlns:a16="http://schemas.microsoft.com/office/drawing/2014/main" id="{00000000-0008-0000-0100-0000A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247650</xdr:colOff>
          <xdr:row>19</xdr:row>
          <xdr:rowOff>38100</xdr:rowOff>
        </xdr:from>
        <xdr:to>
          <xdr:col>134</xdr:col>
          <xdr:colOff>66675</xdr:colOff>
          <xdr:row>20</xdr:row>
          <xdr:rowOff>28575</xdr:rowOff>
        </xdr:to>
        <xdr:sp macro="" textlink="">
          <xdr:nvSpPr>
            <xdr:cNvPr id="14767" name="p02c26cb01" hidden="1">
              <a:extLst>
                <a:ext uri="{63B3BB69-23CF-44E3-9099-C40C66FF867C}">
                  <a14:compatExt spid="_x0000_s14767"/>
                </a:ext>
                <a:ext uri="{FF2B5EF4-FFF2-40B4-BE49-F238E27FC236}">
                  <a16:creationId xmlns:a16="http://schemas.microsoft.com/office/drawing/2014/main" id="{00000000-0008-0000-0100-0000A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134</xdr:col>
          <xdr:colOff>28575</xdr:colOff>
          <xdr:row>19</xdr:row>
          <xdr:rowOff>38100</xdr:rowOff>
        </xdr:from>
        <xdr:to>
          <xdr:col>135</xdr:col>
          <xdr:colOff>209550</xdr:colOff>
          <xdr:row>20</xdr:row>
          <xdr:rowOff>28575</xdr:rowOff>
        </xdr:to>
        <xdr:sp macro="" textlink="">
          <xdr:nvSpPr>
            <xdr:cNvPr id="14768" name="p02c26cb02" hidden="1">
              <a:extLst>
                <a:ext uri="{63B3BB69-23CF-44E3-9099-C40C66FF867C}">
                  <a14:compatExt spid="_x0000_s14768"/>
                </a:ext>
                <a:ext uri="{FF2B5EF4-FFF2-40B4-BE49-F238E27FC236}">
                  <a16:creationId xmlns:a16="http://schemas.microsoft.com/office/drawing/2014/main" id="{00000000-0008-0000-0100-0000B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180975</xdr:colOff>
          <xdr:row>19</xdr:row>
          <xdr:rowOff>38100</xdr:rowOff>
        </xdr:from>
        <xdr:to>
          <xdr:col>136</xdr:col>
          <xdr:colOff>104775</xdr:colOff>
          <xdr:row>20</xdr:row>
          <xdr:rowOff>28575</xdr:rowOff>
        </xdr:to>
        <xdr:sp macro="" textlink="">
          <xdr:nvSpPr>
            <xdr:cNvPr id="14769" name="p02c26cb03" hidden="1">
              <a:extLst>
                <a:ext uri="{63B3BB69-23CF-44E3-9099-C40C66FF867C}">
                  <a14:compatExt spid="_x0000_s14769"/>
                </a:ext>
                <a:ext uri="{FF2B5EF4-FFF2-40B4-BE49-F238E27FC236}">
                  <a16:creationId xmlns:a16="http://schemas.microsoft.com/office/drawing/2014/main" id="{00000000-0008-0000-0100-0000B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76200</xdr:colOff>
          <xdr:row>19</xdr:row>
          <xdr:rowOff>38100</xdr:rowOff>
        </xdr:from>
        <xdr:to>
          <xdr:col>137</xdr:col>
          <xdr:colOff>0</xdr:colOff>
          <xdr:row>20</xdr:row>
          <xdr:rowOff>28575</xdr:rowOff>
        </xdr:to>
        <xdr:sp macro="" textlink="">
          <xdr:nvSpPr>
            <xdr:cNvPr id="14770" name="p02c26cb04" hidden="1">
              <a:extLst>
                <a:ext uri="{63B3BB69-23CF-44E3-9099-C40C66FF867C}">
                  <a14:compatExt spid="_x0000_s14770"/>
                </a:ext>
                <a:ext uri="{FF2B5EF4-FFF2-40B4-BE49-F238E27FC236}">
                  <a16:creationId xmlns:a16="http://schemas.microsoft.com/office/drawing/2014/main" id="{00000000-0008-0000-0100-0000B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247650</xdr:colOff>
          <xdr:row>19</xdr:row>
          <xdr:rowOff>38100</xdr:rowOff>
        </xdr:from>
        <xdr:to>
          <xdr:col>139</xdr:col>
          <xdr:colOff>66675</xdr:colOff>
          <xdr:row>20</xdr:row>
          <xdr:rowOff>28575</xdr:rowOff>
        </xdr:to>
        <xdr:sp macro="" textlink="">
          <xdr:nvSpPr>
            <xdr:cNvPr id="14771" name="p02c27cb01" hidden="1">
              <a:extLst>
                <a:ext uri="{63B3BB69-23CF-44E3-9099-C40C66FF867C}">
                  <a14:compatExt spid="_x0000_s14771"/>
                </a:ext>
                <a:ext uri="{FF2B5EF4-FFF2-40B4-BE49-F238E27FC236}">
                  <a16:creationId xmlns:a16="http://schemas.microsoft.com/office/drawing/2014/main" id="{00000000-0008-0000-0100-0000B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139</xdr:col>
          <xdr:colOff>28575</xdr:colOff>
          <xdr:row>19</xdr:row>
          <xdr:rowOff>38100</xdr:rowOff>
        </xdr:from>
        <xdr:to>
          <xdr:col>140</xdr:col>
          <xdr:colOff>209550</xdr:colOff>
          <xdr:row>20</xdr:row>
          <xdr:rowOff>28575</xdr:rowOff>
        </xdr:to>
        <xdr:sp macro="" textlink="">
          <xdr:nvSpPr>
            <xdr:cNvPr id="14772" name="p02c27cb02" hidden="1">
              <a:extLst>
                <a:ext uri="{63B3BB69-23CF-44E3-9099-C40C66FF867C}">
                  <a14:compatExt spid="_x0000_s14772"/>
                </a:ext>
                <a:ext uri="{FF2B5EF4-FFF2-40B4-BE49-F238E27FC236}">
                  <a16:creationId xmlns:a16="http://schemas.microsoft.com/office/drawing/2014/main" id="{00000000-0008-0000-0100-0000B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180975</xdr:colOff>
          <xdr:row>19</xdr:row>
          <xdr:rowOff>38100</xdr:rowOff>
        </xdr:from>
        <xdr:to>
          <xdr:col>141</xdr:col>
          <xdr:colOff>104775</xdr:colOff>
          <xdr:row>20</xdr:row>
          <xdr:rowOff>28575</xdr:rowOff>
        </xdr:to>
        <xdr:sp macro="" textlink="">
          <xdr:nvSpPr>
            <xdr:cNvPr id="14773" name="p02c27cb03" hidden="1">
              <a:extLst>
                <a:ext uri="{63B3BB69-23CF-44E3-9099-C40C66FF867C}">
                  <a14:compatExt spid="_x0000_s14773"/>
                </a:ext>
                <a:ext uri="{FF2B5EF4-FFF2-40B4-BE49-F238E27FC236}">
                  <a16:creationId xmlns:a16="http://schemas.microsoft.com/office/drawing/2014/main" id="{00000000-0008-0000-0100-0000B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76200</xdr:colOff>
          <xdr:row>19</xdr:row>
          <xdr:rowOff>38100</xdr:rowOff>
        </xdr:from>
        <xdr:to>
          <xdr:col>142</xdr:col>
          <xdr:colOff>0</xdr:colOff>
          <xdr:row>20</xdr:row>
          <xdr:rowOff>28575</xdr:rowOff>
        </xdr:to>
        <xdr:sp macro="" textlink="">
          <xdr:nvSpPr>
            <xdr:cNvPr id="14774" name="p02c27cb04" hidden="1">
              <a:extLst>
                <a:ext uri="{63B3BB69-23CF-44E3-9099-C40C66FF867C}">
                  <a14:compatExt spid="_x0000_s14774"/>
                </a:ext>
                <a:ext uri="{FF2B5EF4-FFF2-40B4-BE49-F238E27FC236}">
                  <a16:creationId xmlns:a16="http://schemas.microsoft.com/office/drawing/2014/main" id="{00000000-0008-0000-0100-0000B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247650</xdr:colOff>
          <xdr:row>19</xdr:row>
          <xdr:rowOff>38100</xdr:rowOff>
        </xdr:from>
        <xdr:to>
          <xdr:col>144</xdr:col>
          <xdr:colOff>66675</xdr:colOff>
          <xdr:row>20</xdr:row>
          <xdr:rowOff>28575</xdr:rowOff>
        </xdr:to>
        <xdr:sp macro="" textlink="">
          <xdr:nvSpPr>
            <xdr:cNvPr id="14775" name="p02c28cb01" hidden="1">
              <a:extLst>
                <a:ext uri="{63B3BB69-23CF-44E3-9099-C40C66FF867C}">
                  <a14:compatExt spid="_x0000_s14775"/>
                </a:ext>
                <a:ext uri="{FF2B5EF4-FFF2-40B4-BE49-F238E27FC236}">
                  <a16:creationId xmlns:a16="http://schemas.microsoft.com/office/drawing/2014/main" id="{00000000-0008-0000-0100-0000B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144</xdr:col>
          <xdr:colOff>28575</xdr:colOff>
          <xdr:row>19</xdr:row>
          <xdr:rowOff>38100</xdr:rowOff>
        </xdr:from>
        <xdr:to>
          <xdr:col>145</xdr:col>
          <xdr:colOff>209550</xdr:colOff>
          <xdr:row>20</xdr:row>
          <xdr:rowOff>28575</xdr:rowOff>
        </xdr:to>
        <xdr:sp macro="" textlink="">
          <xdr:nvSpPr>
            <xdr:cNvPr id="14776" name="p02c28cb02" hidden="1">
              <a:extLst>
                <a:ext uri="{63B3BB69-23CF-44E3-9099-C40C66FF867C}">
                  <a14:compatExt spid="_x0000_s14776"/>
                </a:ext>
                <a:ext uri="{FF2B5EF4-FFF2-40B4-BE49-F238E27FC236}">
                  <a16:creationId xmlns:a16="http://schemas.microsoft.com/office/drawing/2014/main" id="{00000000-0008-0000-0100-0000B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180975</xdr:colOff>
          <xdr:row>19</xdr:row>
          <xdr:rowOff>38100</xdr:rowOff>
        </xdr:from>
        <xdr:to>
          <xdr:col>146</xdr:col>
          <xdr:colOff>104775</xdr:colOff>
          <xdr:row>20</xdr:row>
          <xdr:rowOff>28575</xdr:rowOff>
        </xdr:to>
        <xdr:sp macro="" textlink="">
          <xdr:nvSpPr>
            <xdr:cNvPr id="14777" name="p02c28cb03" hidden="1">
              <a:extLst>
                <a:ext uri="{63B3BB69-23CF-44E3-9099-C40C66FF867C}">
                  <a14:compatExt spid="_x0000_s14777"/>
                </a:ext>
                <a:ext uri="{FF2B5EF4-FFF2-40B4-BE49-F238E27FC236}">
                  <a16:creationId xmlns:a16="http://schemas.microsoft.com/office/drawing/2014/main" id="{00000000-0008-0000-0100-0000B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76200</xdr:colOff>
          <xdr:row>19</xdr:row>
          <xdr:rowOff>38100</xdr:rowOff>
        </xdr:from>
        <xdr:to>
          <xdr:col>147</xdr:col>
          <xdr:colOff>0</xdr:colOff>
          <xdr:row>20</xdr:row>
          <xdr:rowOff>28575</xdr:rowOff>
        </xdr:to>
        <xdr:sp macro="" textlink="">
          <xdr:nvSpPr>
            <xdr:cNvPr id="14778" name="p02c28cb04" hidden="1">
              <a:extLst>
                <a:ext uri="{63B3BB69-23CF-44E3-9099-C40C66FF867C}">
                  <a14:compatExt spid="_x0000_s14778"/>
                </a:ext>
                <a:ext uri="{FF2B5EF4-FFF2-40B4-BE49-F238E27FC236}">
                  <a16:creationId xmlns:a16="http://schemas.microsoft.com/office/drawing/2014/main" id="{00000000-0008-0000-0100-0000B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247650</xdr:colOff>
          <xdr:row>19</xdr:row>
          <xdr:rowOff>38100</xdr:rowOff>
        </xdr:from>
        <xdr:to>
          <xdr:col>149</xdr:col>
          <xdr:colOff>66675</xdr:colOff>
          <xdr:row>20</xdr:row>
          <xdr:rowOff>28575</xdr:rowOff>
        </xdr:to>
        <xdr:sp macro="" textlink="">
          <xdr:nvSpPr>
            <xdr:cNvPr id="14779" name="p02c29cb01" hidden="1">
              <a:extLst>
                <a:ext uri="{63B3BB69-23CF-44E3-9099-C40C66FF867C}">
                  <a14:compatExt spid="_x0000_s14779"/>
                </a:ext>
                <a:ext uri="{FF2B5EF4-FFF2-40B4-BE49-F238E27FC236}">
                  <a16:creationId xmlns:a16="http://schemas.microsoft.com/office/drawing/2014/main" id="{00000000-0008-0000-0100-0000B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149</xdr:col>
          <xdr:colOff>28575</xdr:colOff>
          <xdr:row>19</xdr:row>
          <xdr:rowOff>38100</xdr:rowOff>
        </xdr:from>
        <xdr:to>
          <xdr:col>150</xdr:col>
          <xdr:colOff>209550</xdr:colOff>
          <xdr:row>20</xdr:row>
          <xdr:rowOff>28575</xdr:rowOff>
        </xdr:to>
        <xdr:sp macro="" textlink="">
          <xdr:nvSpPr>
            <xdr:cNvPr id="14780" name="p02c29cb02" hidden="1">
              <a:extLst>
                <a:ext uri="{63B3BB69-23CF-44E3-9099-C40C66FF867C}">
                  <a14:compatExt spid="_x0000_s14780"/>
                </a:ext>
                <a:ext uri="{FF2B5EF4-FFF2-40B4-BE49-F238E27FC236}">
                  <a16:creationId xmlns:a16="http://schemas.microsoft.com/office/drawing/2014/main" id="{00000000-0008-0000-0100-0000B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180975</xdr:colOff>
          <xdr:row>19</xdr:row>
          <xdr:rowOff>38100</xdr:rowOff>
        </xdr:from>
        <xdr:to>
          <xdr:col>151</xdr:col>
          <xdr:colOff>104775</xdr:colOff>
          <xdr:row>20</xdr:row>
          <xdr:rowOff>28575</xdr:rowOff>
        </xdr:to>
        <xdr:sp macro="" textlink="">
          <xdr:nvSpPr>
            <xdr:cNvPr id="14781" name="p02c29cb03" hidden="1">
              <a:extLst>
                <a:ext uri="{63B3BB69-23CF-44E3-9099-C40C66FF867C}">
                  <a14:compatExt spid="_x0000_s14781"/>
                </a:ext>
                <a:ext uri="{FF2B5EF4-FFF2-40B4-BE49-F238E27FC236}">
                  <a16:creationId xmlns:a16="http://schemas.microsoft.com/office/drawing/2014/main" id="{00000000-0008-0000-0100-0000B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76200</xdr:colOff>
          <xdr:row>19</xdr:row>
          <xdr:rowOff>38100</xdr:rowOff>
        </xdr:from>
        <xdr:to>
          <xdr:col>152</xdr:col>
          <xdr:colOff>0</xdr:colOff>
          <xdr:row>20</xdr:row>
          <xdr:rowOff>28575</xdr:rowOff>
        </xdr:to>
        <xdr:sp macro="" textlink="">
          <xdr:nvSpPr>
            <xdr:cNvPr id="14782" name="p02c29cb04" hidden="1">
              <a:extLst>
                <a:ext uri="{63B3BB69-23CF-44E3-9099-C40C66FF867C}">
                  <a14:compatExt spid="_x0000_s14782"/>
                </a:ext>
                <a:ext uri="{FF2B5EF4-FFF2-40B4-BE49-F238E27FC236}">
                  <a16:creationId xmlns:a16="http://schemas.microsoft.com/office/drawing/2014/main" id="{00000000-0008-0000-0100-0000B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247650</xdr:colOff>
          <xdr:row>19</xdr:row>
          <xdr:rowOff>38100</xdr:rowOff>
        </xdr:from>
        <xdr:to>
          <xdr:col>154</xdr:col>
          <xdr:colOff>66675</xdr:colOff>
          <xdr:row>20</xdr:row>
          <xdr:rowOff>28575</xdr:rowOff>
        </xdr:to>
        <xdr:sp macro="" textlink="">
          <xdr:nvSpPr>
            <xdr:cNvPr id="14783" name="p02c30cb01" hidden="1">
              <a:extLst>
                <a:ext uri="{63B3BB69-23CF-44E3-9099-C40C66FF867C}">
                  <a14:compatExt spid="_x0000_s14783"/>
                </a:ext>
                <a:ext uri="{FF2B5EF4-FFF2-40B4-BE49-F238E27FC236}">
                  <a16:creationId xmlns:a16="http://schemas.microsoft.com/office/drawing/2014/main" id="{00000000-0008-0000-0100-0000B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xdr:col>
          <xdr:colOff>28575</xdr:colOff>
          <xdr:row>19</xdr:row>
          <xdr:rowOff>38100</xdr:rowOff>
        </xdr:from>
        <xdr:to>
          <xdr:col>155</xdr:col>
          <xdr:colOff>209550</xdr:colOff>
          <xdr:row>20</xdr:row>
          <xdr:rowOff>28575</xdr:rowOff>
        </xdr:to>
        <xdr:sp macro="" textlink="">
          <xdr:nvSpPr>
            <xdr:cNvPr id="14784" name="p02c30cb02" hidden="1">
              <a:extLst>
                <a:ext uri="{63B3BB69-23CF-44E3-9099-C40C66FF867C}">
                  <a14:compatExt spid="_x0000_s14784"/>
                </a:ext>
                <a:ext uri="{FF2B5EF4-FFF2-40B4-BE49-F238E27FC236}">
                  <a16:creationId xmlns:a16="http://schemas.microsoft.com/office/drawing/2014/main" id="{00000000-0008-0000-0100-0000C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180975</xdr:colOff>
          <xdr:row>19</xdr:row>
          <xdr:rowOff>38100</xdr:rowOff>
        </xdr:from>
        <xdr:to>
          <xdr:col>156</xdr:col>
          <xdr:colOff>104775</xdr:colOff>
          <xdr:row>20</xdr:row>
          <xdr:rowOff>28575</xdr:rowOff>
        </xdr:to>
        <xdr:sp macro="" textlink="">
          <xdr:nvSpPr>
            <xdr:cNvPr id="14785" name="p02c30cb03" hidden="1">
              <a:extLst>
                <a:ext uri="{63B3BB69-23CF-44E3-9099-C40C66FF867C}">
                  <a14:compatExt spid="_x0000_s14785"/>
                </a:ext>
                <a:ext uri="{FF2B5EF4-FFF2-40B4-BE49-F238E27FC236}">
                  <a16:creationId xmlns:a16="http://schemas.microsoft.com/office/drawing/2014/main" id="{00000000-0008-0000-0100-0000C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76200</xdr:colOff>
          <xdr:row>19</xdr:row>
          <xdr:rowOff>38100</xdr:rowOff>
        </xdr:from>
        <xdr:to>
          <xdr:col>157</xdr:col>
          <xdr:colOff>0</xdr:colOff>
          <xdr:row>20</xdr:row>
          <xdr:rowOff>28575</xdr:rowOff>
        </xdr:to>
        <xdr:sp macro="" textlink="">
          <xdr:nvSpPr>
            <xdr:cNvPr id="14786" name="p02c30cb04" hidden="1">
              <a:extLst>
                <a:ext uri="{63B3BB69-23CF-44E3-9099-C40C66FF867C}">
                  <a14:compatExt spid="_x0000_s14786"/>
                </a:ext>
                <a:ext uri="{FF2B5EF4-FFF2-40B4-BE49-F238E27FC236}">
                  <a16:creationId xmlns:a16="http://schemas.microsoft.com/office/drawing/2014/main" id="{00000000-0008-0000-0100-0000C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247650</xdr:colOff>
          <xdr:row>19</xdr:row>
          <xdr:rowOff>38100</xdr:rowOff>
        </xdr:from>
        <xdr:to>
          <xdr:col>159</xdr:col>
          <xdr:colOff>66675</xdr:colOff>
          <xdr:row>20</xdr:row>
          <xdr:rowOff>28575</xdr:rowOff>
        </xdr:to>
        <xdr:sp macro="" textlink="">
          <xdr:nvSpPr>
            <xdr:cNvPr id="14787" name="p02c31cb01" hidden="1">
              <a:extLst>
                <a:ext uri="{63B3BB69-23CF-44E3-9099-C40C66FF867C}">
                  <a14:compatExt spid="_x0000_s14787"/>
                </a:ext>
                <a:ext uri="{FF2B5EF4-FFF2-40B4-BE49-F238E27FC236}">
                  <a16:creationId xmlns:a16="http://schemas.microsoft.com/office/drawing/2014/main" id="{00000000-0008-0000-0100-0000C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159</xdr:col>
          <xdr:colOff>28575</xdr:colOff>
          <xdr:row>19</xdr:row>
          <xdr:rowOff>38100</xdr:rowOff>
        </xdr:from>
        <xdr:to>
          <xdr:col>160</xdr:col>
          <xdr:colOff>209550</xdr:colOff>
          <xdr:row>20</xdr:row>
          <xdr:rowOff>28575</xdr:rowOff>
        </xdr:to>
        <xdr:sp macro="" textlink="">
          <xdr:nvSpPr>
            <xdr:cNvPr id="14788" name="p02c31cb02" hidden="1">
              <a:extLst>
                <a:ext uri="{63B3BB69-23CF-44E3-9099-C40C66FF867C}">
                  <a14:compatExt spid="_x0000_s14788"/>
                </a:ext>
                <a:ext uri="{FF2B5EF4-FFF2-40B4-BE49-F238E27FC236}">
                  <a16:creationId xmlns:a16="http://schemas.microsoft.com/office/drawing/2014/main" id="{00000000-0008-0000-0100-0000C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180975</xdr:colOff>
          <xdr:row>19</xdr:row>
          <xdr:rowOff>38100</xdr:rowOff>
        </xdr:from>
        <xdr:to>
          <xdr:col>161</xdr:col>
          <xdr:colOff>104775</xdr:colOff>
          <xdr:row>20</xdr:row>
          <xdr:rowOff>28575</xdr:rowOff>
        </xdr:to>
        <xdr:sp macro="" textlink="">
          <xdr:nvSpPr>
            <xdr:cNvPr id="14789" name="p02c31cb03" hidden="1">
              <a:extLst>
                <a:ext uri="{63B3BB69-23CF-44E3-9099-C40C66FF867C}">
                  <a14:compatExt spid="_x0000_s14789"/>
                </a:ext>
                <a:ext uri="{FF2B5EF4-FFF2-40B4-BE49-F238E27FC236}">
                  <a16:creationId xmlns:a16="http://schemas.microsoft.com/office/drawing/2014/main" id="{00000000-0008-0000-0100-0000C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76200</xdr:colOff>
          <xdr:row>19</xdr:row>
          <xdr:rowOff>38100</xdr:rowOff>
        </xdr:from>
        <xdr:to>
          <xdr:col>162</xdr:col>
          <xdr:colOff>0</xdr:colOff>
          <xdr:row>20</xdr:row>
          <xdr:rowOff>28575</xdr:rowOff>
        </xdr:to>
        <xdr:sp macro="" textlink="">
          <xdr:nvSpPr>
            <xdr:cNvPr id="14790" name="p02c31cb04" hidden="1">
              <a:extLst>
                <a:ext uri="{63B3BB69-23CF-44E3-9099-C40C66FF867C}">
                  <a14:compatExt spid="_x0000_s14790"/>
                </a:ext>
                <a:ext uri="{FF2B5EF4-FFF2-40B4-BE49-F238E27FC236}">
                  <a16:creationId xmlns:a16="http://schemas.microsoft.com/office/drawing/2014/main" id="{00000000-0008-0000-0100-0000C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247650</xdr:colOff>
          <xdr:row>19</xdr:row>
          <xdr:rowOff>38100</xdr:rowOff>
        </xdr:from>
        <xdr:to>
          <xdr:col>164</xdr:col>
          <xdr:colOff>66675</xdr:colOff>
          <xdr:row>20</xdr:row>
          <xdr:rowOff>28575</xdr:rowOff>
        </xdr:to>
        <xdr:sp macro="" textlink="">
          <xdr:nvSpPr>
            <xdr:cNvPr id="14791" name="p02c32cb01" hidden="1">
              <a:extLst>
                <a:ext uri="{63B3BB69-23CF-44E3-9099-C40C66FF867C}">
                  <a14:compatExt spid="_x0000_s14791"/>
                </a:ext>
                <a:ext uri="{FF2B5EF4-FFF2-40B4-BE49-F238E27FC236}">
                  <a16:creationId xmlns:a16="http://schemas.microsoft.com/office/drawing/2014/main" id="{00000000-0008-0000-0100-0000C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164</xdr:col>
          <xdr:colOff>28575</xdr:colOff>
          <xdr:row>19</xdr:row>
          <xdr:rowOff>38100</xdr:rowOff>
        </xdr:from>
        <xdr:to>
          <xdr:col>165</xdr:col>
          <xdr:colOff>209550</xdr:colOff>
          <xdr:row>20</xdr:row>
          <xdr:rowOff>28575</xdr:rowOff>
        </xdr:to>
        <xdr:sp macro="" textlink="">
          <xdr:nvSpPr>
            <xdr:cNvPr id="14792" name="p02c32cb02" hidden="1">
              <a:extLst>
                <a:ext uri="{63B3BB69-23CF-44E3-9099-C40C66FF867C}">
                  <a14:compatExt spid="_x0000_s14792"/>
                </a:ext>
                <a:ext uri="{FF2B5EF4-FFF2-40B4-BE49-F238E27FC236}">
                  <a16:creationId xmlns:a16="http://schemas.microsoft.com/office/drawing/2014/main" id="{00000000-0008-0000-0100-0000C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180975</xdr:colOff>
          <xdr:row>19</xdr:row>
          <xdr:rowOff>38100</xdr:rowOff>
        </xdr:from>
        <xdr:to>
          <xdr:col>166</xdr:col>
          <xdr:colOff>104775</xdr:colOff>
          <xdr:row>20</xdr:row>
          <xdr:rowOff>28575</xdr:rowOff>
        </xdr:to>
        <xdr:sp macro="" textlink="">
          <xdr:nvSpPr>
            <xdr:cNvPr id="14793" name="p02c32cb03" hidden="1">
              <a:extLst>
                <a:ext uri="{63B3BB69-23CF-44E3-9099-C40C66FF867C}">
                  <a14:compatExt spid="_x0000_s14793"/>
                </a:ext>
                <a:ext uri="{FF2B5EF4-FFF2-40B4-BE49-F238E27FC236}">
                  <a16:creationId xmlns:a16="http://schemas.microsoft.com/office/drawing/2014/main" id="{00000000-0008-0000-0100-0000C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76200</xdr:colOff>
          <xdr:row>19</xdr:row>
          <xdr:rowOff>38100</xdr:rowOff>
        </xdr:from>
        <xdr:to>
          <xdr:col>167</xdr:col>
          <xdr:colOff>0</xdr:colOff>
          <xdr:row>20</xdr:row>
          <xdr:rowOff>28575</xdr:rowOff>
        </xdr:to>
        <xdr:sp macro="" textlink="">
          <xdr:nvSpPr>
            <xdr:cNvPr id="14794" name="p02c32cb04" hidden="1">
              <a:extLst>
                <a:ext uri="{63B3BB69-23CF-44E3-9099-C40C66FF867C}">
                  <a14:compatExt spid="_x0000_s14794"/>
                </a:ext>
                <a:ext uri="{FF2B5EF4-FFF2-40B4-BE49-F238E27FC236}">
                  <a16:creationId xmlns:a16="http://schemas.microsoft.com/office/drawing/2014/main" id="{00000000-0008-0000-0100-0000C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247650</xdr:colOff>
          <xdr:row>19</xdr:row>
          <xdr:rowOff>38100</xdr:rowOff>
        </xdr:from>
        <xdr:to>
          <xdr:col>169</xdr:col>
          <xdr:colOff>66675</xdr:colOff>
          <xdr:row>20</xdr:row>
          <xdr:rowOff>28575</xdr:rowOff>
        </xdr:to>
        <xdr:sp macro="" textlink="">
          <xdr:nvSpPr>
            <xdr:cNvPr id="14795" name="p02c33cb01" hidden="1">
              <a:extLst>
                <a:ext uri="{63B3BB69-23CF-44E3-9099-C40C66FF867C}">
                  <a14:compatExt spid="_x0000_s14795"/>
                </a:ext>
                <a:ext uri="{FF2B5EF4-FFF2-40B4-BE49-F238E27FC236}">
                  <a16:creationId xmlns:a16="http://schemas.microsoft.com/office/drawing/2014/main" id="{00000000-0008-0000-0100-0000C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169</xdr:col>
          <xdr:colOff>28575</xdr:colOff>
          <xdr:row>19</xdr:row>
          <xdr:rowOff>38100</xdr:rowOff>
        </xdr:from>
        <xdr:to>
          <xdr:col>170</xdr:col>
          <xdr:colOff>209550</xdr:colOff>
          <xdr:row>20</xdr:row>
          <xdr:rowOff>28575</xdr:rowOff>
        </xdr:to>
        <xdr:sp macro="" textlink="">
          <xdr:nvSpPr>
            <xdr:cNvPr id="14796" name="p02c33cb02" hidden="1">
              <a:extLst>
                <a:ext uri="{63B3BB69-23CF-44E3-9099-C40C66FF867C}">
                  <a14:compatExt spid="_x0000_s14796"/>
                </a:ext>
                <a:ext uri="{FF2B5EF4-FFF2-40B4-BE49-F238E27FC236}">
                  <a16:creationId xmlns:a16="http://schemas.microsoft.com/office/drawing/2014/main" id="{00000000-0008-0000-0100-0000C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180975</xdr:colOff>
          <xdr:row>19</xdr:row>
          <xdr:rowOff>38100</xdr:rowOff>
        </xdr:from>
        <xdr:to>
          <xdr:col>171</xdr:col>
          <xdr:colOff>104775</xdr:colOff>
          <xdr:row>20</xdr:row>
          <xdr:rowOff>28575</xdr:rowOff>
        </xdr:to>
        <xdr:sp macro="" textlink="">
          <xdr:nvSpPr>
            <xdr:cNvPr id="14797" name="p02c33cb03" hidden="1">
              <a:extLst>
                <a:ext uri="{63B3BB69-23CF-44E3-9099-C40C66FF867C}">
                  <a14:compatExt spid="_x0000_s14797"/>
                </a:ext>
                <a:ext uri="{FF2B5EF4-FFF2-40B4-BE49-F238E27FC236}">
                  <a16:creationId xmlns:a16="http://schemas.microsoft.com/office/drawing/2014/main" id="{00000000-0008-0000-0100-0000C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76200</xdr:colOff>
          <xdr:row>19</xdr:row>
          <xdr:rowOff>38100</xdr:rowOff>
        </xdr:from>
        <xdr:to>
          <xdr:col>172</xdr:col>
          <xdr:colOff>0</xdr:colOff>
          <xdr:row>20</xdr:row>
          <xdr:rowOff>28575</xdr:rowOff>
        </xdr:to>
        <xdr:sp macro="" textlink="">
          <xdr:nvSpPr>
            <xdr:cNvPr id="14798" name="p02c33cb04" hidden="1">
              <a:extLst>
                <a:ext uri="{63B3BB69-23CF-44E3-9099-C40C66FF867C}">
                  <a14:compatExt spid="_x0000_s14798"/>
                </a:ext>
                <a:ext uri="{FF2B5EF4-FFF2-40B4-BE49-F238E27FC236}">
                  <a16:creationId xmlns:a16="http://schemas.microsoft.com/office/drawing/2014/main" id="{00000000-0008-0000-0100-0000C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247650</xdr:colOff>
          <xdr:row>19</xdr:row>
          <xdr:rowOff>38100</xdr:rowOff>
        </xdr:from>
        <xdr:to>
          <xdr:col>174</xdr:col>
          <xdr:colOff>66675</xdr:colOff>
          <xdr:row>20</xdr:row>
          <xdr:rowOff>28575</xdr:rowOff>
        </xdr:to>
        <xdr:sp macro="" textlink="">
          <xdr:nvSpPr>
            <xdr:cNvPr id="14799" name="p02c34cb01" hidden="1">
              <a:extLst>
                <a:ext uri="{63B3BB69-23CF-44E3-9099-C40C66FF867C}">
                  <a14:compatExt spid="_x0000_s14799"/>
                </a:ext>
                <a:ext uri="{FF2B5EF4-FFF2-40B4-BE49-F238E27FC236}">
                  <a16:creationId xmlns:a16="http://schemas.microsoft.com/office/drawing/2014/main" id="{00000000-0008-0000-0100-0000C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174</xdr:col>
          <xdr:colOff>28575</xdr:colOff>
          <xdr:row>19</xdr:row>
          <xdr:rowOff>38100</xdr:rowOff>
        </xdr:from>
        <xdr:to>
          <xdr:col>175</xdr:col>
          <xdr:colOff>209550</xdr:colOff>
          <xdr:row>20</xdr:row>
          <xdr:rowOff>28575</xdr:rowOff>
        </xdr:to>
        <xdr:sp macro="" textlink="">
          <xdr:nvSpPr>
            <xdr:cNvPr id="14800" name="p02c34cb02" hidden="1">
              <a:extLst>
                <a:ext uri="{63B3BB69-23CF-44E3-9099-C40C66FF867C}">
                  <a14:compatExt spid="_x0000_s14800"/>
                </a:ext>
                <a:ext uri="{FF2B5EF4-FFF2-40B4-BE49-F238E27FC236}">
                  <a16:creationId xmlns:a16="http://schemas.microsoft.com/office/drawing/2014/main" id="{00000000-0008-0000-0100-0000D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180975</xdr:colOff>
          <xdr:row>19</xdr:row>
          <xdr:rowOff>38100</xdr:rowOff>
        </xdr:from>
        <xdr:to>
          <xdr:col>176</xdr:col>
          <xdr:colOff>104775</xdr:colOff>
          <xdr:row>20</xdr:row>
          <xdr:rowOff>28575</xdr:rowOff>
        </xdr:to>
        <xdr:sp macro="" textlink="">
          <xdr:nvSpPr>
            <xdr:cNvPr id="14801" name="p02c34cb03" hidden="1">
              <a:extLst>
                <a:ext uri="{63B3BB69-23CF-44E3-9099-C40C66FF867C}">
                  <a14:compatExt spid="_x0000_s14801"/>
                </a:ext>
                <a:ext uri="{FF2B5EF4-FFF2-40B4-BE49-F238E27FC236}">
                  <a16:creationId xmlns:a16="http://schemas.microsoft.com/office/drawing/2014/main" id="{00000000-0008-0000-0100-0000D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76200</xdr:colOff>
          <xdr:row>19</xdr:row>
          <xdr:rowOff>38100</xdr:rowOff>
        </xdr:from>
        <xdr:to>
          <xdr:col>177</xdr:col>
          <xdr:colOff>0</xdr:colOff>
          <xdr:row>20</xdr:row>
          <xdr:rowOff>28575</xdr:rowOff>
        </xdr:to>
        <xdr:sp macro="" textlink="">
          <xdr:nvSpPr>
            <xdr:cNvPr id="14802" name="p02c34cb04" hidden="1">
              <a:extLst>
                <a:ext uri="{63B3BB69-23CF-44E3-9099-C40C66FF867C}">
                  <a14:compatExt spid="_x0000_s14802"/>
                </a:ext>
                <a:ext uri="{FF2B5EF4-FFF2-40B4-BE49-F238E27FC236}">
                  <a16:creationId xmlns:a16="http://schemas.microsoft.com/office/drawing/2014/main" id="{00000000-0008-0000-0100-0000D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247650</xdr:colOff>
          <xdr:row>19</xdr:row>
          <xdr:rowOff>38100</xdr:rowOff>
        </xdr:from>
        <xdr:to>
          <xdr:col>179</xdr:col>
          <xdr:colOff>66675</xdr:colOff>
          <xdr:row>20</xdr:row>
          <xdr:rowOff>28575</xdr:rowOff>
        </xdr:to>
        <xdr:sp macro="" textlink="">
          <xdr:nvSpPr>
            <xdr:cNvPr id="14803" name="p02c35cb01" hidden="1">
              <a:extLst>
                <a:ext uri="{63B3BB69-23CF-44E3-9099-C40C66FF867C}">
                  <a14:compatExt spid="_x0000_s14803"/>
                </a:ext>
                <a:ext uri="{FF2B5EF4-FFF2-40B4-BE49-F238E27FC236}">
                  <a16:creationId xmlns:a16="http://schemas.microsoft.com/office/drawing/2014/main" id="{00000000-0008-0000-0100-0000D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xdr:col>
          <xdr:colOff>28575</xdr:colOff>
          <xdr:row>19</xdr:row>
          <xdr:rowOff>38100</xdr:rowOff>
        </xdr:from>
        <xdr:to>
          <xdr:col>180</xdr:col>
          <xdr:colOff>209550</xdr:colOff>
          <xdr:row>20</xdr:row>
          <xdr:rowOff>28575</xdr:rowOff>
        </xdr:to>
        <xdr:sp macro="" textlink="">
          <xdr:nvSpPr>
            <xdr:cNvPr id="14804" name="p02c35cb02" hidden="1">
              <a:extLst>
                <a:ext uri="{63B3BB69-23CF-44E3-9099-C40C66FF867C}">
                  <a14:compatExt spid="_x0000_s14804"/>
                </a:ext>
                <a:ext uri="{FF2B5EF4-FFF2-40B4-BE49-F238E27FC236}">
                  <a16:creationId xmlns:a16="http://schemas.microsoft.com/office/drawing/2014/main" id="{00000000-0008-0000-0100-0000D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180975</xdr:colOff>
          <xdr:row>19</xdr:row>
          <xdr:rowOff>38100</xdr:rowOff>
        </xdr:from>
        <xdr:to>
          <xdr:col>181</xdr:col>
          <xdr:colOff>104775</xdr:colOff>
          <xdr:row>20</xdr:row>
          <xdr:rowOff>28575</xdr:rowOff>
        </xdr:to>
        <xdr:sp macro="" textlink="">
          <xdr:nvSpPr>
            <xdr:cNvPr id="14805" name="p02c35cb03" hidden="1">
              <a:extLst>
                <a:ext uri="{63B3BB69-23CF-44E3-9099-C40C66FF867C}">
                  <a14:compatExt spid="_x0000_s14805"/>
                </a:ext>
                <a:ext uri="{FF2B5EF4-FFF2-40B4-BE49-F238E27FC236}">
                  <a16:creationId xmlns:a16="http://schemas.microsoft.com/office/drawing/2014/main" id="{00000000-0008-0000-0100-0000D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76200</xdr:colOff>
          <xdr:row>19</xdr:row>
          <xdr:rowOff>38100</xdr:rowOff>
        </xdr:from>
        <xdr:to>
          <xdr:col>182</xdr:col>
          <xdr:colOff>0</xdr:colOff>
          <xdr:row>20</xdr:row>
          <xdr:rowOff>28575</xdr:rowOff>
        </xdr:to>
        <xdr:sp macro="" textlink="">
          <xdr:nvSpPr>
            <xdr:cNvPr id="14806" name="p02c35cb04" hidden="1">
              <a:extLst>
                <a:ext uri="{63B3BB69-23CF-44E3-9099-C40C66FF867C}">
                  <a14:compatExt spid="_x0000_s14806"/>
                </a:ext>
                <a:ext uri="{FF2B5EF4-FFF2-40B4-BE49-F238E27FC236}">
                  <a16:creationId xmlns:a16="http://schemas.microsoft.com/office/drawing/2014/main" id="{00000000-0008-0000-0100-0000D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247650</xdr:colOff>
          <xdr:row>19</xdr:row>
          <xdr:rowOff>38100</xdr:rowOff>
        </xdr:from>
        <xdr:to>
          <xdr:col>184</xdr:col>
          <xdr:colOff>66675</xdr:colOff>
          <xdr:row>20</xdr:row>
          <xdr:rowOff>28575</xdr:rowOff>
        </xdr:to>
        <xdr:sp macro="" textlink="">
          <xdr:nvSpPr>
            <xdr:cNvPr id="14807" name="p02c36cb01" hidden="1">
              <a:extLst>
                <a:ext uri="{63B3BB69-23CF-44E3-9099-C40C66FF867C}">
                  <a14:compatExt spid="_x0000_s14807"/>
                </a:ext>
                <a:ext uri="{FF2B5EF4-FFF2-40B4-BE49-F238E27FC236}">
                  <a16:creationId xmlns:a16="http://schemas.microsoft.com/office/drawing/2014/main" id="{00000000-0008-0000-0100-0000D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184</xdr:col>
          <xdr:colOff>28575</xdr:colOff>
          <xdr:row>19</xdr:row>
          <xdr:rowOff>38100</xdr:rowOff>
        </xdr:from>
        <xdr:to>
          <xdr:col>185</xdr:col>
          <xdr:colOff>209550</xdr:colOff>
          <xdr:row>20</xdr:row>
          <xdr:rowOff>28575</xdr:rowOff>
        </xdr:to>
        <xdr:sp macro="" textlink="">
          <xdr:nvSpPr>
            <xdr:cNvPr id="14808" name="p02c36cb02" hidden="1">
              <a:extLst>
                <a:ext uri="{63B3BB69-23CF-44E3-9099-C40C66FF867C}">
                  <a14:compatExt spid="_x0000_s14808"/>
                </a:ext>
                <a:ext uri="{FF2B5EF4-FFF2-40B4-BE49-F238E27FC236}">
                  <a16:creationId xmlns:a16="http://schemas.microsoft.com/office/drawing/2014/main" id="{00000000-0008-0000-0100-0000D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180975</xdr:colOff>
          <xdr:row>19</xdr:row>
          <xdr:rowOff>38100</xdr:rowOff>
        </xdr:from>
        <xdr:to>
          <xdr:col>186</xdr:col>
          <xdr:colOff>104775</xdr:colOff>
          <xdr:row>20</xdr:row>
          <xdr:rowOff>28575</xdr:rowOff>
        </xdr:to>
        <xdr:sp macro="" textlink="">
          <xdr:nvSpPr>
            <xdr:cNvPr id="14809" name="p02c36cb03" hidden="1">
              <a:extLst>
                <a:ext uri="{63B3BB69-23CF-44E3-9099-C40C66FF867C}">
                  <a14:compatExt spid="_x0000_s14809"/>
                </a:ext>
                <a:ext uri="{FF2B5EF4-FFF2-40B4-BE49-F238E27FC236}">
                  <a16:creationId xmlns:a16="http://schemas.microsoft.com/office/drawing/2014/main" id="{00000000-0008-0000-0100-0000D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76200</xdr:colOff>
          <xdr:row>19</xdr:row>
          <xdr:rowOff>38100</xdr:rowOff>
        </xdr:from>
        <xdr:to>
          <xdr:col>187</xdr:col>
          <xdr:colOff>0</xdr:colOff>
          <xdr:row>20</xdr:row>
          <xdr:rowOff>28575</xdr:rowOff>
        </xdr:to>
        <xdr:sp macro="" textlink="">
          <xdr:nvSpPr>
            <xdr:cNvPr id="14810" name="p02c36cb04" hidden="1">
              <a:extLst>
                <a:ext uri="{63B3BB69-23CF-44E3-9099-C40C66FF867C}">
                  <a14:compatExt spid="_x0000_s14810"/>
                </a:ext>
                <a:ext uri="{FF2B5EF4-FFF2-40B4-BE49-F238E27FC236}">
                  <a16:creationId xmlns:a16="http://schemas.microsoft.com/office/drawing/2014/main" id="{00000000-0008-0000-0100-0000D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247650</xdr:colOff>
          <xdr:row>19</xdr:row>
          <xdr:rowOff>38100</xdr:rowOff>
        </xdr:from>
        <xdr:to>
          <xdr:col>189</xdr:col>
          <xdr:colOff>66675</xdr:colOff>
          <xdr:row>20</xdr:row>
          <xdr:rowOff>28575</xdr:rowOff>
        </xdr:to>
        <xdr:sp macro="" textlink="">
          <xdr:nvSpPr>
            <xdr:cNvPr id="14811" name="p02c37cb01" hidden="1">
              <a:extLst>
                <a:ext uri="{63B3BB69-23CF-44E3-9099-C40C66FF867C}">
                  <a14:compatExt spid="_x0000_s14811"/>
                </a:ext>
                <a:ext uri="{FF2B5EF4-FFF2-40B4-BE49-F238E27FC236}">
                  <a16:creationId xmlns:a16="http://schemas.microsoft.com/office/drawing/2014/main" id="{00000000-0008-0000-0100-0000D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189</xdr:col>
          <xdr:colOff>28575</xdr:colOff>
          <xdr:row>19</xdr:row>
          <xdr:rowOff>38100</xdr:rowOff>
        </xdr:from>
        <xdr:to>
          <xdr:col>190</xdr:col>
          <xdr:colOff>209550</xdr:colOff>
          <xdr:row>20</xdr:row>
          <xdr:rowOff>28575</xdr:rowOff>
        </xdr:to>
        <xdr:sp macro="" textlink="">
          <xdr:nvSpPr>
            <xdr:cNvPr id="14812" name="p02c37cb02" hidden="1">
              <a:extLst>
                <a:ext uri="{63B3BB69-23CF-44E3-9099-C40C66FF867C}">
                  <a14:compatExt spid="_x0000_s14812"/>
                </a:ext>
                <a:ext uri="{FF2B5EF4-FFF2-40B4-BE49-F238E27FC236}">
                  <a16:creationId xmlns:a16="http://schemas.microsoft.com/office/drawing/2014/main" id="{00000000-0008-0000-0100-0000D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180975</xdr:colOff>
          <xdr:row>19</xdr:row>
          <xdr:rowOff>38100</xdr:rowOff>
        </xdr:from>
        <xdr:to>
          <xdr:col>191</xdr:col>
          <xdr:colOff>104775</xdr:colOff>
          <xdr:row>20</xdr:row>
          <xdr:rowOff>28575</xdr:rowOff>
        </xdr:to>
        <xdr:sp macro="" textlink="">
          <xdr:nvSpPr>
            <xdr:cNvPr id="14813" name="p02c37cb03" hidden="1">
              <a:extLst>
                <a:ext uri="{63B3BB69-23CF-44E3-9099-C40C66FF867C}">
                  <a14:compatExt spid="_x0000_s14813"/>
                </a:ext>
                <a:ext uri="{FF2B5EF4-FFF2-40B4-BE49-F238E27FC236}">
                  <a16:creationId xmlns:a16="http://schemas.microsoft.com/office/drawing/2014/main" id="{00000000-0008-0000-0100-0000D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76200</xdr:colOff>
          <xdr:row>19</xdr:row>
          <xdr:rowOff>38100</xdr:rowOff>
        </xdr:from>
        <xdr:to>
          <xdr:col>192</xdr:col>
          <xdr:colOff>0</xdr:colOff>
          <xdr:row>20</xdr:row>
          <xdr:rowOff>28575</xdr:rowOff>
        </xdr:to>
        <xdr:sp macro="" textlink="">
          <xdr:nvSpPr>
            <xdr:cNvPr id="14814" name="p02c37cb04" hidden="1">
              <a:extLst>
                <a:ext uri="{63B3BB69-23CF-44E3-9099-C40C66FF867C}">
                  <a14:compatExt spid="_x0000_s14814"/>
                </a:ext>
                <a:ext uri="{FF2B5EF4-FFF2-40B4-BE49-F238E27FC236}">
                  <a16:creationId xmlns:a16="http://schemas.microsoft.com/office/drawing/2014/main" id="{00000000-0008-0000-0100-0000D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247650</xdr:colOff>
          <xdr:row>19</xdr:row>
          <xdr:rowOff>38100</xdr:rowOff>
        </xdr:from>
        <xdr:to>
          <xdr:col>194</xdr:col>
          <xdr:colOff>66675</xdr:colOff>
          <xdr:row>20</xdr:row>
          <xdr:rowOff>28575</xdr:rowOff>
        </xdr:to>
        <xdr:sp macro="" textlink="">
          <xdr:nvSpPr>
            <xdr:cNvPr id="14815" name="p02c38cb01" hidden="1">
              <a:extLst>
                <a:ext uri="{63B3BB69-23CF-44E3-9099-C40C66FF867C}">
                  <a14:compatExt spid="_x0000_s14815"/>
                </a:ext>
                <a:ext uri="{FF2B5EF4-FFF2-40B4-BE49-F238E27FC236}">
                  <a16:creationId xmlns:a16="http://schemas.microsoft.com/office/drawing/2014/main" id="{00000000-0008-0000-0100-0000D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194</xdr:col>
          <xdr:colOff>28575</xdr:colOff>
          <xdr:row>19</xdr:row>
          <xdr:rowOff>38100</xdr:rowOff>
        </xdr:from>
        <xdr:to>
          <xdr:col>195</xdr:col>
          <xdr:colOff>209550</xdr:colOff>
          <xdr:row>20</xdr:row>
          <xdr:rowOff>28575</xdr:rowOff>
        </xdr:to>
        <xdr:sp macro="" textlink="">
          <xdr:nvSpPr>
            <xdr:cNvPr id="14816" name="p02c38cb02" hidden="1">
              <a:extLst>
                <a:ext uri="{63B3BB69-23CF-44E3-9099-C40C66FF867C}">
                  <a14:compatExt spid="_x0000_s14816"/>
                </a:ext>
                <a:ext uri="{FF2B5EF4-FFF2-40B4-BE49-F238E27FC236}">
                  <a16:creationId xmlns:a16="http://schemas.microsoft.com/office/drawing/2014/main" id="{00000000-0008-0000-0100-0000E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180975</xdr:colOff>
          <xdr:row>19</xdr:row>
          <xdr:rowOff>38100</xdr:rowOff>
        </xdr:from>
        <xdr:to>
          <xdr:col>196</xdr:col>
          <xdr:colOff>104775</xdr:colOff>
          <xdr:row>20</xdr:row>
          <xdr:rowOff>28575</xdr:rowOff>
        </xdr:to>
        <xdr:sp macro="" textlink="">
          <xdr:nvSpPr>
            <xdr:cNvPr id="14817" name="p02c38cb03" hidden="1">
              <a:extLst>
                <a:ext uri="{63B3BB69-23CF-44E3-9099-C40C66FF867C}">
                  <a14:compatExt spid="_x0000_s14817"/>
                </a:ext>
                <a:ext uri="{FF2B5EF4-FFF2-40B4-BE49-F238E27FC236}">
                  <a16:creationId xmlns:a16="http://schemas.microsoft.com/office/drawing/2014/main" id="{00000000-0008-0000-0100-0000E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76200</xdr:colOff>
          <xdr:row>19</xdr:row>
          <xdr:rowOff>38100</xdr:rowOff>
        </xdr:from>
        <xdr:to>
          <xdr:col>197</xdr:col>
          <xdr:colOff>0</xdr:colOff>
          <xdr:row>20</xdr:row>
          <xdr:rowOff>28575</xdr:rowOff>
        </xdr:to>
        <xdr:sp macro="" textlink="">
          <xdr:nvSpPr>
            <xdr:cNvPr id="14818" name="p02c38cb04" hidden="1">
              <a:extLst>
                <a:ext uri="{63B3BB69-23CF-44E3-9099-C40C66FF867C}">
                  <a14:compatExt spid="_x0000_s14818"/>
                </a:ext>
                <a:ext uri="{FF2B5EF4-FFF2-40B4-BE49-F238E27FC236}">
                  <a16:creationId xmlns:a16="http://schemas.microsoft.com/office/drawing/2014/main" id="{00000000-0008-0000-0100-0000E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247650</xdr:colOff>
          <xdr:row>19</xdr:row>
          <xdr:rowOff>38100</xdr:rowOff>
        </xdr:from>
        <xdr:to>
          <xdr:col>199</xdr:col>
          <xdr:colOff>66675</xdr:colOff>
          <xdr:row>20</xdr:row>
          <xdr:rowOff>28575</xdr:rowOff>
        </xdr:to>
        <xdr:sp macro="" textlink="">
          <xdr:nvSpPr>
            <xdr:cNvPr id="14819" name="p02c39cb01" hidden="1">
              <a:extLst>
                <a:ext uri="{63B3BB69-23CF-44E3-9099-C40C66FF867C}">
                  <a14:compatExt spid="_x0000_s14819"/>
                </a:ext>
                <a:ext uri="{FF2B5EF4-FFF2-40B4-BE49-F238E27FC236}">
                  <a16:creationId xmlns:a16="http://schemas.microsoft.com/office/drawing/2014/main" id="{00000000-0008-0000-0100-0000E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199</xdr:col>
          <xdr:colOff>28575</xdr:colOff>
          <xdr:row>19</xdr:row>
          <xdr:rowOff>38100</xdr:rowOff>
        </xdr:from>
        <xdr:to>
          <xdr:col>200</xdr:col>
          <xdr:colOff>209550</xdr:colOff>
          <xdr:row>20</xdr:row>
          <xdr:rowOff>28575</xdr:rowOff>
        </xdr:to>
        <xdr:sp macro="" textlink="">
          <xdr:nvSpPr>
            <xdr:cNvPr id="14820" name="p02c39cb02" hidden="1">
              <a:extLst>
                <a:ext uri="{63B3BB69-23CF-44E3-9099-C40C66FF867C}">
                  <a14:compatExt spid="_x0000_s14820"/>
                </a:ext>
                <a:ext uri="{FF2B5EF4-FFF2-40B4-BE49-F238E27FC236}">
                  <a16:creationId xmlns:a16="http://schemas.microsoft.com/office/drawing/2014/main" id="{00000000-0008-0000-0100-0000E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180975</xdr:colOff>
          <xdr:row>19</xdr:row>
          <xdr:rowOff>38100</xdr:rowOff>
        </xdr:from>
        <xdr:to>
          <xdr:col>201</xdr:col>
          <xdr:colOff>104775</xdr:colOff>
          <xdr:row>20</xdr:row>
          <xdr:rowOff>28575</xdr:rowOff>
        </xdr:to>
        <xdr:sp macro="" textlink="">
          <xdr:nvSpPr>
            <xdr:cNvPr id="14821" name="p02c39cb03" hidden="1">
              <a:extLst>
                <a:ext uri="{63B3BB69-23CF-44E3-9099-C40C66FF867C}">
                  <a14:compatExt spid="_x0000_s14821"/>
                </a:ext>
                <a:ext uri="{FF2B5EF4-FFF2-40B4-BE49-F238E27FC236}">
                  <a16:creationId xmlns:a16="http://schemas.microsoft.com/office/drawing/2014/main" id="{00000000-0008-0000-0100-0000E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76200</xdr:colOff>
          <xdr:row>19</xdr:row>
          <xdr:rowOff>38100</xdr:rowOff>
        </xdr:from>
        <xdr:to>
          <xdr:col>202</xdr:col>
          <xdr:colOff>0</xdr:colOff>
          <xdr:row>20</xdr:row>
          <xdr:rowOff>28575</xdr:rowOff>
        </xdr:to>
        <xdr:sp macro="" textlink="">
          <xdr:nvSpPr>
            <xdr:cNvPr id="14822" name="p02c39cb04" hidden="1">
              <a:extLst>
                <a:ext uri="{63B3BB69-23CF-44E3-9099-C40C66FF867C}">
                  <a14:compatExt spid="_x0000_s14822"/>
                </a:ext>
                <a:ext uri="{FF2B5EF4-FFF2-40B4-BE49-F238E27FC236}">
                  <a16:creationId xmlns:a16="http://schemas.microsoft.com/office/drawing/2014/main" id="{00000000-0008-0000-0100-0000E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247650</xdr:colOff>
          <xdr:row>19</xdr:row>
          <xdr:rowOff>38100</xdr:rowOff>
        </xdr:from>
        <xdr:to>
          <xdr:col>204</xdr:col>
          <xdr:colOff>66675</xdr:colOff>
          <xdr:row>20</xdr:row>
          <xdr:rowOff>28575</xdr:rowOff>
        </xdr:to>
        <xdr:sp macro="" textlink="">
          <xdr:nvSpPr>
            <xdr:cNvPr id="14823" name="p02c40cb01" hidden="1">
              <a:extLst>
                <a:ext uri="{63B3BB69-23CF-44E3-9099-C40C66FF867C}">
                  <a14:compatExt spid="_x0000_s14823"/>
                </a:ext>
                <a:ext uri="{FF2B5EF4-FFF2-40B4-BE49-F238E27FC236}">
                  <a16:creationId xmlns:a16="http://schemas.microsoft.com/office/drawing/2014/main" id="{00000000-0008-0000-0100-0000E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204</xdr:col>
          <xdr:colOff>28575</xdr:colOff>
          <xdr:row>19</xdr:row>
          <xdr:rowOff>38100</xdr:rowOff>
        </xdr:from>
        <xdr:to>
          <xdr:col>205</xdr:col>
          <xdr:colOff>209550</xdr:colOff>
          <xdr:row>20</xdr:row>
          <xdr:rowOff>28575</xdr:rowOff>
        </xdr:to>
        <xdr:sp macro="" textlink="">
          <xdr:nvSpPr>
            <xdr:cNvPr id="14824" name="p02c40cb02" hidden="1">
              <a:extLst>
                <a:ext uri="{63B3BB69-23CF-44E3-9099-C40C66FF867C}">
                  <a14:compatExt spid="_x0000_s14824"/>
                </a:ext>
                <a:ext uri="{FF2B5EF4-FFF2-40B4-BE49-F238E27FC236}">
                  <a16:creationId xmlns:a16="http://schemas.microsoft.com/office/drawing/2014/main" id="{00000000-0008-0000-0100-0000E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180975</xdr:colOff>
          <xdr:row>19</xdr:row>
          <xdr:rowOff>38100</xdr:rowOff>
        </xdr:from>
        <xdr:to>
          <xdr:col>206</xdr:col>
          <xdr:colOff>104775</xdr:colOff>
          <xdr:row>20</xdr:row>
          <xdr:rowOff>28575</xdr:rowOff>
        </xdr:to>
        <xdr:sp macro="" textlink="">
          <xdr:nvSpPr>
            <xdr:cNvPr id="14825" name="p02c40cb03" hidden="1">
              <a:extLst>
                <a:ext uri="{63B3BB69-23CF-44E3-9099-C40C66FF867C}">
                  <a14:compatExt spid="_x0000_s14825"/>
                </a:ext>
                <a:ext uri="{FF2B5EF4-FFF2-40B4-BE49-F238E27FC236}">
                  <a16:creationId xmlns:a16="http://schemas.microsoft.com/office/drawing/2014/main" id="{00000000-0008-0000-0100-0000E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76200</xdr:colOff>
          <xdr:row>19</xdr:row>
          <xdr:rowOff>38100</xdr:rowOff>
        </xdr:from>
        <xdr:to>
          <xdr:col>207</xdr:col>
          <xdr:colOff>0</xdr:colOff>
          <xdr:row>20</xdr:row>
          <xdr:rowOff>28575</xdr:rowOff>
        </xdr:to>
        <xdr:sp macro="" textlink="">
          <xdr:nvSpPr>
            <xdr:cNvPr id="14826" name="p02c40cb04" hidden="1">
              <a:extLst>
                <a:ext uri="{63B3BB69-23CF-44E3-9099-C40C66FF867C}">
                  <a14:compatExt spid="_x0000_s14826"/>
                </a:ext>
                <a:ext uri="{FF2B5EF4-FFF2-40B4-BE49-F238E27FC236}">
                  <a16:creationId xmlns:a16="http://schemas.microsoft.com/office/drawing/2014/main" id="{00000000-0008-0000-0100-0000E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247650</xdr:colOff>
          <xdr:row>19</xdr:row>
          <xdr:rowOff>38100</xdr:rowOff>
        </xdr:from>
        <xdr:to>
          <xdr:col>209</xdr:col>
          <xdr:colOff>66675</xdr:colOff>
          <xdr:row>20</xdr:row>
          <xdr:rowOff>28575</xdr:rowOff>
        </xdr:to>
        <xdr:sp macro="" textlink="">
          <xdr:nvSpPr>
            <xdr:cNvPr id="14827" name="p02c41cb01" hidden="1">
              <a:extLst>
                <a:ext uri="{63B3BB69-23CF-44E3-9099-C40C66FF867C}">
                  <a14:compatExt spid="_x0000_s14827"/>
                </a:ext>
                <a:ext uri="{FF2B5EF4-FFF2-40B4-BE49-F238E27FC236}">
                  <a16:creationId xmlns:a16="http://schemas.microsoft.com/office/drawing/2014/main" id="{00000000-0008-0000-0100-0000E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209</xdr:col>
          <xdr:colOff>28575</xdr:colOff>
          <xdr:row>19</xdr:row>
          <xdr:rowOff>38100</xdr:rowOff>
        </xdr:from>
        <xdr:to>
          <xdr:col>210</xdr:col>
          <xdr:colOff>209550</xdr:colOff>
          <xdr:row>20</xdr:row>
          <xdr:rowOff>28575</xdr:rowOff>
        </xdr:to>
        <xdr:sp macro="" textlink="">
          <xdr:nvSpPr>
            <xdr:cNvPr id="14828" name="p02c41cb02" hidden="1">
              <a:extLst>
                <a:ext uri="{63B3BB69-23CF-44E3-9099-C40C66FF867C}">
                  <a14:compatExt spid="_x0000_s14828"/>
                </a:ext>
                <a:ext uri="{FF2B5EF4-FFF2-40B4-BE49-F238E27FC236}">
                  <a16:creationId xmlns:a16="http://schemas.microsoft.com/office/drawing/2014/main" id="{00000000-0008-0000-0100-0000E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180975</xdr:colOff>
          <xdr:row>19</xdr:row>
          <xdr:rowOff>38100</xdr:rowOff>
        </xdr:from>
        <xdr:to>
          <xdr:col>211</xdr:col>
          <xdr:colOff>104775</xdr:colOff>
          <xdr:row>20</xdr:row>
          <xdr:rowOff>28575</xdr:rowOff>
        </xdr:to>
        <xdr:sp macro="" textlink="">
          <xdr:nvSpPr>
            <xdr:cNvPr id="14829" name="p02c41cb03" hidden="1">
              <a:extLst>
                <a:ext uri="{63B3BB69-23CF-44E3-9099-C40C66FF867C}">
                  <a14:compatExt spid="_x0000_s14829"/>
                </a:ext>
                <a:ext uri="{FF2B5EF4-FFF2-40B4-BE49-F238E27FC236}">
                  <a16:creationId xmlns:a16="http://schemas.microsoft.com/office/drawing/2014/main" id="{00000000-0008-0000-0100-0000E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76200</xdr:colOff>
          <xdr:row>19</xdr:row>
          <xdr:rowOff>38100</xdr:rowOff>
        </xdr:from>
        <xdr:to>
          <xdr:col>212</xdr:col>
          <xdr:colOff>0</xdr:colOff>
          <xdr:row>20</xdr:row>
          <xdr:rowOff>28575</xdr:rowOff>
        </xdr:to>
        <xdr:sp macro="" textlink="">
          <xdr:nvSpPr>
            <xdr:cNvPr id="14830" name="p02c41cb04" hidden="1">
              <a:extLst>
                <a:ext uri="{63B3BB69-23CF-44E3-9099-C40C66FF867C}">
                  <a14:compatExt spid="_x0000_s14830"/>
                </a:ext>
                <a:ext uri="{FF2B5EF4-FFF2-40B4-BE49-F238E27FC236}">
                  <a16:creationId xmlns:a16="http://schemas.microsoft.com/office/drawing/2014/main" id="{00000000-0008-0000-0100-0000E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247650</xdr:colOff>
          <xdr:row>19</xdr:row>
          <xdr:rowOff>38100</xdr:rowOff>
        </xdr:from>
        <xdr:to>
          <xdr:col>214</xdr:col>
          <xdr:colOff>66675</xdr:colOff>
          <xdr:row>20</xdr:row>
          <xdr:rowOff>28575</xdr:rowOff>
        </xdr:to>
        <xdr:sp macro="" textlink="">
          <xdr:nvSpPr>
            <xdr:cNvPr id="14831" name="p02c42cb01" hidden="1">
              <a:extLst>
                <a:ext uri="{63B3BB69-23CF-44E3-9099-C40C66FF867C}">
                  <a14:compatExt spid="_x0000_s14831"/>
                </a:ext>
                <a:ext uri="{FF2B5EF4-FFF2-40B4-BE49-F238E27FC236}">
                  <a16:creationId xmlns:a16="http://schemas.microsoft.com/office/drawing/2014/main" id="{00000000-0008-0000-0100-0000E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214</xdr:col>
          <xdr:colOff>28575</xdr:colOff>
          <xdr:row>19</xdr:row>
          <xdr:rowOff>38100</xdr:rowOff>
        </xdr:from>
        <xdr:to>
          <xdr:col>215</xdr:col>
          <xdr:colOff>209550</xdr:colOff>
          <xdr:row>20</xdr:row>
          <xdr:rowOff>28575</xdr:rowOff>
        </xdr:to>
        <xdr:sp macro="" textlink="">
          <xdr:nvSpPr>
            <xdr:cNvPr id="14832" name="p02c42cb02" hidden="1">
              <a:extLst>
                <a:ext uri="{63B3BB69-23CF-44E3-9099-C40C66FF867C}">
                  <a14:compatExt spid="_x0000_s14832"/>
                </a:ext>
                <a:ext uri="{FF2B5EF4-FFF2-40B4-BE49-F238E27FC236}">
                  <a16:creationId xmlns:a16="http://schemas.microsoft.com/office/drawing/2014/main" id="{00000000-0008-0000-0100-0000F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180975</xdr:colOff>
          <xdr:row>19</xdr:row>
          <xdr:rowOff>38100</xdr:rowOff>
        </xdr:from>
        <xdr:to>
          <xdr:col>216</xdr:col>
          <xdr:colOff>104775</xdr:colOff>
          <xdr:row>20</xdr:row>
          <xdr:rowOff>28575</xdr:rowOff>
        </xdr:to>
        <xdr:sp macro="" textlink="">
          <xdr:nvSpPr>
            <xdr:cNvPr id="14833" name="p02c42cb03" hidden="1">
              <a:extLst>
                <a:ext uri="{63B3BB69-23CF-44E3-9099-C40C66FF867C}">
                  <a14:compatExt spid="_x0000_s14833"/>
                </a:ext>
                <a:ext uri="{FF2B5EF4-FFF2-40B4-BE49-F238E27FC236}">
                  <a16:creationId xmlns:a16="http://schemas.microsoft.com/office/drawing/2014/main" id="{00000000-0008-0000-0100-0000F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76200</xdr:colOff>
          <xdr:row>19</xdr:row>
          <xdr:rowOff>38100</xdr:rowOff>
        </xdr:from>
        <xdr:to>
          <xdr:col>217</xdr:col>
          <xdr:colOff>0</xdr:colOff>
          <xdr:row>20</xdr:row>
          <xdr:rowOff>28575</xdr:rowOff>
        </xdr:to>
        <xdr:sp macro="" textlink="">
          <xdr:nvSpPr>
            <xdr:cNvPr id="14834" name="p02c42cb04" hidden="1">
              <a:extLst>
                <a:ext uri="{63B3BB69-23CF-44E3-9099-C40C66FF867C}">
                  <a14:compatExt spid="_x0000_s14834"/>
                </a:ext>
                <a:ext uri="{FF2B5EF4-FFF2-40B4-BE49-F238E27FC236}">
                  <a16:creationId xmlns:a16="http://schemas.microsoft.com/office/drawing/2014/main" id="{00000000-0008-0000-0100-0000F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247650</xdr:colOff>
          <xdr:row>19</xdr:row>
          <xdr:rowOff>38100</xdr:rowOff>
        </xdr:from>
        <xdr:to>
          <xdr:col>219</xdr:col>
          <xdr:colOff>66675</xdr:colOff>
          <xdr:row>20</xdr:row>
          <xdr:rowOff>28575</xdr:rowOff>
        </xdr:to>
        <xdr:sp macro="" textlink="">
          <xdr:nvSpPr>
            <xdr:cNvPr id="14835" name="p02c43cb01" hidden="1">
              <a:extLst>
                <a:ext uri="{63B3BB69-23CF-44E3-9099-C40C66FF867C}">
                  <a14:compatExt spid="_x0000_s14835"/>
                </a:ext>
                <a:ext uri="{FF2B5EF4-FFF2-40B4-BE49-F238E27FC236}">
                  <a16:creationId xmlns:a16="http://schemas.microsoft.com/office/drawing/2014/main" id="{00000000-0008-0000-0100-0000F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219</xdr:col>
          <xdr:colOff>28575</xdr:colOff>
          <xdr:row>19</xdr:row>
          <xdr:rowOff>38100</xdr:rowOff>
        </xdr:from>
        <xdr:to>
          <xdr:col>220</xdr:col>
          <xdr:colOff>209550</xdr:colOff>
          <xdr:row>20</xdr:row>
          <xdr:rowOff>28575</xdr:rowOff>
        </xdr:to>
        <xdr:sp macro="" textlink="">
          <xdr:nvSpPr>
            <xdr:cNvPr id="14836" name="p02c43cb02" hidden="1">
              <a:extLst>
                <a:ext uri="{63B3BB69-23CF-44E3-9099-C40C66FF867C}">
                  <a14:compatExt spid="_x0000_s14836"/>
                </a:ext>
                <a:ext uri="{FF2B5EF4-FFF2-40B4-BE49-F238E27FC236}">
                  <a16:creationId xmlns:a16="http://schemas.microsoft.com/office/drawing/2014/main" id="{00000000-0008-0000-0100-0000F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180975</xdr:colOff>
          <xdr:row>19</xdr:row>
          <xdr:rowOff>38100</xdr:rowOff>
        </xdr:from>
        <xdr:to>
          <xdr:col>221</xdr:col>
          <xdr:colOff>104775</xdr:colOff>
          <xdr:row>20</xdr:row>
          <xdr:rowOff>28575</xdr:rowOff>
        </xdr:to>
        <xdr:sp macro="" textlink="">
          <xdr:nvSpPr>
            <xdr:cNvPr id="14837" name="p02c43cb03" hidden="1">
              <a:extLst>
                <a:ext uri="{63B3BB69-23CF-44E3-9099-C40C66FF867C}">
                  <a14:compatExt spid="_x0000_s14837"/>
                </a:ext>
                <a:ext uri="{FF2B5EF4-FFF2-40B4-BE49-F238E27FC236}">
                  <a16:creationId xmlns:a16="http://schemas.microsoft.com/office/drawing/2014/main" id="{00000000-0008-0000-0100-0000F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76200</xdr:colOff>
          <xdr:row>19</xdr:row>
          <xdr:rowOff>38100</xdr:rowOff>
        </xdr:from>
        <xdr:to>
          <xdr:col>222</xdr:col>
          <xdr:colOff>0</xdr:colOff>
          <xdr:row>20</xdr:row>
          <xdr:rowOff>28575</xdr:rowOff>
        </xdr:to>
        <xdr:sp macro="" textlink="">
          <xdr:nvSpPr>
            <xdr:cNvPr id="14838" name="p02c43cb04" hidden="1">
              <a:extLst>
                <a:ext uri="{63B3BB69-23CF-44E3-9099-C40C66FF867C}">
                  <a14:compatExt spid="_x0000_s14838"/>
                </a:ext>
                <a:ext uri="{FF2B5EF4-FFF2-40B4-BE49-F238E27FC236}">
                  <a16:creationId xmlns:a16="http://schemas.microsoft.com/office/drawing/2014/main" id="{00000000-0008-0000-0100-0000F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247650</xdr:colOff>
          <xdr:row>19</xdr:row>
          <xdr:rowOff>38100</xdr:rowOff>
        </xdr:from>
        <xdr:to>
          <xdr:col>224</xdr:col>
          <xdr:colOff>66675</xdr:colOff>
          <xdr:row>20</xdr:row>
          <xdr:rowOff>28575</xdr:rowOff>
        </xdr:to>
        <xdr:sp macro="" textlink="">
          <xdr:nvSpPr>
            <xdr:cNvPr id="14839" name="p02c44cb01" hidden="1">
              <a:extLst>
                <a:ext uri="{63B3BB69-23CF-44E3-9099-C40C66FF867C}">
                  <a14:compatExt spid="_x0000_s14839"/>
                </a:ext>
                <a:ext uri="{FF2B5EF4-FFF2-40B4-BE49-F238E27FC236}">
                  <a16:creationId xmlns:a16="http://schemas.microsoft.com/office/drawing/2014/main" id="{00000000-0008-0000-0100-0000F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224</xdr:col>
          <xdr:colOff>28575</xdr:colOff>
          <xdr:row>19</xdr:row>
          <xdr:rowOff>38100</xdr:rowOff>
        </xdr:from>
        <xdr:to>
          <xdr:col>225</xdr:col>
          <xdr:colOff>209550</xdr:colOff>
          <xdr:row>20</xdr:row>
          <xdr:rowOff>28575</xdr:rowOff>
        </xdr:to>
        <xdr:sp macro="" textlink="">
          <xdr:nvSpPr>
            <xdr:cNvPr id="14840" name="p02c44cb02" hidden="1">
              <a:extLst>
                <a:ext uri="{63B3BB69-23CF-44E3-9099-C40C66FF867C}">
                  <a14:compatExt spid="_x0000_s14840"/>
                </a:ext>
                <a:ext uri="{FF2B5EF4-FFF2-40B4-BE49-F238E27FC236}">
                  <a16:creationId xmlns:a16="http://schemas.microsoft.com/office/drawing/2014/main" id="{00000000-0008-0000-0100-0000F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180975</xdr:colOff>
          <xdr:row>19</xdr:row>
          <xdr:rowOff>38100</xdr:rowOff>
        </xdr:from>
        <xdr:to>
          <xdr:col>226</xdr:col>
          <xdr:colOff>104775</xdr:colOff>
          <xdr:row>20</xdr:row>
          <xdr:rowOff>28575</xdr:rowOff>
        </xdr:to>
        <xdr:sp macro="" textlink="">
          <xdr:nvSpPr>
            <xdr:cNvPr id="14841" name="p02c44cb03" hidden="1">
              <a:extLst>
                <a:ext uri="{63B3BB69-23CF-44E3-9099-C40C66FF867C}">
                  <a14:compatExt spid="_x0000_s14841"/>
                </a:ext>
                <a:ext uri="{FF2B5EF4-FFF2-40B4-BE49-F238E27FC236}">
                  <a16:creationId xmlns:a16="http://schemas.microsoft.com/office/drawing/2014/main" id="{00000000-0008-0000-0100-0000F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76200</xdr:colOff>
          <xdr:row>19</xdr:row>
          <xdr:rowOff>38100</xdr:rowOff>
        </xdr:from>
        <xdr:to>
          <xdr:col>227</xdr:col>
          <xdr:colOff>0</xdr:colOff>
          <xdr:row>20</xdr:row>
          <xdr:rowOff>28575</xdr:rowOff>
        </xdr:to>
        <xdr:sp macro="" textlink="">
          <xdr:nvSpPr>
            <xdr:cNvPr id="14842" name="p02c44cb04" hidden="1">
              <a:extLst>
                <a:ext uri="{63B3BB69-23CF-44E3-9099-C40C66FF867C}">
                  <a14:compatExt spid="_x0000_s14842"/>
                </a:ext>
                <a:ext uri="{FF2B5EF4-FFF2-40B4-BE49-F238E27FC236}">
                  <a16:creationId xmlns:a16="http://schemas.microsoft.com/office/drawing/2014/main" id="{00000000-0008-0000-0100-0000F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247650</xdr:colOff>
          <xdr:row>19</xdr:row>
          <xdr:rowOff>38100</xdr:rowOff>
        </xdr:from>
        <xdr:to>
          <xdr:col>229</xdr:col>
          <xdr:colOff>66675</xdr:colOff>
          <xdr:row>20</xdr:row>
          <xdr:rowOff>28575</xdr:rowOff>
        </xdr:to>
        <xdr:sp macro="" textlink="">
          <xdr:nvSpPr>
            <xdr:cNvPr id="14843" name="p02c45cb01" hidden="1">
              <a:extLst>
                <a:ext uri="{63B3BB69-23CF-44E3-9099-C40C66FF867C}">
                  <a14:compatExt spid="_x0000_s14843"/>
                </a:ext>
                <a:ext uri="{FF2B5EF4-FFF2-40B4-BE49-F238E27FC236}">
                  <a16:creationId xmlns:a16="http://schemas.microsoft.com/office/drawing/2014/main" id="{00000000-0008-0000-0100-0000F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229</xdr:col>
          <xdr:colOff>28575</xdr:colOff>
          <xdr:row>19</xdr:row>
          <xdr:rowOff>38100</xdr:rowOff>
        </xdr:from>
        <xdr:to>
          <xdr:col>230</xdr:col>
          <xdr:colOff>209550</xdr:colOff>
          <xdr:row>20</xdr:row>
          <xdr:rowOff>28575</xdr:rowOff>
        </xdr:to>
        <xdr:sp macro="" textlink="">
          <xdr:nvSpPr>
            <xdr:cNvPr id="14844" name="p02c45cb02" hidden="1">
              <a:extLst>
                <a:ext uri="{63B3BB69-23CF-44E3-9099-C40C66FF867C}">
                  <a14:compatExt spid="_x0000_s14844"/>
                </a:ext>
                <a:ext uri="{FF2B5EF4-FFF2-40B4-BE49-F238E27FC236}">
                  <a16:creationId xmlns:a16="http://schemas.microsoft.com/office/drawing/2014/main" id="{00000000-0008-0000-0100-0000F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180975</xdr:colOff>
          <xdr:row>19</xdr:row>
          <xdr:rowOff>38100</xdr:rowOff>
        </xdr:from>
        <xdr:to>
          <xdr:col>231</xdr:col>
          <xdr:colOff>104775</xdr:colOff>
          <xdr:row>20</xdr:row>
          <xdr:rowOff>28575</xdr:rowOff>
        </xdr:to>
        <xdr:sp macro="" textlink="">
          <xdr:nvSpPr>
            <xdr:cNvPr id="14845" name="p02c45cb03" hidden="1">
              <a:extLst>
                <a:ext uri="{63B3BB69-23CF-44E3-9099-C40C66FF867C}">
                  <a14:compatExt spid="_x0000_s14845"/>
                </a:ext>
                <a:ext uri="{FF2B5EF4-FFF2-40B4-BE49-F238E27FC236}">
                  <a16:creationId xmlns:a16="http://schemas.microsoft.com/office/drawing/2014/main" id="{00000000-0008-0000-0100-0000F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76200</xdr:colOff>
          <xdr:row>19</xdr:row>
          <xdr:rowOff>38100</xdr:rowOff>
        </xdr:from>
        <xdr:to>
          <xdr:col>232</xdr:col>
          <xdr:colOff>0</xdr:colOff>
          <xdr:row>20</xdr:row>
          <xdr:rowOff>28575</xdr:rowOff>
        </xdr:to>
        <xdr:sp macro="" textlink="">
          <xdr:nvSpPr>
            <xdr:cNvPr id="14846" name="p02c45cb04" hidden="1">
              <a:extLst>
                <a:ext uri="{63B3BB69-23CF-44E3-9099-C40C66FF867C}">
                  <a14:compatExt spid="_x0000_s14846"/>
                </a:ext>
                <a:ext uri="{FF2B5EF4-FFF2-40B4-BE49-F238E27FC236}">
                  <a16:creationId xmlns:a16="http://schemas.microsoft.com/office/drawing/2014/main" id="{00000000-0008-0000-0100-0000F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247650</xdr:colOff>
          <xdr:row>19</xdr:row>
          <xdr:rowOff>38100</xdr:rowOff>
        </xdr:from>
        <xdr:to>
          <xdr:col>234</xdr:col>
          <xdr:colOff>66675</xdr:colOff>
          <xdr:row>20</xdr:row>
          <xdr:rowOff>28575</xdr:rowOff>
        </xdr:to>
        <xdr:sp macro="" textlink="">
          <xdr:nvSpPr>
            <xdr:cNvPr id="14847" name="p02c46cb01" hidden="1">
              <a:extLst>
                <a:ext uri="{63B3BB69-23CF-44E3-9099-C40C66FF867C}">
                  <a14:compatExt spid="_x0000_s14847"/>
                </a:ext>
                <a:ext uri="{FF2B5EF4-FFF2-40B4-BE49-F238E27FC236}">
                  <a16:creationId xmlns:a16="http://schemas.microsoft.com/office/drawing/2014/main" id="{00000000-0008-0000-0100-0000F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234</xdr:col>
          <xdr:colOff>28575</xdr:colOff>
          <xdr:row>19</xdr:row>
          <xdr:rowOff>38100</xdr:rowOff>
        </xdr:from>
        <xdr:to>
          <xdr:col>235</xdr:col>
          <xdr:colOff>209550</xdr:colOff>
          <xdr:row>20</xdr:row>
          <xdr:rowOff>28575</xdr:rowOff>
        </xdr:to>
        <xdr:sp macro="" textlink="">
          <xdr:nvSpPr>
            <xdr:cNvPr id="14848" name="p02c46cb02" hidden="1">
              <a:extLst>
                <a:ext uri="{63B3BB69-23CF-44E3-9099-C40C66FF867C}">
                  <a14:compatExt spid="_x0000_s14848"/>
                </a:ext>
                <a:ext uri="{FF2B5EF4-FFF2-40B4-BE49-F238E27FC236}">
                  <a16:creationId xmlns:a16="http://schemas.microsoft.com/office/drawing/2014/main" id="{00000000-0008-0000-0100-00000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180975</xdr:colOff>
          <xdr:row>19</xdr:row>
          <xdr:rowOff>38100</xdr:rowOff>
        </xdr:from>
        <xdr:to>
          <xdr:col>236</xdr:col>
          <xdr:colOff>104775</xdr:colOff>
          <xdr:row>20</xdr:row>
          <xdr:rowOff>28575</xdr:rowOff>
        </xdr:to>
        <xdr:sp macro="" textlink="">
          <xdr:nvSpPr>
            <xdr:cNvPr id="14849" name="p02c46cb03" hidden="1">
              <a:extLst>
                <a:ext uri="{63B3BB69-23CF-44E3-9099-C40C66FF867C}">
                  <a14:compatExt spid="_x0000_s14849"/>
                </a:ext>
                <a:ext uri="{FF2B5EF4-FFF2-40B4-BE49-F238E27FC236}">
                  <a16:creationId xmlns:a16="http://schemas.microsoft.com/office/drawing/2014/main" id="{00000000-0008-0000-0100-00000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76200</xdr:colOff>
          <xdr:row>19</xdr:row>
          <xdr:rowOff>38100</xdr:rowOff>
        </xdr:from>
        <xdr:to>
          <xdr:col>237</xdr:col>
          <xdr:colOff>0</xdr:colOff>
          <xdr:row>20</xdr:row>
          <xdr:rowOff>28575</xdr:rowOff>
        </xdr:to>
        <xdr:sp macro="" textlink="">
          <xdr:nvSpPr>
            <xdr:cNvPr id="14850" name="p02c46cb04" hidden="1">
              <a:extLst>
                <a:ext uri="{63B3BB69-23CF-44E3-9099-C40C66FF867C}">
                  <a14:compatExt spid="_x0000_s14850"/>
                </a:ext>
                <a:ext uri="{FF2B5EF4-FFF2-40B4-BE49-F238E27FC236}">
                  <a16:creationId xmlns:a16="http://schemas.microsoft.com/office/drawing/2014/main" id="{00000000-0008-0000-0100-00000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247650</xdr:colOff>
          <xdr:row>19</xdr:row>
          <xdr:rowOff>38100</xdr:rowOff>
        </xdr:from>
        <xdr:to>
          <xdr:col>239</xdr:col>
          <xdr:colOff>66675</xdr:colOff>
          <xdr:row>20</xdr:row>
          <xdr:rowOff>28575</xdr:rowOff>
        </xdr:to>
        <xdr:sp macro="" textlink="">
          <xdr:nvSpPr>
            <xdr:cNvPr id="14851" name="p02c47cb01" hidden="1">
              <a:extLst>
                <a:ext uri="{63B3BB69-23CF-44E3-9099-C40C66FF867C}">
                  <a14:compatExt spid="_x0000_s14851"/>
                </a:ext>
                <a:ext uri="{FF2B5EF4-FFF2-40B4-BE49-F238E27FC236}">
                  <a16:creationId xmlns:a16="http://schemas.microsoft.com/office/drawing/2014/main" id="{00000000-0008-0000-0100-000003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239</xdr:col>
          <xdr:colOff>28575</xdr:colOff>
          <xdr:row>19</xdr:row>
          <xdr:rowOff>38100</xdr:rowOff>
        </xdr:from>
        <xdr:to>
          <xdr:col>240</xdr:col>
          <xdr:colOff>209550</xdr:colOff>
          <xdr:row>20</xdr:row>
          <xdr:rowOff>28575</xdr:rowOff>
        </xdr:to>
        <xdr:sp macro="" textlink="">
          <xdr:nvSpPr>
            <xdr:cNvPr id="14852" name="p02c47cb02" hidden="1">
              <a:extLst>
                <a:ext uri="{63B3BB69-23CF-44E3-9099-C40C66FF867C}">
                  <a14:compatExt spid="_x0000_s14852"/>
                </a:ext>
                <a:ext uri="{FF2B5EF4-FFF2-40B4-BE49-F238E27FC236}">
                  <a16:creationId xmlns:a16="http://schemas.microsoft.com/office/drawing/2014/main" id="{00000000-0008-0000-0100-00000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180975</xdr:colOff>
          <xdr:row>19</xdr:row>
          <xdr:rowOff>38100</xdr:rowOff>
        </xdr:from>
        <xdr:to>
          <xdr:col>241</xdr:col>
          <xdr:colOff>104775</xdr:colOff>
          <xdr:row>20</xdr:row>
          <xdr:rowOff>28575</xdr:rowOff>
        </xdr:to>
        <xdr:sp macro="" textlink="">
          <xdr:nvSpPr>
            <xdr:cNvPr id="14853" name="p02c47cb03" hidden="1">
              <a:extLst>
                <a:ext uri="{63B3BB69-23CF-44E3-9099-C40C66FF867C}">
                  <a14:compatExt spid="_x0000_s14853"/>
                </a:ext>
                <a:ext uri="{FF2B5EF4-FFF2-40B4-BE49-F238E27FC236}">
                  <a16:creationId xmlns:a16="http://schemas.microsoft.com/office/drawing/2014/main" id="{00000000-0008-0000-0100-00000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76200</xdr:colOff>
          <xdr:row>19</xdr:row>
          <xdr:rowOff>38100</xdr:rowOff>
        </xdr:from>
        <xdr:to>
          <xdr:col>242</xdr:col>
          <xdr:colOff>0</xdr:colOff>
          <xdr:row>20</xdr:row>
          <xdr:rowOff>28575</xdr:rowOff>
        </xdr:to>
        <xdr:sp macro="" textlink="">
          <xdr:nvSpPr>
            <xdr:cNvPr id="14854" name="p02c47cb04" hidden="1">
              <a:extLst>
                <a:ext uri="{63B3BB69-23CF-44E3-9099-C40C66FF867C}">
                  <a14:compatExt spid="_x0000_s14854"/>
                </a:ext>
                <a:ext uri="{FF2B5EF4-FFF2-40B4-BE49-F238E27FC236}">
                  <a16:creationId xmlns:a16="http://schemas.microsoft.com/office/drawing/2014/main" id="{00000000-0008-0000-0100-00000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247650</xdr:colOff>
          <xdr:row>19</xdr:row>
          <xdr:rowOff>38100</xdr:rowOff>
        </xdr:from>
        <xdr:to>
          <xdr:col>244</xdr:col>
          <xdr:colOff>66675</xdr:colOff>
          <xdr:row>20</xdr:row>
          <xdr:rowOff>28575</xdr:rowOff>
        </xdr:to>
        <xdr:sp macro="" textlink="">
          <xdr:nvSpPr>
            <xdr:cNvPr id="14855" name="p02c48cb01" hidden="1">
              <a:extLst>
                <a:ext uri="{63B3BB69-23CF-44E3-9099-C40C66FF867C}">
                  <a14:compatExt spid="_x0000_s14855"/>
                </a:ext>
                <a:ext uri="{FF2B5EF4-FFF2-40B4-BE49-F238E27FC236}">
                  <a16:creationId xmlns:a16="http://schemas.microsoft.com/office/drawing/2014/main" id="{00000000-0008-0000-0100-000007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244</xdr:col>
          <xdr:colOff>28575</xdr:colOff>
          <xdr:row>19</xdr:row>
          <xdr:rowOff>38100</xdr:rowOff>
        </xdr:from>
        <xdr:to>
          <xdr:col>245</xdr:col>
          <xdr:colOff>209550</xdr:colOff>
          <xdr:row>20</xdr:row>
          <xdr:rowOff>28575</xdr:rowOff>
        </xdr:to>
        <xdr:sp macro="" textlink="">
          <xdr:nvSpPr>
            <xdr:cNvPr id="14856" name="p02c48cb02" hidden="1">
              <a:extLst>
                <a:ext uri="{63B3BB69-23CF-44E3-9099-C40C66FF867C}">
                  <a14:compatExt spid="_x0000_s14856"/>
                </a:ext>
                <a:ext uri="{FF2B5EF4-FFF2-40B4-BE49-F238E27FC236}">
                  <a16:creationId xmlns:a16="http://schemas.microsoft.com/office/drawing/2014/main" id="{00000000-0008-0000-0100-00000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180975</xdr:colOff>
          <xdr:row>19</xdr:row>
          <xdr:rowOff>38100</xdr:rowOff>
        </xdr:from>
        <xdr:to>
          <xdr:col>246</xdr:col>
          <xdr:colOff>104775</xdr:colOff>
          <xdr:row>20</xdr:row>
          <xdr:rowOff>28575</xdr:rowOff>
        </xdr:to>
        <xdr:sp macro="" textlink="">
          <xdr:nvSpPr>
            <xdr:cNvPr id="14857" name="p02c48cb03" hidden="1">
              <a:extLst>
                <a:ext uri="{63B3BB69-23CF-44E3-9099-C40C66FF867C}">
                  <a14:compatExt spid="_x0000_s14857"/>
                </a:ext>
                <a:ext uri="{FF2B5EF4-FFF2-40B4-BE49-F238E27FC236}">
                  <a16:creationId xmlns:a16="http://schemas.microsoft.com/office/drawing/2014/main" id="{00000000-0008-0000-0100-00000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76200</xdr:colOff>
          <xdr:row>19</xdr:row>
          <xdr:rowOff>38100</xdr:rowOff>
        </xdr:from>
        <xdr:to>
          <xdr:col>247</xdr:col>
          <xdr:colOff>0</xdr:colOff>
          <xdr:row>20</xdr:row>
          <xdr:rowOff>28575</xdr:rowOff>
        </xdr:to>
        <xdr:sp macro="" textlink="">
          <xdr:nvSpPr>
            <xdr:cNvPr id="14858" name="p02c48cb04" hidden="1">
              <a:extLst>
                <a:ext uri="{63B3BB69-23CF-44E3-9099-C40C66FF867C}">
                  <a14:compatExt spid="_x0000_s14858"/>
                </a:ext>
                <a:ext uri="{FF2B5EF4-FFF2-40B4-BE49-F238E27FC236}">
                  <a16:creationId xmlns:a16="http://schemas.microsoft.com/office/drawing/2014/main" id="{00000000-0008-0000-0100-00000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247650</xdr:colOff>
          <xdr:row>19</xdr:row>
          <xdr:rowOff>38100</xdr:rowOff>
        </xdr:from>
        <xdr:to>
          <xdr:col>249</xdr:col>
          <xdr:colOff>66675</xdr:colOff>
          <xdr:row>20</xdr:row>
          <xdr:rowOff>28575</xdr:rowOff>
        </xdr:to>
        <xdr:sp macro="" textlink="">
          <xdr:nvSpPr>
            <xdr:cNvPr id="14859" name="p02c49cb01" hidden="1">
              <a:extLst>
                <a:ext uri="{63B3BB69-23CF-44E3-9099-C40C66FF867C}">
                  <a14:compatExt spid="_x0000_s14859"/>
                </a:ext>
                <a:ext uri="{FF2B5EF4-FFF2-40B4-BE49-F238E27FC236}">
                  <a16:creationId xmlns:a16="http://schemas.microsoft.com/office/drawing/2014/main" id="{00000000-0008-0000-0100-00000B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249</xdr:col>
          <xdr:colOff>28575</xdr:colOff>
          <xdr:row>19</xdr:row>
          <xdr:rowOff>38100</xdr:rowOff>
        </xdr:from>
        <xdr:to>
          <xdr:col>250</xdr:col>
          <xdr:colOff>209550</xdr:colOff>
          <xdr:row>20</xdr:row>
          <xdr:rowOff>28575</xdr:rowOff>
        </xdr:to>
        <xdr:sp macro="" textlink="">
          <xdr:nvSpPr>
            <xdr:cNvPr id="14860" name="p02c49cb02" hidden="1">
              <a:extLst>
                <a:ext uri="{63B3BB69-23CF-44E3-9099-C40C66FF867C}">
                  <a14:compatExt spid="_x0000_s14860"/>
                </a:ext>
                <a:ext uri="{FF2B5EF4-FFF2-40B4-BE49-F238E27FC236}">
                  <a16:creationId xmlns:a16="http://schemas.microsoft.com/office/drawing/2014/main" id="{00000000-0008-0000-0100-00000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180975</xdr:colOff>
          <xdr:row>19</xdr:row>
          <xdr:rowOff>38100</xdr:rowOff>
        </xdr:from>
        <xdr:to>
          <xdr:col>251</xdr:col>
          <xdr:colOff>104775</xdr:colOff>
          <xdr:row>20</xdr:row>
          <xdr:rowOff>28575</xdr:rowOff>
        </xdr:to>
        <xdr:sp macro="" textlink="">
          <xdr:nvSpPr>
            <xdr:cNvPr id="14861" name="p02c49cb03" hidden="1">
              <a:extLst>
                <a:ext uri="{63B3BB69-23CF-44E3-9099-C40C66FF867C}">
                  <a14:compatExt spid="_x0000_s14861"/>
                </a:ext>
                <a:ext uri="{FF2B5EF4-FFF2-40B4-BE49-F238E27FC236}">
                  <a16:creationId xmlns:a16="http://schemas.microsoft.com/office/drawing/2014/main" id="{00000000-0008-0000-0100-00000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76200</xdr:colOff>
          <xdr:row>19</xdr:row>
          <xdr:rowOff>38100</xdr:rowOff>
        </xdr:from>
        <xdr:to>
          <xdr:col>252</xdr:col>
          <xdr:colOff>0</xdr:colOff>
          <xdr:row>20</xdr:row>
          <xdr:rowOff>28575</xdr:rowOff>
        </xdr:to>
        <xdr:sp macro="" textlink="">
          <xdr:nvSpPr>
            <xdr:cNvPr id="14862" name="p02c49cb04" hidden="1">
              <a:extLst>
                <a:ext uri="{63B3BB69-23CF-44E3-9099-C40C66FF867C}">
                  <a14:compatExt spid="_x0000_s14862"/>
                </a:ext>
                <a:ext uri="{FF2B5EF4-FFF2-40B4-BE49-F238E27FC236}">
                  <a16:creationId xmlns:a16="http://schemas.microsoft.com/office/drawing/2014/main" id="{00000000-0008-0000-0100-00000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xdr:row>
          <xdr:rowOff>0</xdr:rowOff>
        </xdr:from>
        <xdr:to>
          <xdr:col>13</xdr:col>
          <xdr:colOff>0</xdr:colOff>
          <xdr:row>17</xdr:row>
          <xdr:rowOff>0</xdr:rowOff>
        </xdr:to>
        <xdr:sp macro="" textlink="">
          <xdr:nvSpPr>
            <xdr:cNvPr id="15059" name="p02c01g03" hidden="1">
              <a:extLst>
                <a:ext uri="{63B3BB69-23CF-44E3-9099-C40C66FF867C}">
                  <a14:compatExt spid="_x0000_s15059"/>
                </a:ext>
                <a:ext uri="{FF2B5EF4-FFF2-40B4-BE49-F238E27FC236}">
                  <a16:creationId xmlns:a16="http://schemas.microsoft.com/office/drawing/2014/main" id="{00000000-0008-0000-0100-0000D3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352425</xdr:colOff>
          <xdr:row>15</xdr:row>
          <xdr:rowOff>9525</xdr:rowOff>
        </xdr:from>
        <xdr:to>
          <xdr:col>10</xdr:col>
          <xdr:colOff>47625</xdr:colOff>
          <xdr:row>16</xdr:row>
          <xdr:rowOff>0</xdr:rowOff>
        </xdr:to>
        <xdr:sp macro="" textlink="">
          <xdr:nvSpPr>
            <xdr:cNvPr id="15060" name="p02c01g03o01" hidden="1">
              <a:extLst>
                <a:ext uri="{63B3BB69-23CF-44E3-9099-C40C66FF867C}">
                  <a14:compatExt spid="_x0000_s15060"/>
                </a:ext>
                <a:ext uri="{FF2B5EF4-FFF2-40B4-BE49-F238E27FC236}">
                  <a16:creationId xmlns:a16="http://schemas.microsoft.com/office/drawing/2014/main" id="{00000000-0008-0000-0100-0000D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15</xdr:row>
          <xdr:rowOff>9525</xdr:rowOff>
        </xdr:from>
        <xdr:to>
          <xdr:col>10</xdr:col>
          <xdr:colOff>352425</xdr:colOff>
          <xdr:row>16</xdr:row>
          <xdr:rowOff>0</xdr:rowOff>
        </xdr:to>
        <xdr:sp macro="" textlink="">
          <xdr:nvSpPr>
            <xdr:cNvPr id="15061" name="p02c01g03o02" hidden="1">
              <a:extLst>
                <a:ext uri="{63B3BB69-23CF-44E3-9099-C40C66FF867C}">
                  <a14:compatExt spid="_x0000_s15061"/>
                </a:ext>
                <a:ext uri="{FF2B5EF4-FFF2-40B4-BE49-F238E27FC236}">
                  <a16:creationId xmlns:a16="http://schemas.microsoft.com/office/drawing/2014/main" id="{00000000-0008-0000-0100-0000D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15</xdr:row>
          <xdr:rowOff>9525</xdr:rowOff>
        </xdr:from>
        <xdr:to>
          <xdr:col>11</xdr:col>
          <xdr:colOff>285750</xdr:colOff>
          <xdr:row>16</xdr:row>
          <xdr:rowOff>0</xdr:rowOff>
        </xdr:to>
        <xdr:sp macro="" textlink="">
          <xdr:nvSpPr>
            <xdr:cNvPr id="15062" name="p02c01g03o03" hidden="1">
              <a:extLst>
                <a:ext uri="{63B3BB69-23CF-44E3-9099-C40C66FF867C}">
                  <a14:compatExt spid="_x0000_s15062"/>
                </a:ext>
                <a:ext uri="{FF2B5EF4-FFF2-40B4-BE49-F238E27FC236}">
                  <a16:creationId xmlns:a16="http://schemas.microsoft.com/office/drawing/2014/main" id="{00000000-0008-0000-0100-0000D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13</xdr:row>
          <xdr:rowOff>0</xdr:rowOff>
        </xdr:from>
        <xdr:to>
          <xdr:col>18</xdr:col>
          <xdr:colOff>0</xdr:colOff>
          <xdr:row>17</xdr:row>
          <xdr:rowOff>0</xdr:rowOff>
        </xdr:to>
        <xdr:sp macro="" textlink="">
          <xdr:nvSpPr>
            <xdr:cNvPr id="15063" name="p02c02g03" hidden="1">
              <a:extLst>
                <a:ext uri="{63B3BB69-23CF-44E3-9099-C40C66FF867C}">
                  <a14:compatExt spid="_x0000_s15063"/>
                </a:ext>
                <a:ext uri="{FF2B5EF4-FFF2-40B4-BE49-F238E27FC236}">
                  <a16:creationId xmlns:a16="http://schemas.microsoft.com/office/drawing/2014/main" id="{00000000-0008-0000-0100-0000D7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352425</xdr:colOff>
          <xdr:row>15</xdr:row>
          <xdr:rowOff>9525</xdr:rowOff>
        </xdr:from>
        <xdr:to>
          <xdr:col>15</xdr:col>
          <xdr:colOff>47625</xdr:colOff>
          <xdr:row>16</xdr:row>
          <xdr:rowOff>0</xdr:rowOff>
        </xdr:to>
        <xdr:sp macro="" textlink="">
          <xdr:nvSpPr>
            <xdr:cNvPr id="15064" name="p02c02g03o01" hidden="1">
              <a:extLst>
                <a:ext uri="{63B3BB69-23CF-44E3-9099-C40C66FF867C}">
                  <a14:compatExt spid="_x0000_s15064"/>
                </a:ext>
                <a:ext uri="{FF2B5EF4-FFF2-40B4-BE49-F238E27FC236}">
                  <a16:creationId xmlns:a16="http://schemas.microsoft.com/office/drawing/2014/main" id="{00000000-0008-0000-0100-0000D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15</xdr:row>
          <xdr:rowOff>9525</xdr:rowOff>
        </xdr:from>
        <xdr:to>
          <xdr:col>15</xdr:col>
          <xdr:colOff>352425</xdr:colOff>
          <xdr:row>16</xdr:row>
          <xdr:rowOff>0</xdr:rowOff>
        </xdr:to>
        <xdr:sp macro="" textlink="">
          <xdr:nvSpPr>
            <xdr:cNvPr id="15065" name="p02c02g03o02" hidden="1">
              <a:extLst>
                <a:ext uri="{63B3BB69-23CF-44E3-9099-C40C66FF867C}">
                  <a14:compatExt spid="_x0000_s15065"/>
                </a:ext>
                <a:ext uri="{FF2B5EF4-FFF2-40B4-BE49-F238E27FC236}">
                  <a16:creationId xmlns:a16="http://schemas.microsoft.com/office/drawing/2014/main" id="{00000000-0008-0000-0100-0000D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15</xdr:row>
          <xdr:rowOff>9525</xdr:rowOff>
        </xdr:from>
        <xdr:to>
          <xdr:col>16</xdr:col>
          <xdr:colOff>285750</xdr:colOff>
          <xdr:row>16</xdr:row>
          <xdr:rowOff>0</xdr:rowOff>
        </xdr:to>
        <xdr:sp macro="" textlink="">
          <xdr:nvSpPr>
            <xdr:cNvPr id="15066" name="p02c02g03o03" hidden="1">
              <a:extLst>
                <a:ext uri="{63B3BB69-23CF-44E3-9099-C40C66FF867C}">
                  <a14:compatExt spid="_x0000_s15066"/>
                </a:ext>
                <a:ext uri="{FF2B5EF4-FFF2-40B4-BE49-F238E27FC236}">
                  <a16:creationId xmlns:a16="http://schemas.microsoft.com/office/drawing/2014/main" id="{00000000-0008-0000-0100-0000D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13</xdr:row>
          <xdr:rowOff>0</xdr:rowOff>
        </xdr:from>
        <xdr:to>
          <xdr:col>23</xdr:col>
          <xdr:colOff>0</xdr:colOff>
          <xdr:row>17</xdr:row>
          <xdr:rowOff>0</xdr:rowOff>
        </xdr:to>
        <xdr:sp macro="" textlink="">
          <xdr:nvSpPr>
            <xdr:cNvPr id="15067" name="p02c03g03" hidden="1">
              <a:extLst>
                <a:ext uri="{63B3BB69-23CF-44E3-9099-C40C66FF867C}">
                  <a14:compatExt spid="_x0000_s15067"/>
                </a:ext>
                <a:ext uri="{FF2B5EF4-FFF2-40B4-BE49-F238E27FC236}">
                  <a16:creationId xmlns:a16="http://schemas.microsoft.com/office/drawing/2014/main" id="{00000000-0008-0000-0100-0000DB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352425</xdr:colOff>
          <xdr:row>15</xdr:row>
          <xdr:rowOff>9525</xdr:rowOff>
        </xdr:from>
        <xdr:to>
          <xdr:col>20</xdr:col>
          <xdr:colOff>47625</xdr:colOff>
          <xdr:row>16</xdr:row>
          <xdr:rowOff>0</xdr:rowOff>
        </xdr:to>
        <xdr:sp macro="" textlink="">
          <xdr:nvSpPr>
            <xdr:cNvPr id="15068" name="p02c03g03o01" hidden="1">
              <a:extLst>
                <a:ext uri="{63B3BB69-23CF-44E3-9099-C40C66FF867C}">
                  <a14:compatExt spid="_x0000_s15068"/>
                </a:ext>
                <a:ext uri="{FF2B5EF4-FFF2-40B4-BE49-F238E27FC236}">
                  <a16:creationId xmlns:a16="http://schemas.microsoft.com/office/drawing/2014/main" id="{00000000-0008-0000-0100-0000D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15</xdr:row>
          <xdr:rowOff>9525</xdr:rowOff>
        </xdr:from>
        <xdr:to>
          <xdr:col>20</xdr:col>
          <xdr:colOff>352425</xdr:colOff>
          <xdr:row>16</xdr:row>
          <xdr:rowOff>0</xdr:rowOff>
        </xdr:to>
        <xdr:sp macro="" textlink="">
          <xdr:nvSpPr>
            <xdr:cNvPr id="15069" name="p02c03g03o02" hidden="1">
              <a:extLst>
                <a:ext uri="{63B3BB69-23CF-44E3-9099-C40C66FF867C}">
                  <a14:compatExt spid="_x0000_s15069"/>
                </a:ext>
                <a:ext uri="{FF2B5EF4-FFF2-40B4-BE49-F238E27FC236}">
                  <a16:creationId xmlns:a16="http://schemas.microsoft.com/office/drawing/2014/main" id="{00000000-0008-0000-0100-0000D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361950</xdr:colOff>
          <xdr:row>15</xdr:row>
          <xdr:rowOff>9525</xdr:rowOff>
        </xdr:from>
        <xdr:to>
          <xdr:col>21</xdr:col>
          <xdr:colOff>285750</xdr:colOff>
          <xdr:row>16</xdr:row>
          <xdr:rowOff>0</xdr:rowOff>
        </xdr:to>
        <xdr:sp macro="" textlink="">
          <xdr:nvSpPr>
            <xdr:cNvPr id="15070" name="p02c03g03o03" hidden="1">
              <a:extLst>
                <a:ext uri="{63B3BB69-23CF-44E3-9099-C40C66FF867C}">
                  <a14:compatExt spid="_x0000_s15070"/>
                </a:ext>
                <a:ext uri="{FF2B5EF4-FFF2-40B4-BE49-F238E27FC236}">
                  <a16:creationId xmlns:a16="http://schemas.microsoft.com/office/drawing/2014/main" id="{00000000-0008-0000-0100-0000D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13</xdr:row>
          <xdr:rowOff>0</xdr:rowOff>
        </xdr:from>
        <xdr:to>
          <xdr:col>28</xdr:col>
          <xdr:colOff>0</xdr:colOff>
          <xdr:row>17</xdr:row>
          <xdr:rowOff>0</xdr:rowOff>
        </xdr:to>
        <xdr:sp macro="" textlink="">
          <xdr:nvSpPr>
            <xdr:cNvPr id="15071" name="p02c04g03" hidden="1">
              <a:extLst>
                <a:ext uri="{63B3BB69-23CF-44E3-9099-C40C66FF867C}">
                  <a14:compatExt spid="_x0000_s15071"/>
                </a:ext>
                <a:ext uri="{FF2B5EF4-FFF2-40B4-BE49-F238E27FC236}">
                  <a16:creationId xmlns:a16="http://schemas.microsoft.com/office/drawing/2014/main" id="{00000000-0008-0000-0100-0000DF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352425</xdr:colOff>
          <xdr:row>15</xdr:row>
          <xdr:rowOff>9525</xdr:rowOff>
        </xdr:from>
        <xdr:to>
          <xdr:col>25</xdr:col>
          <xdr:colOff>47625</xdr:colOff>
          <xdr:row>16</xdr:row>
          <xdr:rowOff>0</xdr:rowOff>
        </xdr:to>
        <xdr:sp macro="" textlink="">
          <xdr:nvSpPr>
            <xdr:cNvPr id="15072" name="p02c04g03o01" hidden="1">
              <a:extLst>
                <a:ext uri="{63B3BB69-23CF-44E3-9099-C40C66FF867C}">
                  <a14:compatExt spid="_x0000_s15072"/>
                </a:ext>
                <a:ext uri="{FF2B5EF4-FFF2-40B4-BE49-F238E27FC236}">
                  <a16:creationId xmlns:a16="http://schemas.microsoft.com/office/drawing/2014/main" id="{00000000-0008-0000-0100-0000E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15</xdr:row>
          <xdr:rowOff>9525</xdr:rowOff>
        </xdr:from>
        <xdr:to>
          <xdr:col>25</xdr:col>
          <xdr:colOff>352425</xdr:colOff>
          <xdr:row>16</xdr:row>
          <xdr:rowOff>0</xdr:rowOff>
        </xdr:to>
        <xdr:sp macro="" textlink="">
          <xdr:nvSpPr>
            <xdr:cNvPr id="15073" name="p02c04g03o02" hidden="1">
              <a:extLst>
                <a:ext uri="{63B3BB69-23CF-44E3-9099-C40C66FF867C}">
                  <a14:compatExt spid="_x0000_s15073"/>
                </a:ext>
                <a:ext uri="{FF2B5EF4-FFF2-40B4-BE49-F238E27FC236}">
                  <a16:creationId xmlns:a16="http://schemas.microsoft.com/office/drawing/2014/main" id="{00000000-0008-0000-0100-0000E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361950</xdr:colOff>
          <xdr:row>15</xdr:row>
          <xdr:rowOff>9525</xdr:rowOff>
        </xdr:from>
        <xdr:to>
          <xdr:col>26</xdr:col>
          <xdr:colOff>285750</xdr:colOff>
          <xdr:row>16</xdr:row>
          <xdr:rowOff>0</xdr:rowOff>
        </xdr:to>
        <xdr:sp macro="" textlink="">
          <xdr:nvSpPr>
            <xdr:cNvPr id="15074" name="p02c04g03o03" hidden="1">
              <a:extLst>
                <a:ext uri="{63B3BB69-23CF-44E3-9099-C40C66FF867C}">
                  <a14:compatExt spid="_x0000_s15074"/>
                </a:ext>
                <a:ext uri="{FF2B5EF4-FFF2-40B4-BE49-F238E27FC236}">
                  <a16:creationId xmlns:a16="http://schemas.microsoft.com/office/drawing/2014/main" id="{00000000-0008-0000-0100-0000E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13</xdr:row>
          <xdr:rowOff>0</xdr:rowOff>
        </xdr:from>
        <xdr:to>
          <xdr:col>33</xdr:col>
          <xdr:colOff>0</xdr:colOff>
          <xdr:row>17</xdr:row>
          <xdr:rowOff>0</xdr:rowOff>
        </xdr:to>
        <xdr:sp macro="" textlink="">
          <xdr:nvSpPr>
            <xdr:cNvPr id="15075" name="p02c05g03" hidden="1">
              <a:extLst>
                <a:ext uri="{63B3BB69-23CF-44E3-9099-C40C66FF867C}">
                  <a14:compatExt spid="_x0000_s15075"/>
                </a:ext>
                <a:ext uri="{FF2B5EF4-FFF2-40B4-BE49-F238E27FC236}">
                  <a16:creationId xmlns:a16="http://schemas.microsoft.com/office/drawing/2014/main" id="{00000000-0008-0000-0100-0000E3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352425</xdr:colOff>
          <xdr:row>15</xdr:row>
          <xdr:rowOff>9525</xdr:rowOff>
        </xdr:from>
        <xdr:to>
          <xdr:col>30</xdr:col>
          <xdr:colOff>47625</xdr:colOff>
          <xdr:row>16</xdr:row>
          <xdr:rowOff>0</xdr:rowOff>
        </xdr:to>
        <xdr:sp macro="" textlink="">
          <xdr:nvSpPr>
            <xdr:cNvPr id="15076" name="p02c05g03o01" hidden="1">
              <a:extLst>
                <a:ext uri="{63B3BB69-23CF-44E3-9099-C40C66FF867C}">
                  <a14:compatExt spid="_x0000_s15076"/>
                </a:ext>
                <a:ext uri="{FF2B5EF4-FFF2-40B4-BE49-F238E27FC236}">
                  <a16:creationId xmlns:a16="http://schemas.microsoft.com/office/drawing/2014/main" id="{00000000-0008-0000-0100-0000E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15</xdr:row>
          <xdr:rowOff>9525</xdr:rowOff>
        </xdr:from>
        <xdr:to>
          <xdr:col>30</xdr:col>
          <xdr:colOff>352425</xdr:colOff>
          <xdr:row>16</xdr:row>
          <xdr:rowOff>0</xdr:rowOff>
        </xdr:to>
        <xdr:sp macro="" textlink="">
          <xdr:nvSpPr>
            <xdr:cNvPr id="15077" name="p02c05g03o02" hidden="1">
              <a:extLst>
                <a:ext uri="{63B3BB69-23CF-44E3-9099-C40C66FF867C}">
                  <a14:compatExt spid="_x0000_s15077"/>
                </a:ext>
                <a:ext uri="{FF2B5EF4-FFF2-40B4-BE49-F238E27FC236}">
                  <a16:creationId xmlns:a16="http://schemas.microsoft.com/office/drawing/2014/main" id="{00000000-0008-0000-0100-0000E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361950</xdr:colOff>
          <xdr:row>15</xdr:row>
          <xdr:rowOff>9525</xdr:rowOff>
        </xdr:from>
        <xdr:to>
          <xdr:col>31</xdr:col>
          <xdr:colOff>285750</xdr:colOff>
          <xdr:row>16</xdr:row>
          <xdr:rowOff>0</xdr:rowOff>
        </xdr:to>
        <xdr:sp macro="" textlink="">
          <xdr:nvSpPr>
            <xdr:cNvPr id="15078" name="p02c05g03o03" hidden="1">
              <a:extLst>
                <a:ext uri="{63B3BB69-23CF-44E3-9099-C40C66FF867C}">
                  <a14:compatExt spid="_x0000_s15078"/>
                </a:ext>
                <a:ext uri="{FF2B5EF4-FFF2-40B4-BE49-F238E27FC236}">
                  <a16:creationId xmlns:a16="http://schemas.microsoft.com/office/drawing/2014/main" id="{00000000-0008-0000-0100-0000E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13</xdr:row>
          <xdr:rowOff>0</xdr:rowOff>
        </xdr:from>
        <xdr:to>
          <xdr:col>38</xdr:col>
          <xdr:colOff>0</xdr:colOff>
          <xdr:row>17</xdr:row>
          <xdr:rowOff>0</xdr:rowOff>
        </xdr:to>
        <xdr:sp macro="" textlink="">
          <xdr:nvSpPr>
            <xdr:cNvPr id="15079" name="p02c06g03" hidden="1">
              <a:extLst>
                <a:ext uri="{63B3BB69-23CF-44E3-9099-C40C66FF867C}">
                  <a14:compatExt spid="_x0000_s15079"/>
                </a:ext>
                <a:ext uri="{FF2B5EF4-FFF2-40B4-BE49-F238E27FC236}">
                  <a16:creationId xmlns:a16="http://schemas.microsoft.com/office/drawing/2014/main" id="{00000000-0008-0000-0100-0000E7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352425</xdr:colOff>
          <xdr:row>15</xdr:row>
          <xdr:rowOff>9525</xdr:rowOff>
        </xdr:from>
        <xdr:to>
          <xdr:col>35</xdr:col>
          <xdr:colOff>47625</xdr:colOff>
          <xdr:row>16</xdr:row>
          <xdr:rowOff>0</xdr:rowOff>
        </xdr:to>
        <xdr:sp macro="" textlink="">
          <xdr:nvSpPr>
            <xdr:cNvPr id="15080" name="p02c06g03o01" hidden="1">
              <a:extLst>
                <a:ext uri="{63B3BB69-23CF-44E3-9099-C40C66FF867C}">
                  <a14:compatExt spid="_x0000_s15080"/>
                </a:ext>
                <a:ext uri="{FF2B5EF4-FFF2-40B4-BE49-F238E27FC236}">
                  <a16:creationId xmlns:a16="http://schemas.microsoft.com/office/drawing/2014/main" id="{00000000-0008-0000-0100-0000E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47625</xdr:colOff>
          <xdr:row>15</xdr:row>
          <xdr:rowOff>9525</xdr:rowOff>
        </xdr:from>
        <xdr:to>
          <xdr:col>35</xdr:col>
          <xdr:colOff>352425</xdr:colOff>
          <xdr:row>16</xdr:row>
          <xdr:rowOff>0</xdr:rowOff>
        </xdr:to>
        <xdr:sp macro="" textlink="">
          <xdr:nvSpPr>
            <xdr:cNvPr id="15081" name="p02c06g03o02" hidden="1">
              <a:extLst>
                <a:ext uri="{63B3BB69-23CF-44E3-9099-C40C66FF867C}">
                  <a14:compatExt spid="_x0000_s15081"/>
                </a:ext>
                <a:ext uri="{FF2B5EF4-FFF2-40B4-BE49-F238E27FC236}">
                  <a16:creationId xmlns:a16="http://schemas.microsoft.com/office/drawing/2014/main" id="{00000000-0008-0000-0100-0000E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361950</xdr:colOff>
          <xdr:row>15</xdr:row>
          <xdr:rowOff>9525</xdr:rowOff>
        </xdr:from>
        <xdr:to>
          <xdr:col>36</xdr:col>
          <xdr:colOff>285750</xdr:colOff>
          <xdr:row>16</xdr:row>
          <xdr:rowOff>0</xdr:rowOff>
        </xdr:to>
        <xdr:sp macro="" textlink="">
          <xdr:nvSpPr>
            <xdr:cNvPr id="15082" name="p02c06g03o03" hidden="1">
              <a:extLst>
                <a:ext uri="{63B3BB69-23CF-44E3-9099-C40C66FF867C}">
                  <a14:compatExt spid="_x0000_s15082"/>
                </a:ext>
                <a:ext uri="{FF2B5EF4-FFF2-40B4-BE49-F238E27FC236}">
                  <a16:creationId xmlns:a16="http://schemas.microsoft.com/office/drawing/2014/main" id="{00000000-0008-0000-0100-0000E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13</xdr:row>
          <xdr:rowOff>0</xdr:rowOff>
        </xdr:from>
        <xdr:to>
          <xdr:col>43</xdr:col>
          <xdr:colOff>0</xdr:colOff>
          <xdr:row>17</xdr:row>
          <xdr:rowOff>0</xdr:rowOff>
        </xdr:to>
        <xdr:sp macro="" textlink="">
          <xdr:nvSpPr>
            <xdr:cNvPr id="15083" name="p02c07g03" hidden="1">
              <a:extLst>
                <a:ext uri="{63B3BB69-23CF-44E3-9099-C40C66FF867C}">
                  <a14:compatExt spid="_x0000_s15083"/>
                </a:ext>
                <a:ext uri="{FF2B5EF4-FFF2-40B4-BE49-F238E27FC236}">
                  <a16:creationId xmlns:a16="http://schemas.microsoft.com/office/drawing/2014/main" id="{00000000-0008-0000-0100-0000EB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352425</xdr:colOff>
          <xdr:row>15</xdr:row>
          <xdr:rowOff>9525</xdr:rowOff>
        </xdr:from>
        <xdr:to>
          <xdr:col>40</xdr:col>
          <xdr:colOff>47625</xdr:colOff>
          <xdr:row>16</xdr:row>
          <xdr:rowOff>0</xdr:rowOff>
        </xdr:to>
        <xdr:sp macro="" textlink="">
          <xdr:nvSpPr>
            <xdr:cNvPr id="15084" name="p02c07g03o01" hidden="1">
              <a:extLst>
                <a:ext uri="{63B3BB69-23CF-44E3-9099-C40C66FF867C}">
                  <a14:compatExt spid="_x0000_s15084"/>
                </a:ext>
                <a:ext uri="{FF2B5EF4-FFF2-40B4-BE49-F238E27FC236}">
                  <a16:creationId xmlns:a16="http://schemas.microsoft.com/office/drawing/2014/main" id="{00000000-0008-0000-0100-0000E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47625</xdr:colOff>
          <xdr:row>15</xdr:row>
          <xdr:rowOff>9525</xdr:rowOff>
        </xdr:from>
        <xdr:to>
          <xdr:col>40</xdr:col>
          <xdr:colOff>352425</xdr:colOff>
          <xdr:row>16</xdr:row>
          <xdr:rowOff>0</xdr:rowOff>
        </xdr:to>
        <xdr:sp macro="" textlink="">
          <xdr:nvSpPr>
            <xdr:cNvPr id="15085" name="p02c07g03o02" hidden="1">
              <a:extLst>
                <a:ext uri="{63B3BB69-23CF-44E3-9099-C40C66FF867C}">
                  <a14:compatExt spid="_x0000_s15085"/>
                </a:ext>
                <a:ext uri="{FF2B5EF4-FFF2-40B4-BE49-F238E27FC236}">
                  <a16:creationId xmlns:a16="http://schemas.microsoft.com/office/drawing/2014/main" id="{00000000-0008-0000-0100-0000E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361950</xdr:colOff>
          <xdr:row>15</xdr:row>
          <xdr:rowOff>9525</xdr:rowOff>
        </xdr:from>
        <xdr:to>
          <xdr:col>41</xdr:col>
          <xdr:colOff>285750</xdr:colOff>
          <xdr:row>16</xdr:row>
          <xdr:rowOff>0</xdr:rowOff>
        </xdr:to>
        <xdr:sp macro="" textlink="">
          <xdr:nvSpPr>
            <xdr:cNvPr id="15086" name="p02c07g03o03" hidden="1">
              <a:extLst>
                <a:ext uri="{63B3BB69-23CF-44E3-9099-C40C66FF867C}">
                  <a14:compatExt spid="_x0000_s15086"/>
                </a:ext>
                <a:ext uri="{FF2B5EF4-FFF2-40B4-BE49-F238E27FC236}">
                  <a16:creationId xmlns:a16="http://schemas.microsoft.com/office/drawing/2014/main" id="{00000000-0008-0000-0100-0000E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0</xdr:colOff>
          <xdr:row>13</xdr:row>
          <xdr:rowOff>0</xdr:rowOff>
        </xdr:from>
        <xdr:to>
          <xdr:col>48</xdr:col>
          <xdr:colOff>0</xdr:colOff>
          <xdr:row>17</xdr:row>
          <xdr:rowOff>0</xdr:rowOff>
        </xdr:to>
        <xdr:sp macro="" textlink="">
          <xdr:nvSpPr>
            <xdr:cNvPr id="15087" name="p02c08g03" hidden="1">
              <a:extLst>
                <a:ext uri="{63B3BB69-23CF-44E3-9099-C40C66FF867C}">
                  <a14:compatExt spid="_x0000_s15087"/>
                </a:ext>
                <a:ext uri="{FF2B5EF4-FFF2-40B4-BE49-F238E27FC236}">
                  <a16:creationId xmlns:a16="http://schemas.microsoft.com/office/drawing/2014/main" id="{00000000-0008-0000-0100-0000EF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352425</xdr:colOff>
          <xdr:row>15</xdr:row>
          <xdr:rowOff>9525</xdr:rowOff>
        </xdr:from>
        <xdr:to>
          <xdr:col>45</xdr:col>
          <xdr:colOff>47625</xdr:colOff>
          <xdr:row>16</xdr:row>
          <xdr:rowOff>0</xdr:rowOff>
        </xdr:to>
        <xdr:sp macro="" textlink="">
          <xdr:nvSpPr>
            <xdr:cNvPr id="15088" name="p02c08g03o01" hidden="1">
              <a:extLst>
                <a:ext uri="{63B3BB69-23CF-44E3-9099-C40C66FF867C}">
                  <a14:compatExt spid="_x0000_s15088"/>
                </a:ext>
                <a:ext uri="{FF2B5EF4-FFF2-40B4-BE49-F238E27FC236}">
                  <a16:creationId xmlns:a16="http://schemas.microsoft.com/office/drawing/2014/main" id="{00000000-0008-0000-0100-0000F0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47625</xdr:colOff>
          <xdr:row>15</xdr:row>
          <xdr:rowOff>9525</xdr:rowOff>
        </xdr:from>
        <xdr:to>
          <xdr:col>45</xdr:col>
          <xdr:colOff>352425</xdr:colOff>
          <xdr:row>16</xdr:row>
          <xdr:rowOff>0</xdr:rowOff>
        </xdr:to>
        <xdr:sp macro="" textlink="">
          <xdr:nvSpPr>
            <xdr:cNvPr id="15089" name="p02c08g03o02" hidden="1">
              <a:extLst>
                <a:ext uri="{63B3BB69-23CF-44E3-9099-C40C66FF867C}">
                  <a14:compatExt spid="_x0000_s15089"/>
                </a:ext>
                <a:ext uri="{FF2B5EF4-FFF2-40B4-BE49-F238E27FC236}">
                  <a16:creationId xmlns:a16="http://schemas.microsoft.com/office/drawing/2014/main" id="{00000000-0008-0000-0100-0000F1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361950</xdr:colOff>
          <xdr:row>15</xdr:row>
          <xdr:rowOff>9525</xdr:rowOff>
        </xdr:from>
        <xdr:to>
          <xdr:col>46</xdr:col>
          <xdr:colOff>285750</xdr:colOff>
          <xdr:row>16</xdr:row>
          <xdr:rowOff>0</xdr:rowOff>
        </xdr:to>
        <xdr:sp macro="" textlink="">
          <xdr:nvSpPr>
            <xdr:cNvPr id="15090" name="p02c08g03o03" hidden="1">
              <a:extLst>
                <a:ext uri="{63B3BB69-23CF-44E3-9099-C40C66FF867C}">
                  <a14:compatExt spid="_x0000_s15090"/>
                </a:ext>
                <a:ext uri="{FF2B5EF4-FFF2-40B4-BE49-F238E27FC236}">
                  <a16:creationId xmlns:a16="http://schemas.microsoft.com/office/drawing/2014/main" id="{00000000-0008-0000-0100-0000F2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0</xdr:colOff>
          <xdr:row>13</xdr:row>
          <xdr:rowOff>0</xdr:rowOff>
        </xdr:from>
        <xdr:to>
          <xdr:col>53</xdr:col>
          <xdr:colOff>0</xdr:colOff>
          <xdr:row>17</xdr:row>
          <xdr:rowOff>0</xdr:rowOff>
        </xdr:to>
        <xdr:sp macro="" textlink="">
          <xdr:nvSpPr>
            <xdr:cNvPr id="15091" name="p02c09g03" hidden="1">
              <a:extLst>
                <a:ext uri="{63B3BB69-23CF-44E3-9099-C40C66FF867C}">
                  <a14:compatExt spid="_x0000_s15091"/>
                </a:ext>
                <a:ext uri="{FF2B5EF4-FFF2-40B4-BE49-F238E27FC236}">
                  <a16:creationId xmlns:a16="http://schemas.microsoft.com/office/drawing/2014/main" id="{00000000-0008-0000-0100-0000F3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352425</xdr:colOff>
          <xdr:row>15</xdr:row>
          <xdr:rowOff>9525</xdr:rowOff>
        </xdr:from>
        <xdr:to>
          <xdr:col>50</xdr:col>
          <xdr:colOff>47625</xdr:colOff>
          <xdr:row>16</xdr:row>
          <xdr:rowOff>0</xdr:rowOff>
        </xdr:to>
        <xdr:sp macro="" textlink="">
          <xdr:nvSpPr>
            <xdr:cNvPr id="15092" name="p02c09g03o01" hidden="1">
              <a:extLst>
                <a:ext uri="{63B3BB69-23CF-44E3-9099-C40C66FF867C}">
                  <a14:compatExt spid="_x0000_s15092"/>
                </a:ext>
                <a:ext uri="{FF2B5EF4-FFF2-40B4-BE49-F238E27FC236}">
                  <a16:creationId xmlns:a16="http://schemas.microsoft.com/office/drawing/2014/main" id="{00000000-0008-0000-0100-0000F4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47625</xdr:colOff>
          <xdr:row>15</xdr:row>
          <xdr:rowOff>9525</xdr:rowOff>
        </xdr:from>
        <xdr:to>
          <xdr:col>50</xdr:col>
          <xdr:colOff>352425</xdr:colOff>
          <xdr:row>16</xdr:row>
          <xdr:rowOff>0</xdr:rowOff>
        </xdr:to>
        <xdr:sp macro="" textlink="">
          <xdr:nvSpPr>
            <xdr:cNvPr id="15093" name="p02c09g03o02" hidden="1">
              <a:extLst>
                <a:ext uri="{63B3BB69-23CF-44E3-9099-C40C66FF867C}">
                  <a14:compatExt spid="_x0000_s15093"/>
                </a:ext>
                <a:ext uri="{FF2B5EF4-FFF2-40B4-BE49-F238E27FC236}">
                  <a16:creationId xmlns:a16="http://schemas.microsoft.com/office/drawing/2014/main" id="{00000000-0008-0000-0100-0000F5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361950</xdr:colOff>
          <xdr:row>15</xdr:row>
          <xdr:rowOff>9525</xdr:rowOff>
        </xdr:from>
        <xdr:to>
          <xdr:col>51</xdr:col>
          <xdr:colOff>285750</xdr:colOff>
          <xdr:row>16</xdr:row>
          <xdr:rowOff>0</xdr:rowOff>
        </xdr:to>
        <xdr:sp macro="" textlink="">
          <xdr:nvSpPr>
            <xdr:cNvPr id="15094" name="p02c09g03o03" hidden="1">
              <a:extLst>
                <a:ext uri="{63B3BB69-23CF-44E3-9099-C40C66FF867C}">
                  <a14:compatExt spid="_x0000_s15094"/>
                </a:ext>
                <a:ext uri="{FF2B5EF4-FFF2-40B4-BE49-F238E27FC236}">
                  <a16:creationId xmlns:a16="http://schemas.microsoft.com/office/drawing/2014/main" id="{00000000-0008-0000-0100-0000F6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0</xdr:colOff>
          <xdr:row>13</xdr:row>
          <xdr:rowOff>0</xdr:rowOff>
        </xdr:from>
        <xdr:to>
          <xdr:col>58</xdr:col>
          <xdr:colOff>0</xdr:colOff>
          <xdr:row>17</xdr:row>
          <xdr:rowOff>0</xdr:rowOff>
        </xdr:to>
        <xdr:sp macro="" textlink="">
          <xdr:nvSpPr>
            <xdr:cNvPr id="15095" name="p02c10g03" hidden="1">
              <a:extLst>
                <a:ext uri="{63B3BB69-23CF-44E3-9099-C40C66FF867C}">
                  <a14:compatExt spid="_x0000_s15095"/>
                </a:ext>
                <a:ext uri="{FF2B5EF4-FFF2-40B4-BE49-F238E27FC236}">
                  <a16:creationId xmlns:a16="http://schemas.microsoft.com/office/drawing/2014/main" id="{00000000-0008-0000-0100-0000F7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352425</xdr:colOff>
          <xdr:row>15</xdr:row>
          <xdr:rowOff>9525</xdr:rowOff>
        </xdr:from>
        <xdr:to>
          <xdr:col>55</xdr:col>
          <xdr:colOff>47625</xdr:colOff>
          <xdr:row>16</xdr:row>
          <xdr:rowOff>0</xdr:rowOff>
        </xdr:to>
        <xdr:sp macro="" textlink="">
          <xdr:nvSpPr>
            <xdr:cNvPr id="15096" name="p02c10g03o01" hidden="1">
              <a:extLst>
                <a:ext uri="{63B3BB69-23CF-44E3-9099-C40C66FF867C}">
                  <a14:compatExt spid="_x0000_s15096"/>
                </a:ext>
                <a:ext uri="{FF2B5EF4-FFF2-40B4-BE49-F238E27FC236}">
                  <a16:creationId xmlns:a16="http://schemas.microsoft.com/office/drawing/2014/main" id="{00000000-0008-0000-0100-0000F8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47625</xdr:colOff>
          <xdr:row>15</xdr:row>
          <xdr:rowOff>9525</xdr:rowOff>
        </xdr:from>
        <xdr:to>
          <xdr:col>55</xdr:col>
          <xdr:colOff>352425</xdr:colOff>
          <xdr:row>16</xdr:row>
          <xdr:rowOff>0</xdr:rowOff>
        </xdr:to>
        <xdr:sp macro="" textlink="">
          <xdr:nvSpPr>
            <xdr:cNvPr id="15097" name="p02c10g03o02" hidden="1">
              <a:extLst>
                <a:ext uri="{63B3BB69-23CF-44E3-9099-C40C66FF867C}">
                  <a14:compatExt spid="_x0000_s15097"/>
                </a:ext>
                <a:ext uri="{FF2B5EF4-FFF2-40B4-BE49-F238E27FC236}">
                  <a16:creationId xmlns:a16="http://schemas.microsoft.com/office/drawing/2014/main" id="{00000000-0008-0000-0100-0000F9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361950</xdr:colOff>
          <xdr:row>15</xdr:row>
          <xdr:rowOff>9525</xdr:rowOff>
        </xdr:from>
        <xdr:to>
          <xdr:col>56</xdr:col>
          <xdr:colOff>285750</xdr:colOff>
          <xdr:row>16</xdr:row>
          <xdr:rowOff>0</xdr:rowOff>
        </xdr:to>
        <xdr:sp macro="" textlink="">
          <xdr:nvSpPr>
            <xdr:cNvPr id="15098" name="p02c10g03o03" hidden="1">
              <a:extLst>
                <a:ext uri="{63B3BB69-23CF-44E3-9099-C40C66FF867C}">
                  <a14:compatExt spid="_x0000_s15098"/>
                </a:ext>
                <a:ext uri="{FF2B5EF4-FFF2-40B4-BE49-F238E27FC236}">
                  <a16:creationId xmlns:a16="http://schemas.microsoft.com/office/drawing/2014/main" id="{00000000-0008-0000-0100-0000FA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0</xdr:colOff>
          <xdr:row>13</xdr:row>
          <xdr:rowOff>0</xdr:rowOff>
        </xdr:from>
        <xdr:to>
          <xdr:col>63</xdr:col>
          <xdr:colOff>0</xdr:colOff>
          <xdr:row>17</xdr:row>
          <xdr:rowOff>0</xdr:rowOff>
        </xdr:to>
        <xdr:sp macro="" textlink="">
          <xdr:nvSpPr>
            <xdr:cNvPr id="15099" name="p02c11g03" hidden="1">
              <a:extLst>
                <a:ext uri="{63B3BB69-23CF-44E3-9099-C40C66FF867C}">
                  <a14:compatExt spid="_x0000_s15099"/>
                </a:ext>
                <a:ext uri="{FF2B5EF4-FFF2-40B4-BE49-F238E27FC236}">
                  <a16:creationId xmlns:a16="http://schemas.microsoft.com/office/drawing/2014/main" id="{00000000-0008-0000-0100-0000FB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352425</xdr:colOff>
          <xdr:row>15</xdr:row>
          <xdr:rowOff>9525</xdr:rowOff>
        </xdr:from>
        <xdr:to>
          <xdr:col>60</xdr:col>
          <xdr:colOff>47625</xdr:colOff>
          <xdr:row>16</xdr:row>
          <xdr:rowOff>0</xdr:rowOff>
        </xdr:to>
        <xdr:sp macro="" textlink="">
          <xdr:nvSpPr>
            <xdr:cNvPr id="15100" name="p02c11g03o01" hidden="1">
              <a:extLst>
                <a:ext uri="{63B3BB69-23CF-44E3-9099-C40C66FF867C}">
                  <a14:compatExt spid="_x0000_s15100"/>
                </a:ext>
                <a:ext uri="{FF2B5EF4-FFF2-40B4-BE49-F238E27FC236}">
                  <a16:creationId xmlns:a16="http://schemas.microsoft.com/office/drawing/2014/main" id="{00000000-0008-0000-0100-0000FC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47625</xdr:colOff>
          <xdr:row>15</xdr:row>
          <xdr:rowOff>9525</xdr:rowOff>
        </xdr:from>
        <xdr:to>
          <xdr:col>60</xdr:col>
          <xdr:colOff>352425</xdr:colOff>
          <xdr:row>16</xdr:row>
          <xdr:rowOff>0</xdr:rowOff>
        </xdr:to>
        <xdr:sp macro="" textlink="">
          <xdr:nvSpPr>
            <xdr:cNvPr id="15101" name="p02c11g03o02" hidden="1">
              <a:extLst>
                <a:ext uri="{63B3BB69-23CF-44E3-9099-C40C66FF867C}">
                  <a14:compatExt spid="_x0000_s15101"/>
                </a:ext>
                <a:ext uri="{FF2B5EF4-FFF2-40B4-BE49-F238E27FC236}">
                  <a16:creationId xmlns:a16="http://schemas.microsoft.com/office/drawing/2014/main" id="{00000000-0008-0000-0100-0000FD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361950</xdr:colOff>
          <xdr:row>15</xdr:row>
          <xdr:rowOff>9525</xdr:rowOff>
        </xdr:from>
        <xdr:to>
          <xdr:col>61</xdr:col>
          <xdr:colOff>285750</xdr:colOff>
          <xdr:row>16</xdr:row>
          <xdr:rowOff>0</xdr:rowOff>
        </xdr:to>
        <xdr:sp macro="" textlink="">
          <xdr:nvSpPr>
            <xdr:cNvPr id="15102" name="p02c11g03o03" hidden="1">
              <a:extLst>
                <a:ext uri="{63B3BB69-23CF-44E3-9099-C40C66FF867C}">
                  <a14:compatExt spid="_x0000_s15102"/>
                </a:ext>
                <a:ext uri="{FF2B5EF4-FFF2-40B4-BE49-F238E27FC236}">
                  <a16:creationId xmlns:a16="http://schemas.microsoft.com/office/drawing/2014/main" id="{00000000-0008-0000-0100-0000FE3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0</xdr:colOff>
          <xdr:row>13</xdr:row>
          <xdr:rowOff>0</xdr:rowOff>
        </xdr:from>
        <xdr:to>
          <xdr:col>68</xdr:col>
          <xdr:colOff>0</xdr:colOff>
          <xdr:row>17</xdr:row>
          <xdr:rowOff>0</xdr:rowOff>
        </xdr:to>
        <xdr:sp macro="" textlink="">
          <xdr:nvSpPr>
            <xdr:cNvPr id="15103" name="p02c12g03" hidden="1">
              <a:extLst>
                <a:ext uri="{63B3BB69-23CF-44E3-9099-C40C66FF867C}">
                  <a14:compatExt spid="_x0000_s15103"/>
                </a:ext>
                <a:ext uri="{FF2B5EF4-FFF2-40B4-BE49-F238E27FC236}">
                  <a16:creationId xmlns:a16="http://schemas.microsoft.com/office/drawing/2014/main" id="{00000000-0008-0000-0100-0000FF3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352425</xdr:colOff>
          <xdr:row>15</xdr:row>
          <xdr:rowOff>9525</xdr:rowOff>
        </xdr:from>
        <xdr:to>
          <xdr:col>65</xdr:col>
          <xdr:colOff>47625</xdr:colOff>
          <xdr:row>16</xdr:row>
          <xdr:rowOff>0</xdr:rowOff>
        </xdr:to>
        <xdr:sp macro="" textlink="">
          <xdr:nvSpPr>
            <xdr:cNvPr id="15104" name="p02c12g03o01" hidden="1">
              <a:extLst>
                <a:ext uri="{63B3BB69-23CF-44E3-9099-C40C66FF867C}">
                  <a14:compatExt spid="_x0000_s15104"/>
                </a:ext>
                <a:ext uri="{FF2B5EF4-FFF2-40B4-BE49-F238E27FC236}">
                  <a16:creationId xmlns:a16="http://schemas.microsoft.com/office/drawing/2014/main" id="{00000000-0008-0000-0100-00000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47625</xdr:colOff>
          <xdr:row>15</xdr:row>
          <xdr:rowOff>9525</xdr:rowOff>
        </xdr:from>
        <xdr:to>
          <xdr:col>65</xdr:col>
          <xdr:colOff>352425</xdr:colOff>
          <xdr:row>16</xdr:row>
          <xdr:rowOff>0</xdr:rowOff>
        </xdr:to>
        <xdr:sp macro="" textlink="">
          <xdr:nvSpPr>
            <xdr:cNvPr id="15105" name="p02c12g03o02" hidden="1">
              <a:extLst>
                <a:ext uri="{63B3BB69-23CF-44E3-9099-C40C66FF867C}">
                  <a14:compatExt spid="_x0000_s15105"/>
                </a:ext>
                <a:ext uri="{FF2B5EF4-FFF2-40B4-BE49-F238E27FC236}">
                  <a16:creationId xmlns:a16="http://schemas.microsoft.com/office/drawing/2014/main" id="{00000000-0008-0000-0100-00000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361950</xdr:colOff>
          <xdr:row>15</xdr:row>
          <xdr:rowOff>9525</xdr:rowOff>
        </xdr:from>
        <xdr:to>
          <xdr:col>66</xdr:col>
          <xdr:colOff>285750</xdr:colOff>
          <xdr:row>16</xdr:row>
          <xdr:rowOff>0</xdr:rowOff>
        </xdr:to>
        <xdr:sp macro="" textlink="">
          <xdr:nvSpPr>
            <xdr:cNvPr id="15106" name="p02c12g03o03" hidden="1">
              <a:extLst>
                <a:ext uri="{63B3BB69-23CF-44E3-9099-C40C66FF867C}">
                  <a14:compatExt spid="_x0000_s15106"/>
                </a:ext>
                <a:ext uri="{FF2B5EF4-FFF2-40B4-BE49-F238E27FC236}">
                  <a16:creationId xmlns:a16="http://schemas.microsoft.com/office/drawing/2014/main" id="{00000000-0008-0000-0100-00000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13</xdr:row>
          <xdr:rowOff>0</xdr:rowOff>
        </xdr:from>
        <xdr:to>
          <xdr:col>73</xdr:col>
          <xdr:colOff>0</xdr:colOff>
          <xdr:row>17</xdr:row>
          <xdr:rowOff>0</xdr:rowOff>
        </xdr:to>
        <xdr:sp macro="" textlink="">
          <xdr:nvSpPr>
            <xdr:cNvPr id="15107" name="p02c13g03" hidden="1">
              <a:extLst>
                <a:ext uri="{63B3BB69-23CF-44E3-9099-C40C66FF867C}">
                  <a14:compatExt spid="_x0000_s15107"/>
                </a:ext>
                <a:ext uri="{FF2B5EF4-FFF2-40B4-BE49-F238E27FC236}">
                  <a16:creationId xmlns:a16="http://schemas.microsoft.com/office/drawing/2014/main" id="{00000000-0008-0000-0100-00000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352425</xdr:colOff>
          <xdr:row>15</xdr:row>
          <xdr:rowOff>9525</xdr:rowOff>
        </xdr:from>
        <xdr:to>
          <xdr:col>70</xdr:col>
          <xdr:colOff>47625</xdr:colOff>
          <xdr:row>16</xdr:row>
          <xdr:rowOff>0</xdr:rowOff>
        </xdr:to>
        <xdr:sp macro="" textlink="">
          <xdr:nvSpPr>
            <xdr:cNvPr id="15108" name="p02c13g03o01" hidden="1">
              <a:extLst>
                <a:ext uri="{63B3BB69-23CF-44E3-9099-C40C66FF867C}">
                  <a14:compatExt spid="_x0000_s15108"/>
                </a:ext>
                <a:ext uri="{FF2B5EF4-FFF2-40B4-BE49-F238E27FC236}">
                  <a16:creationId xmlns:a16="http://schemas.microsoft.com/office/drawing/2014/main" id="{00000000-0008-0000-0100-00000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47625</xdr:colOff>
          <xdr:row>15</xdr:row>
          <xdr:rowOff>9525</xdr:rowOff>
        </xdr:from>
        <xdr:to>
          <xdr:col>70</xdr:col>
          <xdr:colOff>352425</xdr:colOff>
          <xdr:row>16</xdr:row>
          <xdr:rowOff>0</xdr:rowOff>
        </xdr:to>
        <xdr:sp macro="" textlink="">
          <xdr:nvSpPr>
            <xdr:cNvPr id="15109" name="p02c13g03o02" hidden="1">
              <a:extLst>
                <a:ext uri="{63B3BB69-23CF-44E3-9099-C40C66FF867C}">
                  <a14:compatExt spid="_x0000_s15109"/>
                </a:ext>
                <a:ext uri="{FF2B5EF4-FFF2-40B4-BE49-F238E27FC236}">
                  <a16:creationId xmlns:a16="http://schemas.microsoft.com/office/drawing/2014/main" id="{00000000-0008-0000-0100-00000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361950</xdr:colOff>
          <xdr:row>15</xdr:row>
          <xdr:rowOff>9525</xdr:rowOff>
        </xdr:from>
        <xdr:to>
          <xdr:col>71</xdr:col>
          <xdr:colOff>285750</xdr:colOff>
          <xdr:row>16</xdr:row>
          <xdr:rowOff>0</xdr:rowOff>
        </xdr:to>
        <xdr:sp macro="" textlink="">
          <xdr:nvSpPr>
            <xdr:cNvPr id="15110" name="p02c13g03o03" hidden="1">
              <a:extLst>
                <a:ext uri="{63B3BB69-23CF-44E3-9099-C40C66FF867C}">
                  <a14:compatExt spid="_x0000_s15110"/>
                </a:ext>
                <a:ext uri="{FF2B5EF4-FFF2-40B4-BE49-F238E27FC236}">
                  <a16:creationId xmlns:a16="http://schemas.microsoft.com/office/drawing/2014/main" id="{00000000-0008-0000-0100-00000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0</xdr:colOff>
          <xdr:row>13</xdr:row>
          <xdr:rowOff>0</xdr:rowOff>
        </xdr:from>
        <xdr:to>
          <xdr:col>78</xdr:col>
          <xdr:colOff>0</xdr:colOff>
          <xdr:row>17</xdr:row>
          <xdr:rowOff>0</xdr:rowOff>
        </xdr:to>
        <xdr:sp macro="" textlink="">
          <xdr:nvSpPr>
            <xdr:cNvPr id="15111" name="p02c14g03" hidden="1">
              <a:extLst>
                <a:ext uri="{63B3BB69-23CF-44E3-9099-C40C66FF867C}">
                  <a14:compatExt spid="_x0000_s15111"/>
                </a:ext>
                <a:ext uri="{FF2B5EF4-FFF2-40B4-BE49-F238E27FC236}">
                  <a16:creationId xmlns:a16="http://schemas.microsoft.com/office/drawing/2014/main" id="{00000000-0008-0000-0100-00000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352425</xdr:colOff>
          <xdr:row>15</xdr:row>
          <xdr:rowOff>9525</xdr:rowOff>
        </xdr:from>
        <xdr:to>
          <xdr:col>75</xdr:col>
          <xdr:colOff>47625</xdr:colOff>
          <xdr:row>16</xdr:row>
          <xdr:rowOff>0</xdr:rowOff>
        </xdr:to>
        <xdr:sp macro="" textlink="">
          <xdr:nvSpPr>
            <xdr:cNvPr id="15112" name="p02c14g03o01" hidden="1">
              <a:extLst>
                <a:ext uri="{63B3BB69-23CF-44E3-9099-C40C66FF867C}">
                  <a14:compatExt spid="_x0000_s15112"/>
                </a:ext>
                <a:ext uri="{FF2B5EF4-FFF2-40B4-BE49-F238E27FC236}">
                  <a16:creationId xmlns:a16="http://schemas.microsoft.com/office/drawing/2014/main" id="{00000000-0008-0000-0100-00000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47625</xdr:colOff>
          <xdr:row>15</xdr:row>
          <xdr:rowOff>9525</xdr:rowOff>
        </xdr:from>
        <xdr:to>
          <xdr:col>75</xdr:col>
          <xdr:colOff>352425</xdr:colOff>
          <xdr:row>16</xdr:row>
          <xdr:rowOff>0</xdr:rowOff>
        </xdr:to>
        <xdr:sp macro="" textlink="">
          <xdr:nvSpPr>
            <xdr:cNvPr id="15113" name="p02c14g03o02" hidden="1">
              <a:extLst>
                <a:ext uri="{63B3BB69-23CF-44E3-9099-C40C66FF867C}">
                  <a14:compatExt spid="_x0000_s15113"/>
                </a:ext>
                <a:ext uri="{FF2B5EF4-FFF2-40B4-BE49-F238E27FC236}">
                  <a16:creationId xmlns:a16="http://schemas.microsoft.com/office/drawing/2014/main" id="{00000000-0008-0000-0100-00000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361950</xdr:colOff>
          <xdr:row>15</xdr:row>
          <xdr:rowOff>9525</xdr:rowOff>
        </xdr:from>
        <xdr:to>
          <xdr:col>76</xdr:col>
          <xdr:colOff>285750</xdr:colOff>
          <xdr:row>16</xdr:row>
          <xdr:rowOff>0</xdr:rowOff>
        </xdr:to>
        <xdr:sp macro="" textlink="">
          <xdr:nvSpPr>
            <xdr:cNvPr id="15114" name="p02c14g03o03" hidden="1">
              <a:extLst>
                <a:ext uri="{63B3BB69-23CF-44E3-9099-C40C66FF867C}">
                  <a14:compatExt spid="_x0000_s15114"/>
                </a:ext>
                <a:ext uri="{FF2B5EF4-FFF2-40B4-BE49-F238E27FC236}">
                  <a16:creationId xmlns:a16="http://schemas.microsoft.com/office/drawing/2014/main" id="{00000000-0008-0000-0100-00000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0</xdr:colOff>
          <xdr:row>13</xdr:row>
          <xdr:rowOff>0</xdr:rowOff>
        </xdr:from>
        <xdr:to>
          <xdr:col>83</xdr:col>
          <xdr:colOff>0</xdr:colOff>
          <xdr:row>17</xdr:row>
          <xdr:rowOff>0</xdr:rowOff>
        </xdr:to>
        <xdr:sp macro="" textlink="">
          <xdr:nvSpPr>
            <xdr:cNvPr id="15115" name="p02c15g03" hidden="1">
              <a:extLst>
                <a:ext uri="{63B3BB69-23CF-44E3-9099-C40C66FF867C}">
                  <a14:compatExt spid="_x0000_s15115"/>
                </a:ext>
                <a:ext uri="{FF2B5EF4-FFF2-40B4-BE49-F238E27FC236}">
                  <a16:creationId xmlns:a16="http://schemas.microsoft.com/office/drawing/2014/main" id="{00000000-0008-0000-0100-00000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352425</xdr:colOff>
          <xdr:row>15</xdr:row>
          <xdr:rowOff>9525</xdr:rowOff>
        </xdr:from>
        <xdr:to>
          <xdr:col>80</xdr:col>
          <xdr:colOff>47625</xdr:colOff>
          <xdr:row>16</xdr:row>
          <xdr:rowOff>0</xdr:rowOff>
        </xdr:to>
        <xdr:sp macro="" textlink="">
          <xdr:nvSpPr>
            <xdr:cNvPr id="15116" name="p02c15g03o01" hidden="1">
              <a:extLst>
                <a:ext uri="{63B3BB69-23CF-44E3-9099-C40C66FF867C}">
                  <a14:compatExt spid="_x0000_s15116"/>
                </a:ext>
                <a:ext uri="{FF2B5EF4-FFF2-40B4-BE49-F238E27FC236}">
                  <a16:creationId xmlns:a16="http://schemas.microsoft.com/office/drawing/2014/main" id="{00000000-0008-0000-0100-00000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47625</xdr:colOff>
          <xdr:row>15</xdr:row>
          <xdr:rowOff>9525</xdr:rowOff>
        </xdr:from>
        <xdr:to>
          <xdr:col>80</xdr:col>
          <xdr:colOff>352425</xdr:colOff>
          <xdr:row>16</xdr:row>
          <xdr:rowOff>0</xdr:rowOff>
        </xdr:to>
        <xdr:sp macro="" textlink="">
          <xdr:nvSpPr>
            <xdr:cNvPr id="15117" name="p02c15g03o02" hidden="1">
              <a:extLst>
                <a:ext uri="{63B3BB69-23CF-44E3-9099-C40C66FF867C}">
                  <a14:compatExt spid="_x0000_s15117"/>
                </a:ext>
                <a:ext uri="{FF2B5EF4-FFF2-40B4-BE49-F238E27FC236}">
                  <a16:creationId xmlns:a16="http://schemas.microsoft.com/office/drawing/2014/main" id="{00000000-0008-0000-0100-00000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361950</xdr:colOff>
          <xdr:row>15</xdr:row>
          <xdr:rowOff>9525</xdr:rowOff>
        </xdr:from>
        <xdr:to>
          <xdr:col>81</xdr:col>
          <xdr:colOff>285750</xdr:colOff>
          <xdr:row>16</xdr:row>
          <xdr:rowOff>0</xdr:rowOff>
        </xdr:to>
        <xdr:sp macro="" textlink="">
          <xdr:nvSpPr>
            <xdr:cNvPr id="15118" name="p02c15g03o03" hidden="1">
              <a:extLst>
                <a:ext uri="{63B3BB69-23CF-44E3-9099-C40C66FF867C}">
                  <a14:compatExt spid="_x0000_s15118"/>
                </a:ext>
                <a:ext uri="{FF2B5EF4-FFF2-40B4-BE49-F238E27FC236}">
                  <a16:creationId xmlns:a16="http://schemas.microsoft.com/office/drawing/2014/main" id="{00000000-0008-0000-0100-00000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0</xdr:colOff>
          <xdr:row>13</xdr:row>
          <xdr:rowOff>0</xdr:rowOff>
        </xdr:from>
        <xdr:to>
          <xdr:col>88</xdr:col>
          <xdr:colOff>0</xdr:colOff>
          <xdr:row>17</xdr:row>
          <xdr:rowOff>0</xdr:rowOff>
        </xdr:to>
        <xdr:sp macro="" textlink="">
          <xdr:nvSpPr>
            <xdr:cNvPr id="15119" name="p02c16g03" hidden="1">
              <a:extLst>
                <a:ext uri="{63B3BB69-23CF-44E3-9099-C40C66FF867C}">
                  <a14:compatExt spid="_x0000_s15119"/>
                </a:ext>
                <a:ext uri="{FF2B5EF4-FFF2-40B4-BE49-F238E27FC236}">
                  <a16:creationId xmlns:a16="http://schemas.microsoft.com/office/drawing/2014/main" id="{00000000-0008-0000-0100-00000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352425</xdr:colOff>
          <xdr:row>15</xdr:row>
          <xdr:rowOff>9525</xdr:rowOff>
        </xdr:from>
        <xdr:to>
          <xdr:col>85</xdr:col>
          <xdr:colOff>47625</xdr:colOff>
          <xdr:row>16</xdr:row>
          <xdr:rowOff>0</xdr:rowOff>
        </xdr:to>
        <xdr:sp macro="" textlink="">
          <xdr:nvSpPr>
            <xdr:cNvPr id="15120" name="p02c16g03o01" hidden="1">
              <a:extLst>
                <a:ext uri="{63B3BB69-23CF-44E3-9099-C40C66FF867C}">
                  <a14:compatExt spid="_x0000_s15120"/>
                </a:ext>
                <a:ext uri="{FF2B5EF4-FFF2-40B4-BE49-F238E27FC236}">
                  <a16:creationId xmlns:a16="http://schemas.microsoft.com/office/drawing/2014/main" id="{00000000-0008-0000-0100-00001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47625</xdr:colOff>
          <xdr:row>15</xdr:row>
          <xdr:rowOff>9525</xdr:rowOff>
        </xdr:from>
        <xdr:to>
          <xdr:col>85</xdr:col>
          <xdr:colOff>352425</xdr:colOff>
          <xdr:row>16</xdr:row>
          <xdr:rowOff>0</xdr:rowOff>
        </xdr:to>
        <xdr:sp macro="" textlink="">
          <xdr:nvSpPr>
            <xdr:cNvPr id="15121" name="p02c16g03o02" hidden="1">
              <a:extLst>
                <a:ext uri="{63B3BB69-23CF-44E3-9099-C40C66FF867C}">
                  <a14:compatExt spid="_x0000_s15121"/>
                </a:ext>
                <a:ext uri="{FF2B5EF4-FFF2-40B4-BE49-F238E27FC236}">
                  <a16:creationId xmlns:a16="http://schemas.microsoft.com/office/drawing/2014/main" id="{00000000-0008-0000-0100-00001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361950</xdr:colOff>
          <xdr:row>15</xdr:row>
          <xdr:rowOff>9525</xdr:rowOff>
        </xdr:from>
        <xdr:to>
          <xdr:col>86</xdr:col>
          <xdr:colOff>285750</xdr:colOff>
          <xdr:row>16</xdr:row>
          <xdr:rowOff>0</xdr:rowOff>
        </xdr:to>
        <xdr:sp macro="" textlink="">
          <xdr:nvSpPr>
            <xdr:cNvPr id="15122" name="p02c16g03o03" hidden="1">
              <a:extLst>
                <a:ext uri="{63B3BB69-23CF-44E3-9099-C40C66FF867C}">
                  <a14:compatExt spid="_x0000_s15122"/>
                </a:ext>
                <a:ext uri="{FF2B5EF4-FFF2-40B4-BE49-F238E27FC236}">
                  <a16:creationId xmlns:a16="http://schemas.microsoft.com/office/drawing/2014/main" id="{00000000-0008-0000-0100-00001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0</xdr:colOff>
          <xdr:row>13</xdr:row>
          <xdr:rowOff>0</xdr:rowOff>
        </xdr:from>
        <xdr:to>
          <xdr:col>93</xdr:col>
          <xdr:colOff>0</xdr:colOff>
          <xdr:row>17</xdr:row>
          <xdr:rowOff>0</xdr:rowOff>
        </xdr:to>
        <xdr:sp macro="" textlink="">
          <xdr:nvSpPr>
            <xdr:cNvPr id="15123" name="p02c17g03" hidden="1">
              <a:extLst>
                <a:ext uri="{63B3BB69-23CF-44E3-9099-C40C66FF867C}">
                  <a14:compatExt spid="_x0000_s15123"/>
                </a:ext>
                <a:ext uri="{FF2B5EF4-FFF2-40B4-BE49-F238E27FC236}">
                  <a16:creationId xmlns:a16="http://schemas.microsoft.com/office/drawing/2014/main" id="{00000000-0008-0000-0100-00001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352425</xdr:colOff>
          <xdr:row>15</xdr:row>
          <xdr:rowOff>9525</xdr:rowOff>
        </xdr:from>
        <xdr:to>
          <xdr:col>90</xdr:col>
          <xdr:colOff>47625</xdr:colOff>
          <xdr:row>16</xdr:row>
          <xdr:rowOff>0</xdr:rowOff>
        </xdr:to>
        <xdr:sp macro="" textlink="">
          <xdr:nvSpPr>
            <xdr:cNvPr id="15124" name="p02c17g03o01" hidden="1">
              <a:extLst>
                <a:ext uri="{63B3BB69-23CF-44E3-9099-C40C66FF867C}">
                  <a14:compatExt spid="_x0000_s15124"/>
                </a:ext>
                <a:ext uri="{FF2B5EF4-FFF2-40B4-BE49-F238E27FC236}">
                  <a16:creationId xmlns:a16="http://schemas.microsoft.com/office/drawing/2014/main" id="{00000000-0008-0000-0100-00001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47625</xdr:colOff>
          <xdr:row>15</xdr:row>
          <xdr:rowOff>9525</xdr:rowOff>
        </xdr:from>
        <xdr:to>
          <xdr:col>90</xdr:col>
          <xdr:colOff>352425</xdr:colOff>
          <xdr:row>16</xdr:row>
          <xdr:rowOff>0</xdr:rowOff>
        </xdr:to>
        <xdr:sp macro="" textlink="">
          <xdr:nvSpPr>
            <xdr:cNvPr id="15125" name="p02c17g03o02" hidden="1">
              <a:extLst>
                <a:ext uri="{63B3BB69-23CF-44E3-9099-C40C66FF867C}">
                  <a14:compatExt spid="_x0000_s15125"/>
                </a:ext>
                <a:ext uri="{FF2B5EF4-FFF2-40B4-BE49-F238E27FC236}">
                  <a16:creationId xmlns:a16="http://schemas.microsoft.com/office/drawing/2014/main" id="{00000000-0008-0000-0100-00001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361950</xdr:colOff>
          <xdr:row>15</xdr:row>
          <xdr:rowOff>9525</xdr:rowOff>
        </xdr:from>
        <xdr:to>
          <xdr:col>91</xdr:col>
          <xdr:colOff>285750</xdr:colOff>
          <xdr:row>16</xdr:row>
          <xdr:rowOff>0</xdr:rowOff>
        </xdr:to>
        <xdr:sp macro="" textlink="">
          <xdr:nvSpPr>
            <xdr:cNvPr id="15126" name="p02c17g03o03" hidden="1">
              <a:extLst>
                <a:ext uri="{63B3BB69-23CF-44E3-9099-C40C66FF867C}">
                  <a14:compatExt spid="_x0000_s15126"/>
                </a:ext>
                <a:ext uri="{FF2B5EF4-FFF2-40B4-BE49-F238E27FC236}">
                  <a16:creationId xmlns:a16="http://schemas.microsoft.com/office/drawing/2014/main" id="{00000000-0008-0000-0100-00001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0</xdr:colOff>
          <xdr:row>13</xdr:row>
          <xdr:rowOff>0</xdr:rowOff>
        </xdr:from>
        <xdr:to>
          <xdr:col>98</xdr:col>
          <xdr:colOff>0</xdr:colOff>
          <xdr:row>17</xdr:row>
          <xdr:rowOff>0</xdr:rowOff>
        </xdr:to>
        <xdr:sp macro="" textlink="">
          <xdr:nvSpPr>
            <xdr:cNvPr id="15127" name="p02c18g03" hidden="1">
              <a:extLst>
                <a:ext uri="{63B3BB69-23CF-44E3-9099-C40C66FF867C}">
                  <a14:compatExt spid="_x0000_s15127"/>
                </a:ext>
                <a:ext uri="{FF2B5EF4-FFF2-40B4-BE49-F238E27FC236}">
                  <a16:creationId xmlns:a16="http://schemas.microsoft.com/office/drawing/2014/main" id="{00000000-0008-0000-0100-00001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352425</xdr:colOff>
          <xdr:row>15</xdr:row>
          <xdr:rowOff>9525</xdr:rowOff>
        </xdr:from>
        <xdr:to>
          <xdr:col>95</xdr:col>
          <xdr:colOff>47625</xdr:colOff>
          <xdr:row>16</xdr:row>
          <xdr:rowOff>0</xdr:rowOff>
        </xdr:to>
        <xdr:sp macro="" textlink="">
          <xdr:nvSpPr>
            <xdr:cNvPr id="15128" name="p02c18g03o01" hidden="1">
              <a:extLst>
                <a:ext uri="{63B3BB69-23CF-44E3-9099-C40C66FF867C}">
                  <a14:compatExt spid="_x0000_s15128"/>
                </a:ext>
                <a:ext uri="{FF2B5EF4-FFF2-40B4-BE49-F238E27FC236}">
                  <a16:creationId xmlns:a16="http://schemas.microsoft.com/office/drawing/2014/main" id="{00000000-0008-0000-0100-00001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47625</xdr:colOff>
          <xdr:row>15</xdr:row>
          <xdr:rowOff>9525</xdr:rowOff>
        </xdr:from>
        <xdr:to>
          <xdr:col>95</xdr:col>
          <xdr:colOff>352425</xdr:colOff>
          <xdr:row>16</xdr:row>
          <xdr:rowOff>0</xdr:rowOff>
        </xdr:to>
        <xdr:sp macro="" textlink="">
          <xdr:nvSpPr>
            <xdr:cNvPr id="15129" name="p02c18g03o02" hidden="1">
              <a:extLst>
                <a:ext uri="{63B3BB69-23CF-44E3-9099-C40C66FF867C}">
                  <a14:compatExt spid="_x0000_s15129"/>
                </a:ext>
                <a:ext uri="{FF2B5EF4-FFF2-40B4-BE49-F238E27FC236}">
                  <a16:creationId xmlns:a16="http://schemas.microsoft.com/office/drawing/2014/main" id="{00000000-0008-0000-0100-00001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361950</xdr:colOff>
          <xdr:row>15</xdr:row>
          <xdr:rowOff>9525</xdr:rowOff>
        </xdr:from>
        <xdr:to>
          <xdr:col>96</xdr:col>
          <xdr:colOff>285750</xdr:colOff>
          <xdr:row>16</xdr:row>
          <xdr:rowOff>0</xdr:rowOff>
        </xdr:to>
        <xdr:sp macro="" textlink="">
          <xdr:nvSpPr>
            <xdr:cNvPr id="15130" name="p02c18g03o03" hidden="1">
              <a:extLst>
                <a:ext uri="{63B3BB69-23CF-44E3-9099-C40C66FF867C}">
                  <a14:compatExt spid="_x0000_s15130"/>
                </a:ext>
                <a:ext uri="{FF2B5EF4-FFF2-40B4-BE49-F238E27FC236}">
                  <a16:creationId xmlns:a16="http://schemas.microsoft.com/office/drawing/2014/main" id="{00000000-0008-0000-0100-00001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0</xdr:colOff>
          <xdr:row>13</xdr:row>
          <xdr:rowOff>0</xdr:rowOff>
        </xdr:from>
        <xdr:to>
          <xdr:col>103</xdr:col>
          <xdr:colOff>0</xdr:colOff>
          <xdr:row>17</xdr:row>
          <xdr:rowOff>0</xdr:rowOff>
        </xdr:to>
        <xdr:sp macro="" textlink="">
          <xdr:nvSpPr>
            <xdr:cNvPr id="15131" name="p02c19g03" hidden="1">
              <a:extLst>
                <a:ext uri="{63B3BB69-23CF-44E3-9099-C40C66FF867C}">
                  <a14:compatExt spid="_x0000_s15131"/>
                </a:ext>
                <a:ext uri="{FF2B5EF4-FFF2-40B4-BE49-F238E27FC236}">
                  <a16:creationId xmlns:a16="http://schemas.microsoft.com/office/drawing/2014/main" id="{00000000-0008-0000-0100-00001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352425</xdr:colOff>
          <xdr:row>15</xdr:row>
          <xdr:rowOff>9525</xdr:rowOff>
        </xdr:from>
        <xdr:to>
          <xdr:col>100</xdr:col>
          <xdr:colOff>47625</xdr:colOff>
          <xdr:row>16</xdr:row>
          <xdr:rowOff>0</xdr:rowOff>
        </xdr:to>
        <xdr:sp macro="" textlink="">
          <xdr:nvSpPr>
            <xdr:cNvPr id="15132" name="p02c19g03o01" hidden="1">
              <a:extLst>
                <a:ext uri="{63B3BB69-23CF-44E3-9099-C40C66FF867C}">
                  <a14:compatExt spid="_x0000_s15132"/>
                </a:ext>
                <a:ext uri="{FF2B5EF4-FFF2-40B4-BE49-F238E27FC236}">
                  <a16:creationId xmlns:a16="http://schemas.microsoft.com/office/drawing/2014/main" id="{00000000-0008-0000-0100-00001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47625</xdr:colOff>
          <xdr:row>15</xdr:row>
          <xdr:rowOff>9525</xdr:rowOff>
        </xdr:from>
        <xdr:to>
          <xdr:col>100</xdr:col>
          <xdr:colOff>352425</xdr:colOff>
          <xdr:row>16</xdr:row>
          <xdr:rowOff>0</xdr:rowOff>
        </xdr:to>
        <xdr:sp macro="" textlink="">
          <xdr:nvSpPr>
            <xdr:cNvPr id="15133" name="p02c19g03o02" hidden="1">
              <a:extLst>
                <a:ext uri="{63B3BB69-23CF-44E3-9099-C40C66FF867C}">
                  <a14:compatExt spid="_x0000_s15133"/>
                </a:ext>
                <a:ext uri="{FF2B5EF4-FFF2-40B4-BE49-F238E27FC236}">
                  <a16:creationId xmlns:a16="http://schemas.microsoft.com/office/drawing/2014/main" id="{00000000-0008-0000-0100-00001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361950</xdr:colOff>
          <xdr:row>15</xdr:row>
          <xdr:rowOff>9525</xdr:rowOff>
        </xdr:from>
        <xdr:to>
          <xdr:col>101</xdr:col>
          <xdr:colOff>285750</xdr:colOff>
          <xdr:row>16</xdr:row>
          <xdr:rowOff>0</xdr:rowOff>
        </xdr:to>
        <xdr:sp macro="" textlink="">
          <xdr:nvSpPr>
            <xdr:cNvPr id="15134" name="p02c19g03o03" hidden="1">
              <a:extLst>
                <a:ext uri="{63B3BB69-23CF-44E3-9099-C40C66FF867C}">
                  <a14:compatExt spid="_x0000_s15134"/>
                </a:ext>
                <a:ext uri="{FF2B5EF4-FFF2-40B4-BE49-F238E27FC236}">
                  <a16:creationId xmlns:a16="http://schemas.microsoft.com/office/drawing/2014/main" id="{00000000-0008-0000-0100-00001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0</xdr:colOff>
          <xdr:row>13</xdr:row>
          <xdr:rowOff>0</xdr:rowOff>
        </xdr:from>
        <xdr:to>
          <xdr:col>108</xdr:col>
          <xdr:colOff>0</xdr:colOff>
          <xdr:row>17</xdr:row>
          <xdr:rowOff>0</xdr:rowOff>
        </xdr:to>
        <xdr:sp macro="" textlink="">
          <xdr:nvSpPr>
            <xdr:cNvPr id="15135" name="p02c20g03" hidden="1">
              <a:extLst>
                <a:ext uri="{63B3BB69-23CF-44E3-9099-C40C66FF867C}">
                  <a14:compatExt spid="_x0000_s15135"/>
                </a:ext>
                <a:ext uri="{FF2B5EF4-FFF2-40B4-BE49-F238E27FC236}">
                  <a16:creationId xmlns:a16="http://schemas.microsoft.com/office/drawing/2014/main" id="{00000000-0008-0000-0100-00001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352425</xdr:colOff>
          <xdr:row>15</xdr:row>
          <xdr:rowOff>9525</xdr:rowOff>
        </xdr:from>
        <xdr:to>
          <xdr:col>105</xdr:col>
          <xdr:colOff>47625</xdr:colOff>
          <xdr:row>16</xdr:row>
          <xdr:rowOff>0</xdr:rowOff>
        </xdr:to>
        <xdr:sp macro="" textlink="">
          <xdr:nvSpPr>
            <xdr:cNvPr id="15136" name="p02c20g03o01" hidden="1">
              <a:extLst>
                <a:ext uri="{63B3BB69-23CF-44E3-9099-C40C66FF867C}">
                  <a14:compatExt spid="_x0000_s15136"/>
                </a:ext>
                <a:ext uri="{FF2B5EF4-FFF2-40B4-BE49-F238E27FC236}">
                  <a16:creationId xmlns:a16="http://schemas.microsoft.com/office/drawing/2014/main" id="{00000000-0008-0000-0100-00002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47625</xdr:colOff>
          <xdr:row>15</xdr:row>
          <xdr:rowOff>9525</xdr:rowOff>
        </xdr:from>
        <xdr:to>
          <xdr:col>105</xdr:col>
          <xdr:colOff>352425</xdr:colOff>
          <xdr:row>16</xdr:row>
          <xdr:rowOff>0</xdr:rowOff>
        </xdr:to>
        <xdr:sp macro="" textlink="">
          <xdr:nvSpPr>
            <xdr:cNvPr id="15137" name="p02c20g03o02" hidden="1">
              <a:extLst>
                <a:ext uri="{63B3BB69-23CF-44E3-9099-C40C66FF867C}">
                  <a14:compatExt spid="_x0000_s15137"/>
                </a:ext>
                <a:ext uri="{FF2B5EF4-FFF2-40B4-BE49-F238E27FC236}">
                  <a16:creationId xmlns:a16="http://schemas.microsoft.com/office/drawing/2014/main" id="{00000000-0008-0000-0100-00002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361950</xdr:colOff>
          <xdr:row>15</xdr:row>
          <xdr:rowOff>9525</xdr:rowOff>
        </xdr:from>
        <xdr:to>
          <xdr:col>106</xdr:col>
          <xdr:colOff>285750</xdr:colOff>
          <xdr:row>16</xdr:row>
          <xdr:rowOff>0</xdr:rowOff>
        </xdr:to>
        <xdr:sp macro="" textlink="">
          <xdr:nvSpPr>
            <xdr:cNvPr id="15138" name="p02c20g03o03" hidden="1">
              <a:extLst>
                <a:ext uri="{63B3BB69-23CF-44E3-9099-C40C66FF867C}">
                  <a14:compatExt spid="_x0000_s15138"/>
                </a:ext>
                <a:ext uri="{FF2B5EF4-FFF2-40B4-BE49-F238E27FC236}">
                  <a16:creationId xmlns:a16="http://schemas.microsoft.com/office/drawing/2014/main" id="{00000000-0008-0000-0100-00002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0</xdr:colOff>
          <xdr:row>13</xdr:row>
          <xdr:rowOff>0</xdr:rowOff>
        </xdr:from>
        <xdr:to>
          <xdr:col>113</xdr:col>
          <xdr:colOff>0</xdr:colOff>
          <xdr:row>17</xdr:row>
          <xdr:rowOff>0</xdr:rowOff>
        </xdr:to>
        <xdr:sp macro="" textlink="">
          <xdr:nvSpPr>
            <xdr:cNvPr id="15139" name="p02c21g03" hidden="1">
              <a:extLst>
                <a:ext uri="{63B3BB69-23CF-44E3-9099-C40C66FF867C}">
                  <a14:compatExt spid="_x0000_s15139"/>
                </a:ext>
                <a:ext uri="{FF2B5EF4-FFF2-40B4-BE49-F238E27FC236}">
                  <a16:creationId xmlns:a16="http://schemas.microsoft.com/office/drawing/2014/main" id="{00000000-0008-0000-0100-00002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352425</xdr:colOff>
          <xdr:row>15</xdr:row>
          <xdr:rowOff>9525</xdr:rowOff>
        </xdr:from>
        <xdr:to>
          <xdr:col>110</xdr:col>
          <xdr:colOff>47625</xdr:colOff>
          <xdr:row>16</xdr:row>
          <xdr:rowOff>0</xdr:rowOff>
        </xdr:to>
        <xdr:sp macro="" textlink="">
          <xdr:nvSpPr>
            <xdr:cNvPr id="15140" name="p02c21g03o01" hidden="1">
              <a:extLst>
                <a:ext uri="{63B3BB69-23CF-44E3-9099-C40C66FF867C}">
                  <a14:compatExt spid="_x0000_s15140"/>
                </a:ext>
                <a:ext uri="{FF2B5EF4-FFF2-40B4-BE49-F238E27FC236}">
                  <a16:creationId xmlns:a16="http://schemas.microsoft.com/office/drawing/2014/main" id="{00000000-0008-0000-0100-00002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47625</xdr:colOff>
          <xdr:row>15</xdr:row>
          <xdr:rowOff>9525</xdr:rowOff>
        </xdr:from>
        <xdr:to>
          <xdr:col>110</xdr:col>
          <xdr:colOff>352425</xdr:colOff>
          <xdr:row>16</xdr:row>
          <xdr:rowOff>0</xdr:rowOff>
        </xdr:to>
        <xdr:sp macro="" textlink="">
          <xdr:nvSpPr>
            <xdr:cNvPr id="15141" name="p02c21g03o02" hidden="1">
              <a:extLst>
                <a:ext uri="{63B3BB69-23CF-44E3-9099-C40C66FF867C}">
                  <a14:compatExt spid="_x0000_s15141"/>
                </a:ext>
                <a:ext uri="{FF2B5EF4-FFF2-40B4-BE49-F238E27FC236}">
                  <a16:creationId xmlns:a16="http://schemas.microsoft.com/office/drawing/2014/main" id="{00000000-0008-0000-0100-00002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361950</xdr:colOff>
          <xdr:row>15</xdr:row>
          <xdr:rowOff>9525</xdr:rowOff>
        </xdr:from>
        <xdr:to>
          <xdr:col>111</xdr:col>
          <xdr:colOff>285750</xdr:colOff>
          <xdr:row>16</xdr:row>
          <xdr:rowOff>0</xdr:rowOff>
        </xdr:to>
        <xdr:sp macro="" textlink="">
          <xdr:nvSpPr>
            <xdr:cNvPr id="15142" name="p02c21g03o03" hidden="1">
              <a:extLst>
                <a:ext uri="{63B3BB69-23CF-44E3-9099-C40C66FF867C}">
                  <a14:compatExt spid="_x0000_s15142"/>
                </a:ext>
                <a:ext uri="{FF2B5EF4-FFF2-40B4-BE49-F238E27FC236}">
                  <a16:creationId xmlns:a16="http://schemas.microsoft.com/office/drawing/2014/main" id="{00000000-0008-0000-0100-00002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0</xdr:colOff>
          <xdr:row>13</xdr:row>
          <xdr:rowOff>0</xdr:rowOff>
        </xdr:from>
        <xdr:to>
          <xdr:col>118</xdr:col>
          <xdr:colOff>0</xdr:colOff>
          <xdr:row>17</xdr:row>
          <xdr:rowOff>0</xdr:rowOff>
        </xdr:to>
        <xdr:sp macro="" textlink="">
          <xdr:nvSpPr>
            <xdr:cNvPr id="15143" name="p02c22g03" hidden="1">
              <a:extLst>
                <a:ext uri="{63B3BB69-23CF-44E3-9099-C40C66FF867C}">
                  <a14:compatExt spid="_x0000_s15143"/>
                </a:ext>
                <a:ext uri="{FF2B5EF4-FFF2-40B4-BE49-F238E27FC236}">
                  <a16:creationId xmlns:a16="http://schemas.microsoft.com/office/drawing/2014/main" id="{00000000-0008-0000-0100-00002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352425</xdr:colOff>
          <xdr:row>15</xdr:row>
          <xdr:rowOff>9525</xdr:rowOff>
        </xdr:from>
        <xdr:to>
          <xdr:col>115</xdr:col>
          <xdr:colOff>47625</xdr:colOff>
          <xdr:row>16</xdr:row>
          <xdr:rowOff>0</xdr:rowOff>
        </xdr:to>
        <xdr:sp macro="" textlink="">
          <xdr:nvSpPr>
            <xdr:cNvPr id="15144" name="p02c22g03o01" hidden="1">
              <a:extLst>
                <a:ext uri="{63B3BB69-23CF-44E3-9099-C40C66FF867C}">
                  <a14:compatExt spid="_x0000_s15144"/>
                </a:ext>
                <a:ext uri="{FF2B5EF4-FFF2-40B4-BE49-F238E27FC236}">
                  <a16:creationId xmlns:a16="http://schemas.microsoft.com/office/drawing/2014/main" id="{00000000-0008-0000-0100-00002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47625</xdr:colOff>
          <xdr:row>15</xdr:row>
          <xdr:rowOff>9525</xdr:rowOff>
        </xdr:from>
        <xdr:to>
          <xdr:col>115</xdr:col>
          <xdr:colOff>352425</xdr:colOff>
          <xdr:row>16</xdr:row>
          <xdr:rowOff>0</xdr:rowOff>
        </xdr:to>
        <xdr:sp macro="" textlink="">
          <xdr:nvSpPr>
            <xdr:cNvPr id="15145" name="p02c22g03o02" hidden="1">
              <a:extLst>
                <a:ext uri="{63B3BB69-23CF-44E3-9099-C40C66FF867C}">
                  <a14:compatExt spid="_x0000_s15145"/>
                </a:ext>
                <a:ext uri="{FF2B5EF4-FFF2-40B4-BE49-F238E27FC236}">
                  <a16:creationId xmlns:a16="http://schemas.microsoft.com/office/drawing/2014/main" id="{00000000-0008-0000-0100-00002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361950</xdr:colOff>
          <xdr:row>15</xdr:row>
          <xdr:rowOff>9525</xdr:rowOff>
        </xdr:from>
        <xdr:to>
          <xdr:col>116</xdr:col>
          <xdr:colOff>285750</xdr:colOff>
          <xdr:row>16</xdr:row>
          <xdr:rowOff>0</xdr:rowOff>
        </xdr:to>
        <xdr:sp macro="" textlink="">
          <xdr:nvSpPr>
            <xdr:cNvPr id="15146" name="p02c22g03o03" hidden="1">
              <a:extLst>
                <a:ext uri="{63B3BB69-23CF-44E3-9099-C40C66FF867C}">
                  <a14:compatExt spid="_x0000_s15146"/>
                </a:ext>
                <a:ext uri="{FF2B5EF4-FFF2-40B4-BE49-F238E27FC236}">
                  <a16:creationId xmlns:a16="http://schemas.microsoft.com/office/drawing/2014/main" id="{00000000-0008-0000-0100-00002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0</xdr:colOff>
          <xdr:row>13</xdr:row>
          <xdr:rowOff>0</xdr:rowOff>
        </xdr:from>
        <xdr:to>
          <xdr:col>123</xdr:col>
          <xdr:colOff>0</xdr:colOff>
          <xdr:row>17</xdr:row>
          <xdr:rowOff>0</xdr:rowOff>
        </xdr:to>
        <xdr:sp macro="" textlink="">
          <xdr:nvSpPr>
            <xdr:cNvPr id="15147" name="p02c23g03" hidden="1">
              <a:extLst>
                <a:ext uri="{63B3BB69-23CF-44E3-9099-C40C66FF867C}">
                  <a14:compatExt spid="_x0000_s15147"/>
                </a:ext>
                <a:ext uri="{FF2B5EF4-FFF2-40B4-BE49-F238E27FC236}">
                  <a16:creationId xmlns:a16="http://schemas.microsoft.com/office/drawing/2014/main" id="{00000000-0008-0000-0100-00002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352425</xdr:colOff>
          <xdr:row>15</xdr:row>
          <xdr:rowOff>9525</xdr:rowOff>
        </xdr:from>
        <xdr:to>
          <xdr:col>120</xdr:col>
          <xdr:colOff>47625</xdr:colOff>
          <xdr:row>16</xdr:row>
          <xdr:rowOff>0</xdr:rowOff>
        </xdr:to>
        <xdr:sp macro="" textlink="">
          <xdr:nvSpPr>
            <xdr:cNvPr id="15148" name="p02c23g03o01" hidden="1">
              <a:extLst>
                <a:ext uri="{63B3BB69-23CF-44E3-9099-C40C66FF867C}">
                  <a14:compatExt spid="_x0000_s15148"/>
                </a:ext>
                <a:ext uri="{FF2B5EF4-FFF2-40B4-BE49-F238E27FC236}">
                  <a16:creationId xmlns:a16="http://schemas.microsoft.com/office/drawing/2014/main" id="{00000000-0008-0000-0100-00002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47625</xdr:colOff>
          <xdr:row>15</xdr:row>
          <xdr:rowOff>9525</xdr:rowOff>
        </xdr:from>
        <xdr:to>
          <xdr:col>120</xdr:col>
          <xdr:colOff>352425</xdr:colOff>
          <xdr:row>16</xdr:row>
          <xdr:rowOff>0</xdr:rowOff>
        </xdr:to>
        <xdr:sp macro="" textlink="">
          <xdr:nvSpPr>
            <xdr:cNvPr id="15149" name="p02c23g03o02" hidden="1">
              <a:extLst>
                <a:ext uri="{63B3BB69-23CF-44E3-9099-C40C66FF867C}">
                  <a14:compatExt spid="_x0000_s15149"/>
                </a:ext>
                <a:ext uri="{FF2B5EF4-FFF2-40B4-BE49-F238E27FC236}">
                  <a16:creationId xmlns:a16="http://schemas.microsoft.com/office/drawing/2014/main" id="{00000000-0008-0000-0100-00002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361950</xdr:colOff>
          <xdr:row>15</xdr:row>
          <xdr:rowOff>9525</xdr:rowOff>
        </xdr:from>
        <xdr:to>
          <xdr:col>121</xdr:col>
          <xdr:colOff>285750</xdr:colOff>
          <xdr:row>16</xdr:row>
          <xdr:rowOff>0</xdr:rowOff>
        </xdr:to>
        <xdr:sp macro="" textlink="">
          <xdr:nvSpPr>
            <xdr:cNvPr id="15150" name="p02c23g03o03" hidden="1">
              <a:extLst>
                <a:ext uri="{63B3BB69-23CF-44E3-9099-C40C66FF867C}">
                  <a14:compatExt spid="_x0000_s15150"/>
                </a:ext>
                <a:ext uri="{FF2B5EF4-FFF2-40B4-BE49-F238E27FC236}">
                  <a16:creationId xmlns:a16="http://schemas.microsoft.com/office/drawing/2014/main" id="{00000000-0008-0000-0100-00002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0</xdr:colOff>
          <xdr:row>13</xdr:row>
          <xdr:rowOff>0</xdr:rowOff>
        </xdr:from>
        <xdr:to>
          <xdr:col>128</xdr:col>
          <xdr:colOff>0</xdr:colOff>
          <xdr:row>17</xdr:row>
          <xdr:rowOff>0</xdr:rowOff>
        </xdr:to>
        <xdr:sp macro="" textlink="">
          <xdr:nvSpPr>
            <xdr:cNvPr id="15151" name="p02c24g03" hidden="1">
              <a:extLst>
                <a:ext uri="{63B3BB69-23CF-44E3-9099-C40C66FF867C}">
                  <a14:compatExt spid="_x0000_s15151"/>
                </a:ext>
                <a:ext uri="{FF2B5EF4-FFF2-40B4-BE49-F238E27FC236}">
                  <a16:creationId xmlns:a16="http://schemas.microsoft.com/office/drawing/2014/main" id="{00000000-0008-0000-0100-00002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352425</xdr:colOff>
          <xdr:row>15</xdr:row>
          <xdr:rowOff>9525</xdr:rowOff>
        </xdr:from>
        <xdr:to>
          <xdr:col>125</xdr:col>
          <xdr:colOff>47625</xdr:colOff>
          <xdr:row>16</xdr:row>
          <xdr:rowOff>0</xdr:rowOff>
        </xdr:to>
        <xdr:sp macro="" textlink="">
          <xdr:nvSpPr>
            <xdr:cNvPr id="15152" name="p02c24g03o01" hidden="1">
              <a:extLst>
                <a:ext uri="{63B3BB69-23CF-44E3-9099-C40C66FF867C}">
                  <a14:compatExt spid="_x0000_s15152"/>
                </a:ext>
                <a:ext uri="{FF2B5EF4-FFF2-40B4-BE49-F238E27FC236}">
                  <a16:creationId xmlns:a16="http://schemas.microsoft.com/office/drawing/2014/main" id="{00000000-0008-0000-0100-00003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47625</xdr:colOff>
          <xdr:row>15</xdr:row>
          <xdr:rowOff>9525</xdr:rowOff>
        </xdr:from>
        <xdr:to>
          <xdr:col>125</xdr:col>
          <xdr:colOff>352425</xdr:colOff>
          <xdr:row>16</xdr:row>
          <xdr:rowOff>0</xdr:rowOff>
        </xdr:to>
        <xdr:sp macro="" textlink="">
          <xdr:nvSpPr>
            <xdr:cNvPr id="15153" name="p02c24g03o02" hidden="1">
              <a:extLst>
                <a:ext uri="{63B3BB69-23CF-44E3-9099-C40C66FF867C}">
                  <a14:compatExt spid="_x0000_s15153"/>
                </a:ext>
                <a:ext uri="{FF2B5EF4-FFF2-40B4-BE49-F238E27FC236}">
                  <a16:creationId xmlns:a16="http://schemas.microsoft.com/office/drawing/2014/main" id="{00000000-0008-0000-0100-00003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361950</xdr:colOff>
          <xdr:row>15</xdr:row>
          <xdr:rowOff>9525</xdr:rowOff>
        </xdr:from>
        <xdr:to>
          <xdr:col>126</xdr:col>
          <xdr:colOff>285750</xdr:colOff>
          <xdr:row>16</xdr:row>
          <xdr:rowOff>0</xdr:rowOff>
        </xdr:to>
        <xdr:sp macro="" textlink="">
          <xdr:nvSpPr>
            <xdr:cNvPr id="15154" name="p02c24g03o03" hidden="1">
              <a:extLst>
                <a:ext uri="{63B3BB69-23CF-44E3-9099-C40C66FF867C}">
                  <a14:compatExt spid="_x0000_s15154"/>
                </a:ext>
                <a:ext uri="{FF2B5EF4-FFF2-40B4-BE49-F238E27FC236}">
                  <a16:creationId xmlns:a16="http://schemas.microsoft.com/office/drawing/2014/main" id="{00000000-0008-0000-0100-00003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0</xdr:colOff>
          <xdr:row>13</xdr:row>
          <xdr:rowOff>0</xdr:rowOff>
        </xdr:from>
        <xdr:to>
          <xdr:col>133</xdr:col>
          <xdr:colOff>0</xdr:colOff>
          <xdr:row>17</xdr:row>
          <xdr:rowOff>0</xdr:rowOff>
        </xdr:to>
        <xdr:sp macro="" textlink="">
          <xdr:nvSpPr>
            <xdr:cNvPr id="15155" name="p02c25g03" hidden="1">
              <a:extLst>
                <a:ext uri="{63B3BB69-23CF-44E3-9099-C40C66FF867C}">
                  <a14:compatExt spid="_x0000_s15155"/>
                </a:ext>
                <a:ext uri="{FF2B5EF4-FFF2-40B4-BE49-F238E27FC236}">
                  <a16:creationId xmlns:a16="http://schemas.microsoft.com/office/drawing/2014/main" id="{00000000-0008-0000-0100-00003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352425</xdr:colOff>
          <xdr:row>15</xdr:row>
          <xdr:rowOff>9525</xdr:rowOff>
        </xdr:from>
        <xdr:to>
          <xdr:col>130</xdr:col>
          <xdr:colOff>47625</xdr:colOff>
          <xdr:row>16</xdr:row>
          <xdr:rowOff>0</xdr:rowOff>
        </xdr:to>
        <xdr:sp macro="" textlink="">
          <xdr:nvSpPr>
            <xdr:cNvPr id="15156" name="p02c25g03o01" hidden="1">
              <a:extLst>
                <a:ext uri="{63B3BB69-23CF-44E3-9099-C40C66FF867C}">
                  <a14:compatExt spid="_x0000_s15156"/>
                </a:ext>
                <a:ext uri="{FF2B5EF4-FFF2-40B4-BE49-F238E27FC236}">
                  <a16:creationId xmlns:a16="http://schemas.microsoft.com/office/drawing/2014/main" id="{00000000-0008-0000-0100-00003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47625</xdr:colOff>
          <xdr:row>15</xdr:row>
          <xdr:rowOff>9525</xdr:rowOff>
        </xdr:from>
        <xdr:to>
          <xdr:col>130</xdr:col>
          <xdr:colOff>352425</xdr:colOff>
          <xdr:row>16</xdr:row>
          <xdr:rowOff>0</xdr:rowOff>
        </xdr:to>
        <xdr:sp macro="" textlink="">
          <xdr:nvSpPr>
            <xdr:cNvPr id="15157" name="p02c25g03o02" hidden="1">
              <a:extLst>
                <a:ext uri="{63B3BB69-23CF-44E3-9099-C40C66FF867C}">
                  <a14:compatExt spid="_x0000_s15157"/>
                </a:ext>
                <a:ext uri="{FF2B5EF4-FFF2-40B4-BE49-F238E27FC236}">
                  <a16:creationId xmlns:a16="http://schemas.microsoft.com/office/drawing/2014/main" id="{00000000-0008-0000-0100-00003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361950</xdr:colOff>
          <xdr:row>15</xdr:row>
          <xdr:rowOff>9525</xdr:rowOff>
        </xdr:from>
        <xdr:to>
          <xdr:col>131</xdr:col>
          <xdr:colOff>285750</xdr:colOff>
          <xdr:row>16</xdr:row>
          <xdr:rowOff>0</xdr:rowOff>
        </xdr:to>
        <xdr:sp macro="" textlink="">
          <xdr:nvSpPr>
            <xdr:cNvPr id="15158" name="p02c25g03o03" hidden="1">
              <a:extLst>
                <a:ext uri="{63B3BB69-23CF-44E3-9099-C40C66FF867C}">
                  <a14:compatExt spid="_x0000_s15158"/>
                </a:ext>
                <a:ext uri="{FF2B5EF4-FFF2-40B4-BE49-F238E27FC236}">
                  <a16:creationId xmlns:a16="http://schemas.microsoft.com/office/drawing/2014/main" id="{00000000-0008-0000-0100-00003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0</xdr:colOff>
          <xdr:row>13</xdr:row>
          <xdr:rowOff>0</xdr:rowOff>
        </xdr:from>
        <xdr:to>
          <xdr:col>138</xdr:col>
          <xdr:colOff>0</xdr:colOff>
          <xdr:row>17</xdr:row>
          <xdr:rowOff>0</xdr:rowOff>
        </xdr:to>
        <xdr:sp macro="" textlink="">
          <xdr:nvSpPr>
            <xdr:cNvPr id="15159" name="p02c26g03" hidden="1">
              <a:extLst>
                <a:ext uri="{63B3BB69-23CF-44E3-9099-C40C66FF867C}">
                  <a14:compatExt spid="_x0000_s15159"/>
                </a:ext>
                <a:ext uri="{FF2B5EF4-FFF2-40B4-BE49-F238E27FC236}">
                  <a16:creationId xmlns:a16="http://schemas.microsoft.com/office/drawing/2014/main" id="{00000000-0008-0000-0100-00003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352425</xdr:colOff>
          <xdr:row>15</xdr:row>
          <xdr:rowOff>9525</xdr:rowOff>
        </xdr:from>
        <xdr:to>
          <xdr:col>135</xdr:col>
          <xdr:colOff>47625</xdr:colOff>
          <xdr:row>16</xdr:row>
          <xdr:rowOff>0</xdr:rowOff>
        </xdr:to>
        <xdr:sp macro="" textlink="">
          <xdr:nvSpPr>
            <xdr:cNvPr id="15160" name="p02c26g03o01" hidden="1">
              <a:extLst>
                <a:ext uri="{63B3BB69-23CF-44E3-9099-C40C66FF867C}">
                  <a14:compatExt spid="_x0000_s15160"/>
                </a:ext>
                <a:ext uri="{FF2B5EF4-FFF2-40B4-BE49-F238E27FC236}">
                  <a16:creationId xmlns:a16="http://schemas.microsoft.com/office/drawing/2014/main" id="{00000000-0008-0000-0100-00003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47625</xdr:colOff>
          <xdr:row>15</xdr:row>
          <xdr:rowOff>9525</xdr:rowOff>
        </xdr:from>
        <xdr:to>
          <xdr:col>135</xdr:col>
          <xdr:colOff>352425</xdr:colOff>
          <xdr:row>16</xdr:row>
          <xdr:rowOff>0</xdr:rowOff>
        </xdr:to>
        <xdr:sp macro="" textlink="">
          <xdr:nvSpPr>
            <xdr:cNvPr id="15161" name="p02c26g03o02" hidden="1">
              <a:extLst>
                <a:ext uri="{63B3BB69-23CF-44E3-9099-C40C66FF867C}">
                  <a14:compatExt spid="_x0000_s15161"/>
                </a:ext>
                <a:ext uri="{FF2B5EF4-FFF2-40B4-BE49-F238E27FC236}">
                  <a16:creationId xmlns:a16="http://schemas.microsoft.com/office/drawing/2014/main" id="{00000000-0008-0000-0100-00003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361950</xdr:colOff>
          <xdr:row>15</xdr:row>
          <xdr:rowOff>9525</xdr:rowOff>
        </xdr:from>
        <xdr:to>
          <xdr:col>136</xdr:col>
          <xdr:colOff>285750</xdr:colOff>
          <xdr:row>16</xdr:row>
          <xdr:rowOff>0</xdr:rowOff>
        </xdr:to>
        <xdr:sp macro="" textlink="">
          <xdr:nvSpPr>
            <xdr:cNvPr id="15162" name="p02c26g03o03" hidden="1">
              <a:extLst>
                <a:ext uri="{63B3BB69-23CF-44E3-9099-C40C66FF867C}">
                  <a14:compatExt spid="_x0000_s15162"/>
                </a:ext>
                <a:ext uri="{FF2B5EF4-FFF2-40B4-BE49-F238E27FC236}">
                  <a16:creationId xmlns:a16="http://schemas.microsoft.com/office/drawing/2014/main" id="{00000000-0008-0000-0100-00003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0</xdr:colOff>
          <xdr:row>13</xdr:row>
          <xdr:rowOff>0</xdr:rowOff>
        </xdr:from>
        <xdr:to>
          <xdr:col>143</xdr:col>
          <xdr:colOff>0</xdr:colOff>
          <xdr:row>17</xdr:row>
          <xdr:rowOff>0</xdr:rowOff>
        </xdr:to>
        <xdr:sp macro="" textlink="">
          <xdr:nvSpPr>
            <xdr:cNvPr id="15163" name="p02c27g03" hidden="1">
              <a:extLst>
                <a:ext uri="{63B3BB69-23CF-44E3-9099-C40C66FF867C}">
                  <a14:compatExt spid="_x0000_s15163"/>
                </a:ext>
                <a:ext uri="{FF2B5EF4-FFF2-40B4-BE49-F238E27FC236}">
                  <a16:creationId xmlns:a16="http://schemas.microsoft.com/office/drawing/2014/main" id="{00000000-0008-0000-0100-00003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352425</xdr:colOff>
          <xdr:row>15</xdr:row>
          <xdr:rowOff>9525</xdr:rowOff>
        </xdr:from>
        <xdr:to>
          <xdr:col>140</xdr:col>
          <xdr:colOff>47625</xdr:colOff>
          <xdr:row>16</xdr:row>
          <xdr:rowOff>0</xdr:rowOff>
        </xdr:to>
        <xdr:sp macro="" textlink="">
          <xdr:nvSpPr>
            <xdr:cNvPr id="15164" name="p02c27g03o01" hidden="1">
              <a:extLst>
                <a:ext uri="{63B3BB69-23CF-44E3-9099-C40C66FF867C}">
                  <a14:compatExt spid="_x0000_s15164"/>
                </a:ext>
                <a:ext uri="{FF2B5EF4-FFF2-40B4-BE49-F238E27FC236}">
                  <a16:creationId xmlns:a16="http://schemas.microsoft.com/office/drawing/2014/main" id="{00000000-0008-0000-0100-00003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47625</xdr:colOff>
          <xdr:row>15</xdr:row>
          <xdr:rowOff>9525</xdr:rowOff>
        </xdr:from>
        <xdr:to>
          <xdr:col>140</xdr:col>
          <xdr:colOff>352425</xdr:colOff>
          <xdr:row>16</xdr:row>
          <xdr:rowOff>0</xdr:rowOff>
        </xdr:to>
        <xdr:sp macro="" textlink="">
          <xdr:nvSpPr>
            <xdr:cNvPr id="15165" name="p02c27g03o02" hidden="1">
              <a:extLst>
                <a:ext uri="{63B3BB69-23CF-44E3-9099-C40C66FF867C}">
                  <a14:compatExt spid="_x0000_s15165"/>
                </a:ext>
                <a:ext uri="{FF2B5EF4-FFF2-40B4-BE49-F238E27FC236}">
                  <a16:creationId xmlns:a16="http://schemas.microsoft.com/office/drawing/2014/main" id="{00000000-0008-0000-0100-00003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361950</xdr:colOff>
          <xdr:row>15</xdr:row>
          <xdr:rowOff>9525</xdr:rowOff>
        </xdr:from>
        <xdr:to>
          <xdr:col>141</xdr:col>
          <xdr:colOff>285750</xdr:colOff>
          <xdr:row>16</xdr:row>
          <xdr:rowOff>0</xdr:rowOff>
        </xdr:to>
        <xdr:sp macro="" textlink="">
          <xdr:nvSpPr>
            <xdr:cNvPr id="15166" name="p02c27g03o03" hidden="1">
              <a:extLst>
                <a:ext uri="{63B3BB69-23CF-44E3-9099-C40C66FF867C}">
                  <a14:compatExt spid="_x0000_s15166"/>
                </a:ext>
                <a:ext uri="{FF2B5EF4-FFF2-40B4-BE49-F238E27FC236}">
                  <a16:creationId xmlns:a16="http://schemas.microsoft.com/office/drawing/2014/main" id="{00000000-0008-0000-0100-00003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0</xdr:colOff>
          <xdr:row>13</xdr:row>
          <xdr:rowOff>0</xdr:rowOff>
        </xdr:from>
        <xdr:to>
          <xdr:col>148</xdr:col>
          <xdr:colOff>0</xdr:colOff>
          <xdr:row>17</xdr:row>
          <xdr:rowOff>0</xdr:rowOff>
        </xdr:to>
        <xdr:sp macro="" textlink="">
          <xdr:nvSpPr>
            <xdr:cNvPr id="15167" name="p02c28g03" hidden="1">
              <a:extLst>
                <a:ext uri="{63B3BB69-23CF-44E3-9099-C40C66FF867C}">
                  <a14:compatExt spid="_x0000_s15167"/>
                </a:ext>
                <a:ext uri="{FF2B5EF4-FFF2-40B4-BE49-F238E27FC236}">
                  <a16:creationId xmlns:a16="http://schemas.microsoft.com/office/drawing/2014/main" id="{00000000-0008-0000-0100-00003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352425</xdr:colOff>
          <xdr:row>15</xdr:row>
          <xdr:rowOff>9525</xdr:rowOff>
        </xdr:from>
        <xdr:to>
          <xdr:col>145</xdr:col>
          <xdr:colOff>47625</xdr:colOff>
          <xdr:row>16</xdr:row>
          <xdr:rowOff>0</xdr:rowOff>
        </xdr:to>
        <xdr:sp macro="" textlink="">
          <xdr:nvSpPr>
            <xdr:cNvPr id="15168" name="p02c28g03o01" hidden="1">
              <a:extLst>
                <a:ext uri="{63B3BB69-23CF-44E3-9099-C40C66FF867C}">
                  <a14:compatExt spid="_x0000_s15168"/>
                </a:ext>
                <a:ext uri="{FF2B5EF4-FFF2-40B4-BE49-F238E27FC236}">
                  <a16:creationId xmlns:a16="http://schemas.microsoft.com/office/drawing/2014/main" id="{00000000-0008-0000-0100-00004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47625</xdr:colOff>
          <xdr:row>15</xdr:row>
          <xdr:rowOff>9525</xdr:rowOff>
        </xdr:from>
        <xdr:to>
          <xdr:col>145</xdr:col>
          <xdr:colOff>352425</xdr:colOff>
          <xdr:row>16</xdr:row>
          <xdr:rowOff>0</xdr:rowOff>
        </xdr:to>
        <xdr:sp macro="" textlink="">
          <xdr:nvSpPr>
            <xdr:cNvPr id="15169" name="p02c28g03o02" hidden="1">
              <a:extLst>
                <a:ext uri="{63B3BB69-23CF-44E3-9099-C40C66FF867C}">
                  <a14:compatExt spid="_x0000_s15169"/>
                </a:ext>
                <a:ext uri="{FF2B5EF4-FFF2-40B4-BE49-F238E27FC236}">
                  <a16:creationId xmlns:a16="http://schemas.microsoft.com/office/drawing/2014/main" id="{00000000-0008-0000-0100-00004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361950</xdr:colOff>
          <xdr:row>15</xdr:row>
          <xdr:rowOff>9525</xdr:rowOff>
        </xdr:from>
        <xdr:to>
          <xdr:col>146</xdr:col>
          <xdr:colOff>285750</xdr:colOff>
          <xdr:row>16</xdr:row>
          <xdr:rowOff>0</xdr:rowOff>
        </xdr:to>
        <xdr:sp macro="" textlink="">
          <xdr:nvSpPr>
            <xdr:cNvPr id="15170" name="p02c28g03o03" hidden="1">
              <a:extLst>
                <a:ext uri="{63B3BB69-23CF-44E3-9099-C40C66FF867C}">
                  <a14:compatExt spid="_x0000_s15170"/>
                </a:ext>
                <a:ext uri="{FF2B5EF4-FFF2-40B4-BE49-F238E27FC236}">
                  <a16:creationId xmlns:a16="http://schemas.microsoft.com/office/drawing/2014/main" id="{00000000-0008-0000-0100-00004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0</xdr:colOff>
          <xdr:row>13</xdr:row>
          <xdr:rowOff>0</xdr:rowOff>
        </xdr:from>
        <xdr:to>
          <xdr:col>153</xdr:col>
          <xdr:colOff>0</xdr:colOff>
          <xdr:row>17</xdr:row>
          <xdr:rowOff>0</xdr:rowOff>
        </xdr:to>
        <xdr:sp macro="" textlink="">
          <xdr:nvSpPr>
            <xdr:cNvPr id="15171" name="p02c29g03" hidden="1">
              <a:extLst>
                <a:ext uri="{63B3BB69-23CF-44E3-9099-C40C66FF867C}">
                  <a14:compatExt spid="_x0000_s15171"/>
                </a:ext>
                <a:ext uri="{FF2B5EF4-FFF2-40B4-BE49-F238E27FC236}">
                  <a16:creationId xmlns:a16="http://schemas.microsoft.com/office/drawing/2014/main" id="{00000000-0008-0000-0100-00004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352425</xdr:colOff>
          <xdr:row>15</xdr:row>
          <xdr:rowOff>9525</xdr:rowOff>
        </xdr:from>
        <xdr:to>
          <xdr:col>150</xdr:col>
          <xdr:colOff>47625</xdr:colOff>
          <xdr:row>16</xdr:row>
          <xdr:rowOff>0</xdr:rowOff>
        </xdr:to>
        <xdr:sp macro="" textlink="">
          <xdr:nvSpPr>
            <xdr:cNvPr id="15172" name="p02c29g03o01" hidden="1">
              <a:extLst>
                <a:ext uri="{63B3BB69-23CF-44E3-9099-C40C66FF867C}">
                  <a14:compatExt spid="_x0000_s15172"/>
                </a:ext>
                <a:ext uri="{FF2B5EF4-FFF2-40B4-BE49-F238E27FC236}">
                  <a16:creationId xmlns:a16="http://schemas.microsoft.com/office/drawing/2014/main" id="{00000000-0008-0000-0100-00004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47625</xdr:colOff>
          <xdr:row>15</xdr:row>
          <xdr:rowOff>9525</xdr:rowOff>
        </xdr:from>
        <xdr:to>
          <xdr:col>150</xdr:col>
          <xdr:colOff>352425</xdr:colOff>
          <xdr:row>16</xdr:row>
          <xdr:rowOff>0</xdr:rowOff>
        </xdr:to>
        <xdr:sp macro="" textlink="">
          <xdr:nvSpPr>
            <xdr:cNvPr id="15173" name="p02c29g03o02" hidden="1">
              <a:extLst>
                <a:ext uri="{63B3BB69-23CF-44E3-9099-C40C66FF867C}">
                  <a14:compatExt spid="_x0000_s15173"/>
                </a:ext>
                <a:ext uri="{FF2B5EF4-FFF2-40B4-BE49-F238E27FC236}">
                  <a16:creationId xmlns:a16="http://schemas.microsoft.com/office/drawing/2014/main" id="{00000000-0008-0000-0100-00004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361950</xdr:colOff>
          <xdr:row>15</xdr:row>
          <xdr:rowOff>9525</xdr:rowOff>
        </xdr:from>
        <xdr:to>
          <xdr:col>151</xdr:col>
          <xdr:colOff>285750</xdr:colOff>
          <xdr:row>16</xdr:row>
          <xdr:rowOff>0</xdr:rowOff>
        </xdr:to>
        <xdr:sp macro="" textlink="">
          <xdr:nvSpPr>
            <xdr:cNvPr id="15174" name="p02c29g03o03" hidden="1">
              <a:extLst>
                <a:ext uri="{63B3BB69-23CF-44E3-9099-C40C66FF867C}">
                  <a14:compatExt spid="_x0000_s15174"/>
                </a:ext>
                <a:ext uri="{FF2B5EF4-FFF2-40B4-BE49-F238E27FC236}">
                  <a16:creationId xmlns:a16="http://schemas.microsoft.com/office/drawing/2014/main" id="{00000000-0008-0000-0100-00004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0</xdr:colOff>
          <xdr:row>13</xdr:row>
          <xdr:rowOff>0</xdr:rowOff>
        </xdr:from>
        <xdr:to>
          <xdr:col>158</xdr:col>
          <xdr:colOff>0</xdr:colOff>
          <xdr:row>17</xdr:row>
          <xdr:rowOff>0</xdr:rowOff>
        </xdr:to>
        <xdr:sp macro="" textlink="">
          <xdr:nvSpPr>
            <xdr:cNvPr id="15175" name="p02c30g03" hidden="1">
              <a:extLst>
                <a:ext uri="{63B3BB69-23CF-44E3-9099-C40C66FF867C}">
                  <a14:compatExt spid="_x0000_s15175"/>
                </a:ext>
                <a:ext uri="{FF2B5EF4-FFF2-40B4-BE49-F238E27FC236}">
                  <a16:creationId xmlns:a16="http://schemas.microsoft.com/office/drawing/2014/main" id="{00000000-0008-0000-0100-00004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352425</xdr:colOff>
          <xdr:row>15</xdr:row>
          <xdr:rowOff>9525</xdr:rowOff>
        </xdr:from>
        <xdr:to>
          <xdr:col>155</xdr:col>
          <xdr:colOff>47625</xdr:colOff>
          <xdr:row>16</xdr:row>
          <xdr:rowOff>0</xdr:rowOff>
        </xdr:to>
        <xdr:sp macro="" textlink="">
          <xdr:nvSpPr>
            <xdr:cNvPr id="15176" name="p02c30g03o01" hidden="1">
              <a:extLst>
                <a:ext uri="{63B3BB69-23CF-44E3-9099-C40C66FF867C}">
                  <a14:compatExt spid="_x0000_s15176"/>
                </a:ext>
                <a:ext uri="{FF2B5EF4-FFF2-40B4-BE49-F238E27FC236}">
                  <a16:creationId xmlns:a16="http://schemas.microsoft.com/office/drawing/2014/main" id="{00000000-0008-0000-0100-00004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47625</xdr:colOff>
          <xdr:row>15</xdr:row>
          <xdr:rowOff>9525</xdr:rowOff>
        </xdr:from>
        <xdr:to>
          <xdr:col>155</xdr:col>
          <xdr:colOff>352425</xdr:colOff>
          <xdr:row>16</xdr:row>
          <xdr:rowOff>0</xdr:rowOff>
        </xdr:to>
        <xdr:sp macro="" textlink="">
          <xdr:nvSpPr>
            <xdr:cNvPr id="15177" name="p02c30g03o02" hidden="1">
              <a:extLst>
                <a:ext uri="{63B3BB69-23CF-44E3-9099-C40C66FF867C}">
                  <a14:compatExt spid="_x0000_s15177"/>
                </a:ext>
                <a:ext uri="{FF2B5EF4-FFF2-40B4-BE49-F238E27FC236}">
                  <a16:creationId xmlns:a16="http://schemas.microsoft.com/office/drawing/2014/main" id="{00000000-0008-0000-0100-00004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361950</xdr:colOff>
          <xdr:row>15</xdr:row>
          <xdr:rowOff>9525</xdr:rowOff>
        </xdr:from>
        <xdr:to>
          <xdr:col>156</xdr:col>
          <xdr:colOff>285750</xdr:colOff>
          <xdr:row>16</xdr:row>
          <xdr:rowOff>0</xdr:rowOff>
        </xdr:to>
        <xdr:sp macro="" textlink="">
          <xdr:nvSpPr>
            <xdr:cNvPr id="15178" name="p02c30g03o03" hidden="1">
              <a:extLst>
                <a:ext uri="{63B3BB69-23CF-44E3-9099-C40C66FF867C}">
                  <a14:compatExt spid="_x0000_s15178"/>
                </a:ext>
                <a:ext uri="{FF2B5EF4-FFF2-40B4-BE49-F238E27FC236}">
                  <a16:creationId xmlns:a16="http://schemas.microsoft.com/office/drawing/2014/main" id="{00000000-0008-0000-0100-00004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0</xdr:colOff>
          <xdr:row>13</xdr:row>
          <xdr:rowOff>0</xdr:rowOff>
        </xdr:from>
        <xdr:to>
          <xdr:col>163</xdr:col>
          <xdr:colOff>0</xdr:colOff>
          <xdr:row>17</xdr:row>
          <xdr:rowOff>0</xdr:rowOff>
        </xdr:to>
        <xdr:sp macro="" textlink="">
          <xdr:nvSpPr>
            <xdr:cNvPr id="15179" name="p02c31g03" hidden="1">
              <a:extLst>
                <a:ext uri="{63B3BB69-23CF-44E3-9099-C40C66FF867C}">
                  <a14:compatExt spid="_x0000_s15179"/>
                </a:ext>
                <a:ext uri="{FF2B5EF4-FFF2-40B4-BE49-F238E27FC236}">
                  <a16:creationId xmlns:a16="http://schemas.microsoft.com/office/drawing/2014/main" id="{00000000-0008-0000-0100-00004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352425</xdr:colOff>
          <xdr:row>15</xdr:row>
          <xdr:rowOff>9525</xdr:rowOff>
        </xdr:from>
        <xdr:to>
          <xdr:col>160</xdr:col>
          <xdr:colOff>47625</xdr:colOff>
          <xdr:row>16</xdr:row>
          <xdr:rowOff>0</xdr:rowOff>
        </xdr:to>
        <xdr:sp macro="" textlink="">
          <xdr:nvSpPr>
            <xdr:cNvPr id="15180" name="p02c31g03o01" hidden="1">
              <a:extLst>
                <a:ext uri="{63B3BB69-23CF-44E3-9099-C40C66FF867C}">
                  <a14:compatExt spid="_x0000_s15180"/>
                </a:ext>
                <a:ext uri="{FF2B5EF4-FFF2-40B4-BE49-F238E27FC236}">
                  <a16:creationId xmlns:a16="http://schemas.microsoft.com/office/drawing/2014/main" id="{00000000-0008-0000-0100-00004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47625</xdr:colOff>
          <xdr:row>15</xdr:row>
          <xdr:rowOff>9525</xdr:rowOff>
        </xdr:from>
        <xdr:to>
          <xdr:col>160</xdr:col>
          <xdr:colOff>352425</xdr:colOff>
          <xdr:row>16</xdr:row>
          <xdr:rowOff>0</xdr:rowOff>
        </xdr:to>
        <xdr:sp macro="" textlink="">
          <xdr:nvSpPr>
            <xdr:cNvPr id="15181" name="p02c31g03o02" hidden="1">
              <a:extLst>
                <a:ext uri="{63B3BB69-23CF-44E3-9099-C40C66FF867C}">
                  <a14:compatExt spid="_x0000_s15181"/>
                </a:ext>
                <a:ext uri="{FF2B5EF4-FFF2-40B4-BE49-F238E27FC236}">
                  <a16:creationId xmlns:a16="http://schemas.microsoft.com/office/drawing/2014/main" id="{00000000-0008-0000-0100-00004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361950</xdr:colOff>
          <xdr:row>15</xdr:row>
          <xdr:rowOff>9525</xdr:rowOff>
        </xdr:from>
        <xdr:to>
          <xdr:col>161</xdr:col>
          <xdr:colOff>285750</xdr:colOff>
          <xdr:row>16</xdr:row>
          <xdr:rowOff>0</xdr:rowOff>
        </xdr:to>
        <xdr:sp macro="" textlink="">
          <xdr:nvSpPr>
            <xdr:cNvPr id="15182" name="p02c31g03o03" hidden="1">
              <a:extLst>
                <a:ext uri="{63B3BB69-23CF-44E3-9099-C40C66FF867C}">
                  <a14:compatExt spid="_x0000_s15182"/>
                </a:ext>
                <a:ext uri="{FF2B5EF4-FFF2-40B4-BE49-F238E27FC236}">
                  <a16:creationId xmlns:a16="http://schemas.microsoft.com/office/drawing/2014/main" id="{00000000-0008-0000-0100-00004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0</xdr:colOff>
          <xdr:row>13</xdr:row>
          <xdr:rowOff>0</xdr:rowOff>
        </xdr:from>
        <xdr:to>
          <xdr:col>168</xdr:col>
          <xdr:colOff>0</xdr:colOff>
          <xdr:row>17</xdr:row>
          <xdr:rowOff>0</xdr:rowOff>
        </xdr:to>
        <xdr:sp macro="" textlink="">
          <xdr:nvSpPr>
            <xdr:cNvPr id="15183" name="p02c32g03" hidden="1">
              <a:extLst>
                <a:ext uri="{63B3BB69-23CF-44E3-9099-C40C66FF867C}">
                  <a14:compatExt spid="_x0000_s15183"/>
                </a:ext>
                <a:ext uri="{FF2B5EF4-FFF2-40B4-BE49-F238E27FC236}">
                  <a16:creationId xmlns:a16="http://schemas.microsoft.com/office/drawing/2014/main" id="{00000000-0008-0000-0100-00004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352425</xdr:colOff>
          <xdr:row>15</xdr:row>
          <xdr:rowOff>9525</xdr:rowOff>
        </xdr:from>
        <xdr:to>
          <xdr:col>165</xdr:col>
          <xdr:colOff>47625</xdr:colOff>
          <xdr:row>16</xdr:row>
          <xdr:rowOff>0</xdr:rowOff>
        </xdr:to>
        <xdr:sp macro="" textlink="">
          <xdr:nvSpPr>
            <xdr:cNvPr id="15184" name="p02c32g03o01" hidden="1">
              <a:extLst>
                <a:ext uri="{63B3BB69-23CF-44E3-9099-C40C66FF867C}">
                  <a14:compatExt spid="_x0000_s15184"/>
                </a:ext>
                <a:ext uri="{FF2B5EF4-FFF2-40B4-BE49-F238E27FC236}">
                  <a16:creationId xmlns:a16="http://schemas.microsoft.com/office/drawing/2014/main" id="{00000000-0008-0000-0100-00005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47625</xdr:colOff>
          <xdr:row>15</xdr:row>
          <xdr:rowOff>9525</xdr:rowOff>
        </xdr:from>
        <xdr:to>
          <xdr:col>165</xdr:col>
          <xdr:colOff>352425</xdr:colOff>
          <xdr:row>16</xdr:row>
          <xdr:rowOff>0</xdr:rowOff>
        </xdr:to>
        <xdr:sp macro="" textlink="">
          <xdr:nvSpPr>
            <xdr:cNvPr id="15185" name="p02c32g03o02" hidden="1">
              <a:extLst>
                <a:ext uri="{63B3BB69-23CF-44E3-9099-C40C66FF867C}">
                  <a14:compatExt spid="_x0000_s15185"/>
                </a:ext>
                <a:ext uri="{FF2B5EF4-FFF2-40B4-BE49-F238E27FC236}">
                  <a16:creationId xmlns:a16="http://schemas.microsoft.com/office/drawing/2014/main" id="{00000000-0008-0000-0100-00005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361950</xdr:colOff>
          <xdr:row>15</xdr:row>
          <xdr:rowOff>9525</xdr:rowOff>
        </xdr:from>
        <xdr:to>
          <xdr:col>166</xdr:col>
          <xdr:colOff>285750</xdr:colOff>
          <xdr:row>16</xdr:row>
          <xdr:rowOff>0</xdr:rowOff>
        </xdr:to>
        <xdr:sp macro="" textlink="">
          <xdr:nvSpPr>
            <xdr:cNvPr id="15186" name="p02c32g03o03" hidden="1">
              <a:extLst>
                <a:ext uri="{63B3BB69-23CF-44E3-9099-C40C66FF867C}">
                  <a14:compatExt spid="_x0000_s15186"/>
                </a:ext>
                <a:ext uri="{FF2B5EF4-FFF2-40B4-BE49-F238E27FC236}">
                  <a16:creationId xmlns:a16="http://schemas.microsoft.com/office/drawing/2014/main" id="{00000000-0008-0000-0100-00005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0</xdr:colOff>
          <xdr:row>13</xdr:row>
          <xdr:rowOff>0</xdr:rowOff>
        </xdr:from>
        <xdr:to>
          <xdr:col>173</xdr:col>
          <xdr:colOff>0</xdr:colOff>
          <xdr:row>17</xdr:row>
          <xdr:rowOff>0</xdr:rowOff>
        </xdr:to>
        <xdr:sp macro="" textlink="">
          <xdr:nvSpPr>
            <xdr:cNvPr id="15187" name="p02c33g03" hidden="1">
              <a:extLst>
                <a:ext uri="{63B3BB69-23CF-44E3-9099-C40C66FF867C}">
                  <a14:compatExt spid="_x0000_s15187"/>
                </a:ext>
                <a:ext uri="{FF2B5EF4-FFF2-40B4-BE49-F238E27FC236}">
                  <a16:creationId xmlns:a16="http://schemas.microsoft.com/office/drawing/2014/main" id="{00000000-0008-0000-0100-00005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352425</xdr:colOff>
          <xdr:row>15</xdr:row>
          <xdr:rowOff>9525</xdr:rowOff>
        </xdr:from>
        <xdr:to>
          <xdr:col>170</xdr:col>
          <xdr:colOff>47625</xdr:colOff>
          <xdr:row>16</xdr:row>
          <xdr:rowOff>0</xdr:rowOff>
        </xdr:to>
        <xdr:sp macro="" textlink="">
          <xdr:nvSpPr>
            <xdr:cNvPr id="15188" name="p02c33g03o01" hidden="1">
              <a:extLst>
                <a:ext uri="{63B3BB69-23CF-44E3-9099-C40C66FF867C}">
                  <a14:compatExt spid="_x0000_s15188"/>
                </a:ext>
                <a:ext uri="{FF2B5EF4-FFF2-40B4-BE49-F238E27FC236}">
                  <a16:creationId xmlns:a16="http://schemas.microsoft.com/office/drawing/2014/main" id="{00000000-0008-0000-0100-00005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47625</xdr:colOff>
          <xdr:row>15</xdr:row>
          <xdr:rowOff>9525</xdr:rowOff>
        </xdr:from>
        <xdr:to>
          <xdr:col>170</xdr:col>
          <xdr:colOff>352425</xdr:colOff>
          <xdr:row>16</xdr:row>
          <xdr:rowOff>0</xdr:rowOff>
        </xdr:to>
        <xdr:sp macro="" textlink="">
          <xdr:nvSpPr>
            <xdr:cNvPr id="15189" name="p02c33g03o02" hidden="1">
              <a:extLst>
                <a:ext uri="{63B3BB69-23CF-44E3-9099-C40C66FF867C}">
                  <a14:compatExt spid="_x0000_s15189"/>
                </a:ext>
                <a:ext uri="{FF2B5EF4-FFF2-40B4-BE49-F238E27FC236}">
                  <a16:creationId xmlns:a16="http://schemas.microsoft.com/office/drawing/2014/main" id="{00000000-0008-0000-0100-00005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361950</xdr:colOff>
          <xdr:row>15</xdr:row>
          <xdr:rowOff>9525</xdr:rowOff>
        </xdr:from>
        <xdr:to>
          <xdr:col>171</xdr:col>
          <xdr:colOff>285750</xdr:colOff>
          <xdr:row>16</xdr:row>
          <xdr:rowOff>0</xdr:rowOff>
        </xdr:to>
        <xdr:sp macro="" textlink="">
          <xdr:nvSpPr>
            <xdr:cNvPr id="15190" name="p02c33g03o03" hidden="1">
              <a:extLst>
                <a:ext uri="{63B3BB69-23CF-44E3-9099-C40C66FF867C}">
                  <a14:compatExt spid="_x0000_s15190"/>
                </a:ext>
                <a:ext uri="{FF2B5EF4-FFF2-40B4-BE49-F238E27FC236}">
                  <a16:creationId xmlns:a16="http://schemas.microsoft.com/office/drawing/2014/main" id="{00000000-0008-0000-0100-00005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0</xdr:colOff>
          <xdr:row>13</xdr:row>
          <xdr:rowOff>0</xdr:rowOff>
        </xdr:from>
        <xdr:to>
          <xdr:col>178</xdr:col>
          <xdr:colOff>0</xdr:colOff>
          <xdr:row>17</xdr:row>
          <xdr:rowOff>0</xdr:rowOff>
        </xdr:to>
        <xdr:sp macro="" textlink="">
          <xdr:nvSpPr>
            <xdr:cNvPr id="15191" name="p02c34g03" hidden="1">
              <a:extLst>
                <a:ext uri="{63B3BB69-23CF-44E3-9099-C40C66FF867C}">
                  <a14:compatExt spid="_x0000_s15191"/>
                </a:ext>
                <a:ext uri="{FF2B5EF4-FFF2-40B4-BE49-F238E27FC236}">
                  <a16:creationId xmlns:a16="http://schemas.microsoft.com/office/drawing/2014/main" id="{00000000-0008-0000-0100-00005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352425</xdr:colOff>
          <xdr:row>15</xdr:row>
          <xdr:rowOff>9525</xdr:rowOff>
        </xdr:from>
        <xdr:to>
          <xdr:col>175</xdr:col>
          <xdr:colOff>47625</xdr:colOff>
          <xdr:row>16</xdr:row>
          <xdr:rowOff>0</xdr:rowOff>
        </xdr:to>
        <xdr:sp macro="" textlink="">
          <xdr:nvSpPr>
            <xdr:cNvPr id="15192" name="p02c34g03o01" hidden="1">
              <a:extLst>
                <a:ext uri="{63B3BB69-23CF-44E3-9099-C40C66FF867C}">
                  <a14:compatExt spid="_x0000_s15192"/>
                </a:ext>
                <a:ext uri="{FF2B5EF4-FFF2-40B4-BE49-F238E27FC236}">
                  <a16:creationId xmlns:a16="http://schemas.microsoft.com/office/drawing/2014/main" id="{00000000-0008-0000-0100-00005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47625</xdr:colOff>
          <xdr:row>15</xdr:row>
          <xdr:rowOff>9525</xdr:rowOff>
        </xdr:from>
        <xdr:to>
          <xdr:col>175</xdr:col>
          <xdr:colOff>352425</xdr:colOff>
          <xdr:row>16</xdr:row>
          <xdr:rowOff>0</xdr:rowOff>
        </xdr:to>
        <xdr:sp macro="" textlink="">
          <xdr:nvSpPr>
            <xdr:cNvPr id="15193" name="p02c34g03o02" hidden="1">
              <a:extLst>
                <a:ext uri="{63B3BB69-23CF-44E3-9099-C40C66FF867C}">
                  <a14:compatExt spid="_x0000_s15193"/>
                </a:ext>
                <a:ext uri="{FF2B5EF4-FFF2-40B4-BE49-F238E27FC236}">
                  <a16:creationId xmlns:a16="http://schemas.microsoft.com/office/drawing/2014/main" id="{00000000-0008-0000-0100-00005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361950</xdr:colOff>
          <xdr:row>15</xdr:row>
          <xdr:rowOff>9525</xdr:rowOff>
        </xdr:from>
        <xdr:to>
          <xdr:col>176</xdr:col>
          <xdr:colOff>285750</xdr:colOff>
          <xdr:row>16</xdr:row>
          <xdr:rowOff>0</xdr:rowOff>
        </xdr:to>
        <xdr:sp macro="" textlink="">
          <xdr:nvSpPr>
            <xdr:cNvPr id="15194" name="p02c34g03o03" hidden="1">
              <a:extLst>
                <a:ext uri="{63B3BB69-23CF-44E3-9099-C40C66FF867C}">
                  <a14:compatExt spid="_x0000_s15194"/>
                </a:ext>
                <a:ext uri="{FF2B5EF4-FFF2-40B4-BE49-F238E27FC236}">
                  <a16:creationId xmlns:a16="http://schemas.microsoft.com/office/drawing/2014/main" id="{00000000-0008-0000-0100-00005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0</xdr:colOff>
          <xdr:row>13</xdr:row>
          <xdr:rowOff>0</xdr:rowOff>
        </xdr:from>
        <xdr:to>
          <xdr:col>183</xdr:col>
          <xdr:colOff>0</xdr:colOff>
          <xdr:row>17</xdr:row>
          <xdr:rowOff>0</xdr:rowOff>
        </xdr:to>
        <xdr:sp macro="" textlink="">
          <xdr:nvSpPr>
            <xdr:cNvPr id="15195" name="p02c35g03" hidden="1">
              <a:extLst>
                <a:ext uri="{63B3BB69-23CF-44E3-9099-C40C66FF867C}">
                  <a14:compatExt spid="_x0000_s15195"/>
                </a:ext>
                <a:ext uri="{FF2B5EF4-FFF2-40B4-BE49-F238E27FC236}">
                  <a16:creationId xmlns:a16="http://schemas.microsoft.com/office/drawing/2014/main" id="{00000000-0008-0000-0100-00005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352425</xdr:colOff>
          <xdr:row>15</xdr:row>
          <xdr:rowOff>9525</xdr:rowOff>
        </xdr:from>
        <xdr:to>
          <xdr:col>180</xdr:col>
          <xdr:colOff>47625</xdr:colOff>
          <xdr:row>16</xdr:row>
          <xdr:rowOff>0</xdr:rowOff>
        </xdr:to>
        <xdr:sp macro="" textlink="">
          <xdr:nvSpPr>
            <xdr:cNvPr id="15196" name="p02c35g03o01" hidden="1">
              <a:extLst>
                <a:ext uri="{63B3BB69-23CF-44E3-9099-C40C66FF867C}">
                  <a14:compatExt spid="_x0000_s15196"/>
                </a:ext>
                <a:ext uri="{FF2B5EF4-FFF2-40B4-BE49-F238E27FC236}">
                  <a16:creationId xmlns:a16="http://schemas.microsoft.com/office/drawing/2014/main" id="{00000000-0008-0000-0100-00005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47625</xdr:colOff>
          <xdr:row>15</xdr:row>
          <xdr:rowOff>9525</xdr:rowOff>
        </xdr:from>
        <xdr:to>
          <xdr:col>180</xdr:col>
          <xdr:colOff>352425</xdr:colOff>
          <xdr:row>16</xdr:row>
          <xdr:rowOff>0</xdr:rowOff>
        </xdr:to>
        <xdr:sp macro="" textlink="">
          <xdr:nvSpPr>
            <xdr:cNvPr id="15197" name="p02c35g03o02" hidden="1">
              <a:extLst>
                <a:ext uri="{63B3BB69-23CF-44E3-9099-C40C66FF867C}">
                  <a14:compatExt spid="_x0000_s15197"/>
                </a:ext>
                <a:ext uri="{FF2B5EF4-FFF2-40B4-BE49-F238E27FC236}">
                  <a16:creationId xmlns:a16="http://schemas.microsoft.com/office/drawing/2014/main" id="{00000000-0008-0000-0100-00005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361950</xdr:colOff>
          <xdr:row>15</xdr:row>
          <xdr:rowOff>9525</xdr:rowOff>
        </xdr:from>
        <xdr:to>
          <xdr:col>181</xdr:col>
          <xdr:colOff>285750</xdr:colOff>
          <xdr:row>16</xdr:row>
          <xdr:rowOff>0</xdr:rowOff>
        </xdr:to>
        <xdr:sp macro="" textlink="">
          <xdr:nvSpPr>
            <xdr:cNvPr id="15198" name="p02c35g03o03" hidden="1">
              <a:extLst>
                <a:ext uri="{63B3BB69-23CF-44E3-9099-C40C66FF867C}">
                  <a14:compatExt spid="_x0000_s15198"/>
                </a:ext>
                <a:ext uri="{FF2B5EF4-FFF2-40B4-BE49-F238E27FC236}">
                  <a16:creationId xmlns:a16="http://schemas.microsoft.com/office/drawing/2014/main" id="{00000000-0008-0000-0100-00005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0</xdr:colOff>
          <xdr:row>13</xdr:row>
          <xdr:rowOff>0</xdr:rowOff>
        </xdr:from>
        <xdr:to>
          <xdr:col>188</xdr:col>
          <xdr:colOff>0</xdr:colOff>
          <xdr:row>17</xdr:row>
          <xdr:rowOff>0</xdr:rowOff>
        </xdr:to>
        <xdr:sp macro="" textlink="">
          <xdr:nvSpPr>
            <xdr:cNvPr id="15199" name="p02c36g03" hidden="1">
              <a:extLst>
                <a:ext uri="{63B3BB69-23CF-44E3-9099-C40C66FF867C}">
                  <a14:compatExt spid="_x0000_s15199"/>
                </a:ext>
                <a:ext uri="{FF2B5EF4-FFF2-40B4-BE49-F238E27FC236}">
                  <a16:creationId xmlns:a16="http://schemas.microsoft.com/office/drawing/2014/main" id="{00000000-0008-0000-0100-00005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352425</xdr:colOff>
          <xdr:row>15</xdr:row>
          <xdr:rowOff>9525</xdr:rowOff>
        </xdr:from>
        <xdr:to>
          <xdr:col>185</xdr:col>
          <xdr:colOff>47625</xdr:colOff>
          <xdr:row>16</xdr:row>
          <xdr:rowOff>0</xdr:rowOff>
        </xdr:to>
        <xdr:sp macro="" textlink="">
          <xdr:nvSpPr>
            <xdr:cNvPr id="15200" name="p02c36g03o01" hidden="1">
              <a:extLst>
                <a:ext uri="{63B3BB69-23CF-44E3-9099-C40C66FF867C}">
                  <a14:compatExt spid="_x0000_s15200"/>
                </a:ext>
                <a:ext uri="{FF2B5EF4-FFF2-40B4-BE49-F238E27FC236}">
                  <a16:creationId xmlns:a16="http://schemas.microsoft.com/office/drawing/2014/main" id="{00000000-0008-0000-0100-00006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47625</xdr:colOff>
          <xdr:row>15</xdr:row>
          <xdr:rowOff>9525</xdr:rowOff>
        </xdr:from>
        <xdr:to>
          <xdr:col>185</xdr:col>
          <xdr:colOff>352425</xdr:colOff>
          <xdr:row>16</xdr:row>
          <xdr:rowOff>0</xdr:rowOff>
        </xdr:to>
        <xdr:sp macro="" textlink="">
          <xdr:nvSpPr>
            <xdr:cNvPr id="15201" name="p02c36g03o02" hidden="1">
              <a:extLst>
                <a:ext uri="{63B3BB69-23CF-44E3-9099-C40C66FF867C}">
                  <a14:compatExt spid="_x0000_s15201"/>
                </a:ext>
                <a:ext uri="{FF2B5EF4-FFF2-40B4-BE49-F238E27FC236}">
                  <a16:creationId xmlns:a16="http://schemas.microsoft.com/office/drawing/2014/main" id="{00000000-0008-0000-0100-00006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361950</xdr:colOff>
          <xdr:row>15</xdr:row>
          <xdr:rowOff>9525</xdr:rowOff>
        </xdr:from>
        <xdr:to>
          <xdr:col>186</xdr:col>
          <xdr:colOff>285750</xdr:colOff>
          <xdr:row>16</xdr:row>
          <xdr:rowOff>0</xdr:rowOff>
        </xdr:to>
        <xdr:sp macro="" textlink="">
          <xdr:nvSpPr>
            <xdr:cNvPr id="15202" name="p02c36g03o03" hidden="1">
              <a:extLst>
                <a:ext uri="{63B3BB69-23CF-44E3-9099-C40C66FF867C}">
                  <a14:compatExt spid="_x0000_s15202"/>
                </a:ext>
                <a:ext uri="{FF2B5EF4-FFF2-40B4-BE49-F238E27FC236}">
                  <a16:creationId xmlns:a16="http://schemas.microsoft.com/office/drawing/2014/main" id="{00000000-0008-0000-0100-00006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0</xdr:colOff>
          <xdr:row>13</xdr:row>
          <xdr:rowOff>0</xdr:rowOff>
        </xdr:from>
        <xdr:to>
          <xdr:col>193</xdr:col>
          <xdr:colOff>0</xdr:colOff>
          <xdr:row>17</xdr:row>
          <xdr:rowOff>0</xdr:rowOff>
        </xdr:to>
        <xdr:sp macro="" textlink="">
          <xdr:nvSpPr>
            <xdr:cNvPr id="15203" name="p02c37g03" hidden="1">
              <a:extLst>
                <a:ext uri="{63B3BB69-23CF-44E3-9099-C40C66FF867C}">
                  <a14:compatExt spid="_x0000_s15203"/>
                </a:ext>
                <a:ext uri="{FF2B5EF4-FFF2-40B4-BE49-F238E27FC236}">
                  <a16:creationId xmlns:a16="http://schemas.microsoft.com/office/drawing/2014/main" id="{00000000-0008-0000-0100-00006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352425</xdr:colOff>
          <xdr:row>15</xdr:row>
          <xdr:rowOff>9525</xdr:rowOff>
        </xdr:from>
        <xdr:to>
          <xdr:col>190</xdr:col>
          <xdr:colOff>47625</xdr:colOff>
          <xdr:row>16</xdr:row>
          <xdr:rowOff>0</xdr:rowOff>
        </xdr:to>
        <xdr:sp macro="" textlink="">
          <xdr:nvSpPr>
            <xdr:cNvPr id="15204" name="p02c37g03o01" hidden="1">
              <a:extLst>
                <a:ext uri="{63B3BB69-23CF-44E3-9099-C40C66FF867C}">
                  <a14:compatExt spid="_x0000_s15204"/>
                </a:ext>
                <a:ext uri="{FF2B5EF4-FFF2-40B4-BE49-F238E27FC236}">
                  <a16:creationId xmlns:a16="http://schemas.microsoft.com/office/drawing/2014/main" id="{00000000-0008-0000-0100-00006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47625</xdr:colOff>
          <xdr:row>15</xdr:row>
          <xdr:rowOff>9525</xdr:rowOff>
        </xdr:from>
        <xdr:to>
          <xdr:col>190</xdr:col>
          <xdr:colOff>352425</xdr:colOff>
          <xdr:row>16</xdr:row>
          <xdr:rowOff>0</xdr:rowOff>
        </xdr:to>
        <xdr:sp macro="" textlink="">
          <xdr:nvSpPr>
            <xdr:cNvPr id="15205" name="p02c37g03o02" hidden="1">
              <a:extLst>
                <a:ext uri="{63B3BB69-23CF-44E3-9099-C40C66FF867C}">
                  <a14:compatExt spid="_x0000_s15205"/>
                </a:ext>
                <a:ext uri="{FF2B5EF4-FFF2-40B4-BE49-F238E27FC236}">
                  <a16:creationId xmlns:a16="http://schemas.microsoft.com/office/drawing/2014/main" id="{00000000-0008-0000-0100-00006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361950</xdr:colOff>
          <xdr:row>15</xdr:row>
          <xdr:rowOff>9525</xdr:rowOff>
        </xdr:from>
        <xdr:to>
          <xdr:col>191</xdr:col>
          <xdr:colOff>285750</xdr:colOff>
          <xdr:row>16</xdr:row>
          <xdr:rowOff>0</xdr:rowOff>
        </xdr:to>
        <xdr:sp macro="" textlink="">
          <xdr:nvSpPr>
            <xdr:cNvPr id="15206" name="p02c37g03o03" hidden="1">
              <a:extLst>
                <a:ext uri="{63B3BB69-23CF-44E3-9099-C40C66FF867C}">
                  <a14:compatExt spid="_x0000_s15206"/>
                </a:ext>
                <a:ext uri="{FF2B5EF4-FFF2-40B4-BE49-F238E27FC236}">
                  <a16:creationId xmlns:a16="http://schemas.microsoft.com/office/drawing/2014/main" id="{00000000-0008-0000-0100-00006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0</xdr:colOff>
          <xdr:row>13</xdr:row>
          <xdr:rowOff>0</xdr:rowOff>
        </xdr:from>
        <xdr:to>
          <xdr:col>198</xdr:col>
          <xdr:colOff>0</xdr:colOff>
          <xdr:row>17</xdr:row>
          <xdr:rowOff>0</xdr:rowOff>
        </xdr:to>
        <xdr:sp macro="" textlink="">
          <xdr:nvSpPr>
            <xdr:cNvPr id="15207" name="p02c38g03" hidden="1">
              <a:extLst>
                <a:ext uri="{63B3BB69-23CF-44E3-9099-C40C66FF867C}">
                  <a14:compatExt spid="_x0000_s15207"/>
                </a:ext>
                <a:ext uri="{FF2B5EF4-FFF2-40B4-BE49-F238E27FC236}">
                  <a16:creationId xmlns:a16="http://schemas.microsoft.com/office/drawing/2014/main" id="{00000000-0008-0000-0100-00006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352425</xdr:colOff>
          <xdr:row>15</xdr:row>
          <xdr:rowOff>9525</xdr:rowOff>
        </xdr:from>
        <xdr:to>
          <xdr:col>195</xdr:col>
          <xdr:colOff>47625</xdr:colOff>
          <xdr:row>16</xdr:row>
          <xdr:rowOff>0</xdr:rowOff>
        </xdr:to>
        <xdr:sp macro="" textlink="">
          <xdr:nvSpPr>
            <xdr:cNvPr id="15208" name="p02c38g03o01" hidden="1">
              <a:extLst>
                <a:ext uri="{63B3BB69-23CF-44E3-9099-C40C66FF867C}">
                  <a14:compatExt spid="_x0000_s15208"/>
                </a:ext>
                <a:ext uri="{FF2B5EF4-FFF2-40B4-BE49-F238E27FC236}">
                  <a16:creationId xmlns:a16="http://schemas.microsoft.com/office/drawing/2014/main" id="{00000000-0008-0000-0100-00006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47625</xdr:colOff>
          <xdr:row>15</xdr:row>
          <xdr:rowOff>9525</xdr:rowOff>
        </xdr:from>
        <xdr:to>
          <xdr:col>195</xdr:col>
          <xdr:colOff>352425</xdr:colOff>
          <xdr:row>16</xdr:row>
          <xdr:rowOff>0</xdr:rowOff>
        </xdr:to>
        <xdr:sp macro="" textlink="">
          <xdr:nvSpPr>
            <xdr:cNvPr id="15209" name="p02c38g03o02" hidden="1">
              <a:extLst>
                <a:ext uri="{63B3BB69-23CF-44E3-9099-C40C66FF867C}">
                  <a14:compatExt spid="_x0000_s15209"/>
                </a:ext>
                <a:ext uri="{FF2B5EF4-FFF2-40B4-BE49-F238E27FC236}">
                  <a16:creationId xmlns:a16="http://schemas.microsoft.com/office/drawing/2014/main" id="{00000000-0008-0000-0100-00006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361950</xdr:colOff>
          <xdr:row>15</xdr:row>
          <xdr:rowOff>9525</xdr:rowOff>
        </xdr:from>
        <xdr:to>
          <xdr:col>196</xdr:col>
          <xdr:colOff>285750</xdr:colOff>
          <xdr:row>16</xdr:row>
          <xdr:rowOff>0</xdr:rowOff>
        </xdr:to>
        <xdr:sp macro="" textlink="">
          <xdr:nvSpPr>
            <xdr:cNvPr id="15210" name="p02c38g03o03" hidden="1">
              <a:extLst>
                <a:ext uri="{63B3BB69-23CF-44E3-9099-C40C66FF867C}">
                  <a14:compatExt spid="_x0000_s15210"/>
                </a:ext>
                <a:ext uri="{FF2B5EF4-FFF2-40B4-BE49-F238E27FC236}">
                  <a16:creationId xmlns:a16="http://schemas.microsoft.com/office/drawing/2014/main" id="{00000000-0008-0000-0100-00006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0</xdr:colOff>
          <xdr:row>13</xdr:row>
          <xdr:rowOff>0</xdr:rowOff>
        </xdr:from>
        <xdr:to>
          <xdr:col>203</xdr:col>
          <xdr:colOff>0</xdr:colOff>
          <xdr:row>17</xdr:row>
          <xdr:rowOff>0</xdr:rowOff>
        </xdr:to>
        <xdr:sp macro="" textlink="">
          <xdr:nvSpPr>
            <xdr:cNvPr id="15211" name="p02c39g03" hidden="1">
              <a:extLst>
                <a:ext uri="{63B3BB69-23CF-44E3-9099-C40C66FF867C}">
                  <a14:compatExt spid="_x0000_s15211"/>
                </a:ext>
                <a:ext uri="{FF2B5EF4-FFF2-40B4-BE49-F238E27FC236}">
                  <a16:creationId xmlns:a16="http://schemas.microsoft.com/office/drawing/2014/main" id="{00000000-0008-0000-0100-00006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352425</xdr:colOff>
          <xdr:row>15</xdr:row>
          <xdr:rowOff>9525</xdr:rowOff>
        </xdr:from>
        <xdr:to>
          <xdr:col>200</xdr:col>
          <xdr:colOff>47625</xdr:colOff>
          <xdr:row>16</xdr:row>
          <xdr:rowOff>0</xdr:rowOff>
        </xdr:to>
        <xdr:sp macro="" textlink="">
          <xdr:nvSpPr>
            <xdr:cNvPr id="15212" name="p02c39g03o01" hidden="1">
              <a:extLst>
                <a:ext uri="{63B3BB69-23CF-44E3-9099-C40C66FF867C}">
                  <a14:compatExt spid="_x0000_s15212"/>
                </a:ext>
                <a:ext uri="{FF2B5EF4-FFF2-40B4-BE49-F238E27FC236}">
                  <a16:creationId xmlns:a16="http://schemas.microsoft.com/office/drawing/2014/main" id="{00000000-0008-0000-0100-00006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47625</xdr:colOff>
          <xdr:row>15</xdr:row>
          <xdr:rowOff>9525</xdr:rowOff>
        </xdr:from>
        <xdr:to>
          <xdr:col>200</xdr:col>
          <xdr:colOff>352425</xdr:colOff>
          <xdr:row>16</xdr:row>
          <xdr:rowOff>0</xdr:rowOff>
        </xdr:to>
        <xdr:sp macro="" textlink="">
          <xdr:nvSpPr>
            <xdr:cNvPr id="15213" name="p02c39g03o02" hidden="1">
              <a:extLst>
                <a:ext uri="{63B3BB69-23CF-44E3-9099-C40C66FF867C}">
                  <a14:compatExt spid="_x0000_s15213"/>
                </a:ext>
                <a:ext uri="{FF2B5EF4-FFF2-40B4-BE49-F238E27FC236}">
                  <a16:creationId xmlns:a16="http://schemas.microsoft.com/office/drawing/2014/main" id="{00000000-0008-0000-0100-00006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361950</xdr:colOff>
          <xdr:row>15</xdr:row>
          <xdr:rowOff>9525</xdr:rowOff>
        </xdr:from>
        <xdr:to>
          <xdr:col>201</xdr:col>
          <xdr:colOff>285750</xdr:colOff>
          <xdr:row>16</xdr:row>
          <xdr:rowOff>0</xdr:rowOff>
        </xdr:to>
        <xdr:sp macro="" textlink="">
          <xdr:nvSpPr>
            <xdr:cNvPr id="15214" name="p02c39g03o03" hidden="1">
              <a:extLst>
                <a:ext uri="{63B3BB69-23CF-44E3-9099-C40C66FF867C}">
                  <a14:compatExt spid="_x0000_s15214"/>
                </a:ext>
                <a:ext uri="{FF2B5EF4-FFF2-40B4-BE49-F238E27FC236}">
                  <a16:creationId xmlns:a16="http://schemas.microsoft.com/office/drawing/2014/main" id="{00000000-0008-0000-0100-00006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0</xdr:colOff>
          <xdr:row>13</xdr:row>
          <xdr:rowOff>0</xdr:rowOff>
        </xdr:from>
        <xdr:to>
          <xdr:col>208</xdr:col>
          <xdr:colOff>0</xdr:colOff>
          <xdr:row>17</xdr:row>
          <xdr:rowOff>0</xdr:rowOff>
        </xdr:to>
        <xdr:sp macro="" textlink="">
          <xdr:nvSpPr>
            <xdr:cNvPr id="15215" name="p02c40g03" hidden="1">
              <a:extLst>
                <a:ext uri="{63B3BB69-23CF-44E3-9099-C40C66FF867C}">
                  <a14:compatExt spid="_x0000_s15215"/>
                </a:ext>
                <a:ext uri="{FF2B5EF4-FFF2-40B4-BE49-F238E27FC236}">
                  <a16:creationId xmlns:a16="http://schemas.microsoft.com/office/drawing/2014/main" id="{00000000-0008-0000-0100-00006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352425</xdr:colOff>
          <xdr:row>15</xdr:row>
          <xdr:rowOff>9525</xdr:rowOff>
        </xdr:from>
        <xdr:to>
          <xdr:col>205</xdr:col>
          <xdr:colOff>47625</xdr:colOff>
          <xdr:row>16</xdr:row>
          <xdr:rowOff>0</xdr:rowOff>
        </xdr:to>
        <xdr:sp macro="" textlink="">
          <xdr:nvSpPr>
            <xdr:cNvPr id="15216" name="p02c40g03o01" hidden="1">
              <a:extLst>
                <a:ext uri="{63B3BB69-23CF-44E3-9099-C40C66FF867C}">
                  <a14:compatExt spid="_x0000_s15216"/>
                </a:ext>
                <a:ext uri="{FF2B5EF4-FFF2-40B4-BE49-F238E27FC236}">
                  <a16:creationId xmlns:a16="http://schemas.microsoft.com/office/drawing/2014/main" id="{00000000-0008-0000-0100-00007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47625</xdr:colOff>
          <xdr:row>15</xdr:row>
          <xdr:rowOff>9525</xdr:rowOff>
        </xdr:from>
        <xdr:to>
          <xdr:col>205</xdr:col>
          <xdr:colOff>352425</xdr:colOff>
          <xdr:row>16</xdr:row>
          <xdr:rowOff>0</xdr:rowOff>
        </xdr:to>
        <xdr:sp macro="" textlink="">
          <xdr:nvSpPr>
            <xdr:cNvPr id="15217" name="p02c40g03o02" hidden="1">
              <a:extLst>
                <a:ext uri="{63B3BB69-23CF-44E3-9099-C40C66FF867C}">
                  <a14:compatExt spid="_x0000_s15217"/>
                </a:ext>
                <a:ext uri="{FF2B5EF4-FFF2-40B4-BE49-F238E27FC236}">
                  <a16:creationId xmlns:a16="http://schemas.microsoft.com/office/drawing/2014/main" id="{00000000-0008-0000-0100-00007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361950</xdr:colOff>
          <xdr:row>15</xdr:row>
          <xdr:rowOff>9525</xdr:rowOff>
        </xdr:from>
        <xdr:to>
          <xdr:col>206</xdr:col>
          <xdr:colOff>285750</xdr:colOff>
          <xdr:row>16</xdr:row>
          <xdr:rowOff>0</xdr:rowOff>
        </xdr:to>
        <xdr:sp macro="" textlink="">
          <xdr:nvSpPr>
            <xdr:cNvPr id="15218" name="p02c40g03o03" hidden="1">
              <a:extLst>
                <a:ext uri="{63B3BB69-23CF-44E3-9099-C40C66FF867C}">
                  <a14:compatExt spid="_x0000_s15218"/>
                </a:ext>
                <a:ext uri="{FF2B5EF4-FFF2-40B4-BE49-F238E27FC236}">
                  <a16:creationId xmlns:a16="http://schemas.microsoft.com/office/drawing/2014/main" id="{00000000-0008-0000-0100-00007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0</xdr:colOff>
          <xdr:row>13</xdr:row>
          <xdr:rowOff>0</xdr:rowOff>
        </xdr:from>
        <xdr:to>
          <xdr:col>213</xdr:col>
          <xdr:colOff>0</xdr:colOff>
          <xdr:row>17</xdr:row>
          <xdr:rowOff>0</xdr:rowOff>
        </xdr:to>
        <xdr:sp macro="" textlink="">
          <xdr:nvSpPr>
            <xdr:cNvPr id="15219" name="p02c41g03" hidden="1">
              <a:extLst>
                <a:ext uri="{63B3BB69-23CF-44E3-9099-C40C66FF867C}">
                  <a14:compatExt spid="_x0000_s15219"/>
                </a:ext>
                <a:ext uri="{FF2B5EF4-FFF2-40B4-BE49-F238E27FC236}">
                  <a16:creationId xmlns:a16="http://schemas.microsoft.com/office/drawing/2014/main" id="{00000000-0008-0000-0100-00007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352425</xdr:colOff>
          <xdr:row>15</xdr:row>
          <xdr:rowOff>9525</xdr:rowOff>
        </xdr:from>
        <xdr:to>
          <xdr:col>210</xdr:col>
          <xdr:colOff>47625</xdr:colOff>
          <xdr:row>16</xdr:row>
          <xdr:rowOff>0</xdr:rowOff>
        </xdr:to>
        <xdr:sp macro="" textlink="">
          <xdr:nvSpPr>
            <xdr:cNvPr id="15220" name="p02c41g03o01" hidden="1">
              <a:extLst>
                <a:ext uri="{63B3BB69-23CF-44E3-9099-C40C66FF867C}">
                  <a14:compatExt spid="_x0000_s15220"/>
                </a:ext>
                <a:ext uri="{FF2B5EF4-FFF2-40B4-BE49-F238E27FC236}">
                  <a16:creationId xmlns:a16="http://schemas.microsoft.com/office/drawing/2014/main" id="{00000000-0008-0000-0100-00007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47625</xdr:colOff>
          <xdr:row>15</xdr:row>
          <xdr:rowOff>9525</xdr:rowOff>
        </xdr:from>
        <xdr:to>
          <xdr:col>210</xdr:col>
          <xdr:colOff>352425</xdr:colOff>
          <xdr:row>16</xdr:row>
          <xdr:rowOff>0</xdr:rowOff>
        </xdr:to>
        <xdr:sp macro="" textlink="">
          <xdr:nvSpPr>
            <xdr:cNvPr id="15221" name="p02c41g03o02" hidden="1">
              <a:extLst>
                <a:ext uri="{63B3BB69-23CF-44E3-9099-C40C66FF867C}">
                  <a14:compatExt spid="_x0000_s15221"/>
                </a:ext>
                <a:ext uri="{FF2B5EF4-FFF2-40B4-BE49-F238E27FC236}">
                  <a16:creationId xmlns:a16="http://schemas.microsoft.com/office/drawing/2014/main" id="{00000000-0008-0000-0100-00007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361950</xdr:colOff>
          <xdr:row>15</xdr:row>
          <xdr:rowOff>9525</xdr:rowOff>
        </xdr:from>
        <xdr:to>
          <xdr:col>211</xdr:col>
          <xdr:colOff>285750</xdr:colOff>
          <xdr:row>16</xdr:row>
          <xdr:rowOff>0</xdr:rowOff>
        </xdr:to>
        <xdr:sp macro="" textlink="">
          <xdr:nvSpPr>
            <xdr:cNvPr id="15222" name="p02c41g03o03" hidden="1">
              <a:extLst>
                <a:ext uri="{63B3BB69-23CF-44E3-9099-C40C66FF867C}">
                  <a14:compatExt spid="_x0000_s15222"/>
                </a:ext>
                <a:ext uri="{FF2B5EF4-FFF2-40B4-BE49-F238E27FC236}">
                  <a16:creationId xmlns:a16="http://schemas.microsoft.com/office/drawing/2014/main" id="{00000000-0008-0000-0100-00007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0</xdr:colOff>
          <xdr:row>13</xdr:row>
          <xdr:rowOff>0</xdr:rowOff>
        </xdr:from>
        <xdr:to>
          <xdr:col>218</xdr:col>
          <xdr:colOff>0</xdr:colOff>
          <xdr:row>17</xdr:row>
          <xdr:rowOff>0</xdr:rowOff>
        </xdr:to>
        <xdr:sp macro="" textlink="">
          <xdr:nvSpPr>
            <xdr:cNvPr id="15223" name="p02c42g03" hidden="1">
              <a:extLst>
                <a:ext uri="{63B3BB69-23CF-44E3-9099-C40C66FF867C}">
                  <a14:compatExt spid="_x0000_s15223"/>
                </a:ext>
                <a:ext uri="{FF2B5EF4-FFF2-40B4-BE49-F238E27FC236}">
                  <a16:creationId xmlns:a16="http://schemas.microsoft.com/office/drawing/2014/main" id="{00000000-0008-0000-0100-00007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352425</xdr:colOff>
          <xdr:row>15</xdr:row>
          <xdr:rowOff>9525</xdr:rowOff>
        </xdr:from>
        <xdr:to>
          <xdr:col>215</xdr:col>
          <xdr:colOff>47625</xdr:colOff>
          <xdr:row>16</xdr:row>
          <xdr:rowOff>0</xdr:rowOff>
        </xdr:to>
        <xdr:sp macro="" textlink="">
          <xdr:nvSpPr>
            <xdr:cNvPr id="15224" name="p02c42g03o01" hidden="1">
              <a:extLst>
                <a:ext uri="{63B3BB69-23CF-44E3-9099-C40C66FF867C}">
                  <a14:compatExt spid="_x0000_s15224"/>
                </a:ext>
                <a:ext uri="{FF2B5EF4-FFF2-40B4-BE49-F238E27FC236}">
                  <a16:creationId xmlns:a16="http://schemas.microsoft.com/office/drawing/2014/main" id="{00000000-0008-0000-0100-00007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47625</xdr:colOff>
          <xdr:row>15</xdr:row>
          <xdr:rowOff>9525</xdr:rowOff>
        </xdr:from>
        <xdr:to>
          <xdr:col>215</xdr:col>
          <xdr:colOff>352425</xdr:colOff>
          <xdr:row>16</xdr:row>
          <xdr:rowOff>0</xdr:rowOff>
        </xdr:to>
        <xdr:sp macro="" textlink="">
          <xdr:nvSpPr>
            <xdr:cNvPr id="15225" name="p02c42g03o02" hidden="1">
              <a:extLst>
                <a:ext uri="{63B3BB69-23CF-44E3-9099-C40C66FF867C}">
                  <a14:compatExt spid="_x0000_s15225"/>
                </a:ext>
                <a:ext uri="{FF2B5EF4-FFF2-40B4-BE49-F238E27FC236}">
                  <a16:creationId xmlns:a16="http://schemas.microsoft.com/office/drawing/2014/main" id="{00000000-0008-0000-0100-00007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361950</xdr:colOff>
          <xdr:row>15</xdr:row>
          <xdr:rowOff>9525</xdr:rowOff>
        </xdr:from>
        <xdr:to>
          <xdr:col>216</xdr:col>
          <xdr:colOff>285750</xdr:colOff>
          <xdr:row>16</xdr:row>
          <xdr:rowOff>0</xdr:rowOff>
        </xdr:to>
        <xdr:sp macro="" textlink="">
          <xdr:nvSpPr>
            <xdr:cNvPr id="15226" name="p02c42g03o03" hidden="1">
              <a:extLst>
                <a:ext uri="{63B3BB69-23CF-44E3-9099-C40C66FF867C}">
                  <a14:compatExt spid="_x0000_s15226"/>
                </a:ext>
                <a:ext uri="{FF2B5EF4-FFF2-40B4-BE49-F238E27FC236}">
                  <a16:creationId xmlns:a16="http://schemas.microsoft.com/office/drawing/2014/main" id="{00000000-0008-0000-0100-00007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0</xdr:colOff>
          <xdr:row>13</xdr:row>
          <xdr:rowOff>0</xdr:rowOff>
        </xdr:from>
        <xdr:to>
          <xdr:col>223</xdr:col>
          <xdr:colOff>0</xdr:colOff>
          <xdr:row>17</xdr:row>
          <xdr:rowOff>0</xdr:rowOff>
        </xdr:to>
        <xdr:sp macro="" textlink="">
          <xdr:nvSpPr>
            <xdr:cNvPr id="15227" name="p02c43g03" hidden="1">
              <a:extLst>
                <a:ext uri="{63B3BB69-23CF-44E3-9099-C40C66FF867C}">
                  <a14:compatExt spid="_x0000_s15227"/>
                </a:ext>
                <a:ext uri="{FF2B5EF4-FFF2-40B4-BE49-F238E27FC236}">
                  <a16:creationId xmlns:a16="http://schemas.microsoft.com/office/drawing/2014/main" id="{00000000-0008-0000-0100-00007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352425</xdr:colOff>
          <xdr:row>15</xdr:row>
          <xdr:rowOff>9525</xdr:rowOff>
        </xdr:from>
        <xdr:to>
          <xdr:col>220</xdr:col>
          <xdr:colOff>47625</xdr:colOff>
          <xdr:row>16</xdr:row>
          <xdr:rowOff>0</xdr:rowOff>
        </xdr:to>
        <xdr:sp macro="" textlink="">
          <xdr:nvSpPr>
            <xdr:cNvPr id="15228" name="p02c43g03o01" hidden="1">
              <a:extLst>
                <a:ext uri="{63B3BB69-23CF-44E3-9099-C40C66FF867C}">
                  <a14:compatExt spid="_x0000_s15228"/>
                </a:ext>
                <a:ext uri="{FF2B5EF4-FFF2-40B4-BE49-F238E27FC236}">
                  <a16:creationId xmlns:a16="http://schemas.microsoft.com/office/drawing/2014/main" id="{00000000-0008-0000-0100-00007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47625</xdr:colOff>
          <xdr:row>15</xdr:row>
          <xdr:rowOff>9525</xdr:rowOff>
        </xdr:from>
        <xdr:to>
          <xdr:col>220</xdr:col>
          <xdr:colOff>352425</xdr:colOff>
          <xdr:row>16</xdr:row>
          <xdr:rowOff>0</xdr:rowOff>
        </xdr:to>
        <xdr:sp macro="" textlink="">
          <xdr:nvSpPr>
            <xdr:cNvPr id="15229" name="p02c43g03o02" hidden="1">
              <a:extLst>
                <a:ext uri="{63B3BB69-23CF-44E3-9099-C40C66FF867C}">
                  <a14:compatExt spid="_x0000_s15229"/>
                </a:ext>
                <a:ext uri="{FF2B5EF4-FFF2-40B4-BE49-F238E27FC236}">
                  <a16:creationId xmlns:a16="http://schemas.microsoft.com/office/drawing/2014/main" id="{00000000-0008-0000-0100-00007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361950</xdr:colOff>
          <xdr:row>15</xdr:row>
          <xdr:rowOff>9525</xdr:rowOff>
        </xdr:from>
        <xdr:to>
          <xdr:col>221</xdr:col>
          <xdr:colOff>285750</xdr:colOff>
          <xdr:row>16</xdr:row>
          <xdr:rowOff>0</xdr:rowOff>
        </xdr:to>
        <xdr:sp macro="" textlink="">
          <xdr:nvSpPr>
            <xdr:cNvPr id="15230" name="p02c43g03o03" hidden="1">
              <a:extLst>
                <a:ext uri="{63B3BB69-23CF-44E3-9099-C40C66FF867C}">
                  <a14:compatExt spid="_x0000_s15230"/>
                </a:ext>
                <a:ext uri="{FF2B5EF4-FFF2-40B4-BE49-F238E27FC236}">
                  <a16:creationId xmlns:a16="http://schemas.microsoft.com/office/drawing/2014/main" id="{00000000-0008-0000-0100-00007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0</xdr:colOff>
          <xdr:row>13</xdr:row>
          <xdr:rowOff>0</xdr:rowOff>
        </xdr:from>
        <xdr:to>
          <xdr:col>228</xdr:col>
          <xdr:colOff>0</xdr:colOff>
          <xdr:row>17</xdr:row>
          <xdr:rowOff>0</xdr:rowOff>
        </xdr:to>
        <xdr:sp macro="" textlink="">
          <xdr:nvSpPr>
            <xdr:cNvPr id="15231" name="p02c44g03" hidden="1">
              <a:extLst>
                <a:ext uri="{63B3BB69-23CF-44E3-9099-C40C66FF867C}">
                  <a14:compatExt spid="_x0000_s15231"/>
                </a:ext>
                <a:ext uri="{FF2B5EF4-FFF2-40B4-BE49-F238E27FC236}">
                  <a16:creationId xmlns:a16="http://schemas.microsoft.com/office/drawing/2014/main" id="{00000000-0008-0000-0100-00007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352425</xdr:colOff>
          <xdr:row>15</xdr:row>
          <xdr:rowOff>9525</xdr:rowOff>
        </xdr:from>
        <xdr:to>
          <xdr:col>225</xdr:col>
          <xdr:colOff>47625</xdr:colOff>
          <xdr:row>16</xdr:row>
          <xdr:rowOff>0</xdr:rowOff>
        </xdr:to>
        <xdr:sp macro="" textlink="">
          <xdr:nvSpPr>
            <xdr:cNvPr id="15232" name="p02c44g03o01" hidden="1">
              <a:extLst>
                <a:ext uri="{63B3BB69-23CF-44E3-9099-C40C66FF867C}">
                  <a14:compatExt spid="_x0000_s15232"/>
                </a:ext>
                <a:ext uri="{FF2B5EF4-FFF2-40B4-BE49-F238E27FC236}">
                  <a16:creationId xmlns:a16="http://schemas.microsoft.com/office/drawing/2014/main" id="{00000000-0008-0000-0100-00008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47625</xdr:colOff>
          <xdr:row>15</xdr:row>
          <xdr:rowOff>9525</xdr:rowOff>
        </xdr:from>
        <xdr:to>
          <xdr:col>225</xdr:col>
          <xdr:colOff>352425</xdr:colOff>
          <xdr:row>16</xdr:row>
          <xdr:rowOff>0</xdr:rowOff>
        </xdr:to>
        <xdr:sp macro="" textlink="">
          <xdr:nvSpPr>
            <xdr:cNvPr id="15233" name="p02c44g03o02" hidden="1">
              <a:extLst>
                <a:ext uri="{63B3BB69-23CF-44E3-9099-C40C66FF867C}">
                  <a14:compatExt spid="_x0000_s15233"/>
                </a:ext>
                <a:ext uri="{FF2B5EF4-FFF2-40B4-BE49-F238E27FC236}">
                  <a16:creationId xmlns:a16="http://schemas.microsoft.com/office/drawing/2014/main" id="{00000000-0008-0000-0100-00008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361950</xdr:colOff>
          <xdr:row>15</xdr:row>
          <xdr:rowOff>9525</xdr:rowOff>
        </xdr:from>
        <xdr:to>
          <xdr:col>226</xdr:col>
          <xdr:colOff>285750</xdr:colOff>
          <xdr:row>16</xdr:row>
          <xdr:rowOff>0</xdr:rowOff>
        </xdr:to>
        <xdr:sp macro="" textlink="">
          <xdr:nvSpPr>
            <xdr:cNvPr id="15234" name="p02c44g03o03" hidden="1">
              <a:extLst>
                <a:ext uri="{63B3BB69-23CF-44E3-9099-C40C66FF867C}">
                  <a14:compatExt spid="_x0000_s15234"/>
                </a:ext>
                <a:ext uri="{FF2B5EF4-FFF2-40B4-BE49-F238E27FC236}">
                  <a16:creationId xmlns:a16="http://schemas.microsoft.com/office/drawing/2014/main" id="{00000000-0008-0000-0100-00008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0</xdr:colOff>
          <xdr:row>13</xdr:row>
          <xdr:rowOff>0</xdr:rowOff>
        </xdr:from>
        <xdr:to>
          <xdr:col>233</xdr:col>
          <xdr:colOff>0</xdr:colOff>
          <xdr:row>17</xdr:row>
          <xdr:rowOff>0</xdr:rowOff>
        </xdr:to>
        <xdr:sp macro="" textlink="">
          <xdr:nvSpPr>
            <xdr:cNvPr id="15235" name="p02c45g03" hidden="1">
              <a:extLst>
                <a:ext uri="{63B3BB69-23CF-44E3-9099-C40C66FF867C}">
                  <a14:compatExt spid="_x0000_s15235"/>
                </a:ext>
                <a:ext uri="{FF2B5EF4-FFF2-40B4-BE49-F238E27FC236}">
                  <a16:creationId xmlns:a16="http://schemas.microsoft.com/office/drawing/2014/main" id="{00000000-0008-0000-0100-00008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352425</xdr:colOff>
          <xdr:row>15</xdr:row>
          <xdr:rowOff>9525</xdr:rowOff>
        </xdr:from>
        <xdr:to>
          <xdr:col>230</xdr:col>
          <xdr:colOff>47625</xdr:colOff>
          <xdr:row>16</xdr:row>
          <xdr:rowOff>0</xdr:rowOff>
        </xdr:to>
        <xdr:sp macro="" textlink="">
          <xdr:nvSpPr>
            <xdr:cNvPr id="15236" name="p02c45g03o01" hidden="1">
              <a:extLst>
                <a:ext uri="{63B3BB69-23CF-44E3-9099-C40C66FF867C}">
                  <a14:compatExt spid="_x0000_s15236"/>
                </a:ext>
                <a:ext uri="{FF2B5EF4-FFF2-40B4-BE49-F238E27FC236}">
                  <a16:creationId xmlns:a16="http://schemas.microsoft.com/office/drawing/2014/main" id="{00000000-0008-0000-0100-00008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47625</xdr:colOff>
          <xdr:row>15</xdr:row>
          <xdr:rowOff>9525</xdr:rowOff>
        </xdr:from>
        <xdr:to>
          <xdr:col>230</xdr:col>
          <xdr:colOff>352425</xdr:colOff>
          <xdr:row>16</xdr:row>
          <xdr:rowOff>0</xdr:rowOff>
        </xdr:to>
        <xdr:sp macro="" textlink="">
          <xdr:nvSpPr>
            <xdr:cNvPr id="15237" name="p02c45g03o02" hidden="1">
              <a:extLst>
                <a:ext uri="{63B3BB69-23CF-44E3-9099-C40C66FF867C}">
                  <a14:compatExt spid="_x0000_s15237"/>
                </a:ext>
                <a:ext uri="{FF2B5EF4-FFF2-40B4-BE49-F238E27FC236}">
                  <a16:creationId xmlns:a16="http://schemas.microsoft.com/office/drawing/2014/main" id="{00000000-0008-0000-0100-00008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361950</xdr:colOff>
          <xdr:row>15</xdr:row>
          <xdr:rowOff>9525</xdr:rowOff>
        </xdr:from>
        <xdr:to>
          <xdr:col>231</xdr:col>
          <xdr:colOff>285750</xdr:colOff>
          <xdr:row>16</xdr:row>
          <xdr:rowOff>0</xdr:rowOff>
        </xdr:to>
        <xdr:sp macro="" textlink="">
          <xdr:nvSpPr>
            <xdr:cNvPr id="15238" name="p02c45g03o03" hidden="1">
              <a:extLst>
                <a:ext uri="{63B3BB69-23CF-44E3-9099-C40C66FF867C}">
                  <a14:compatExt spid="_x0000_s15238"/>
                </a:ext>
                <a:ext uri="{FF2B5EF4-FFF2-40B4-BE49-F238E27FC236}">
                  <a16:creationId xmlns:a16="http://schemas.microsoft.com/office/drawing/2014/main" id="{00000000-0008-0000-0100-00008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0</xdr:colOff>
          <xdr:row>13</xdr:row>
          <xdr:rowOff>0</xdr:rowOff>
        </xdr:from>
        <xdr:to>
          <xdr:col>238</xdr:col>
          <xdr:colOff>0</xdr:colOff>
          <xdr:row>17</xdr:row>
          <xdr:rowOff>0</xdr:rowOff>
        </xdr:to>
        <xdr:sp macro="" textlink="">
          <xdr:nvSpPr>
            <xdr:cNvPr id="15239" name="p02c46g03" hidden="1">
              <a:extLst>
                <a:ext uri="{63B3BB69-23CF-44E3-9099-C40C66FF867C}">
                  <a14:compatExt spid="_x0000_s15239"/>
                </a:ext>
                <a:ext uri="{FF2B5EF4-FFF2-40B4-BE49-F238E27FC236}">
                  <a16:creationId xmlns:a16="http://schemas.microsoft.com/office/drawing/2014/main" id="{00000000-0008-0000-0100-000087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352425</xdr:colOff>
          <xdr:row>15</xdr:row>
          <xdr:rowOff>9525</xdr:rowOff>
        </xdr:from>
        <xdr:to>
          <xdr:col>235</xdr:col>
          <xdr:colOff>47625</xdr:colOff>
          <xdr:row>16</xdr:row>
          <xdr:rowOff>0</xdr:rowOff>
        </xdr:to>
        <xdr:sp macro="" textlink="">
          <xdr:nvSpPr>
            <xdr:cNvPr id="15240" name="p02c46g03o01" hidden="1">
              <a:extLst>
                <a:ext uri="{63B3BB69-23CF-44E3-9099-C40C66FF867C}">
                  <a14:compatExt spid="_x0000_s15240"/>
                </a:ext>
                <a:ext uri="{FF2B5EF4-FFF2-40B4-BE49-F238E27FC236}">
                  <a16:creationId xmlns:a16="http://schemas.microsoft.com/office/drawing/2014/main" id="{00000000-0008-0000-0100-000088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47625</xdr:colOff>
          <xdr:row>15</xdr:row>
          <xdr:rowOff>9525</xdr:rowOff>
        </xdr:from>
        <xdr:to>
          <xdr:col>235</xdr:col>
          <xdr:colOff>352425</xdr:colOff>
          <xdr:row>16</xdr:row>
          <xdr:rowOff>0</xdr:rowOff>
        </xdr:to>
        <xdr:sp macro="" textlink="">
          <xdr:nvSpPr>
            <xdr:cNvPr id="15241" name="p02c46g03o02" hidden="1">
              <a:extLst>
                <a:ext uri="{63B3BB69-23CF-44E3-9099-C40C66FF867C}">
                  <a14:compatExt spid="_x0000_s15241"/>
                </a:ext>
                <a:ext uri="{FF2B5EF4-FFF2-40B4-BE49-F238E27FC236}">
                  <a16:creationId xmlns:a16="http://schemas.microsoft.com/office/drawing/2014/main" id="{00000000-0008-0000-0100-000089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361950</xdr:colOff>
          <xdr:row>15</xdr:row>
          <xdr:rowOff>9525</xdr:rowOff>
        </xdr:from>
        <xdr:to>
          <xdr:col>236</xdr:col>
          <xdr:colOff>285750</xdr:colOff>
          <xdr:row>16</xdr:row>
          <xdr:rowOff>0</xdr:rowOff>
        </xdr:to>
        <xdr:sp macro="" textlink="">
          <xdr:nvSpPr>
            <xdr:cNvPr id="15242" name="p02c46g03o03" hidden="1">
              <a:extLst>
                <a:ext uri="{63B3BB69-23CF-44E3-9099-C40C66FF867C}">
                  <a14:compatExt spid="_x0000_s15242"/>
                </a:ext>
                <a:ext uri="{FF2B5EF4-FFF2-40B4-BE49-F238E27FC236}">
                  <a16:creationId xmlns:a16="http://schemas.microsoft.com/office/drawing/2014/main" id="{00000000-0008-0000-0100-00008A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0</xdr:colOff>
          <xdr:row>13</xdr:row>
          <xdr:rowOff>0</xdr:rowOff>
        </xdr:from>
        <xdr:to>
          <xdr:col>243</xdr:col>
          <xdr:colOff>0</xdr:colOff>
          <xdr:row>17</xdr:row>
          <xdr:rowOff>0</xdr:rowOff>
        </xdr:to>
        <xdr:sp macro="" textlink="">
          <xdr:nvSpPr>
            <xdr:cNvPr id="15243" name="p02c47g03" hidden="1">
              <a:extLst>
                <a:ext uri="{63B3BB69-23CF-44E3-9099-C40C66FF867C}">
                  <a14:compatExt spid="_x0000_s15243"/>
                </a:ext>
                <a:ext uri="{FF2B5EF4-FFF2-40B4-BE49-F238E27FC236}">
                  <a16:creationId xmlns:a16="http://schemas.microsoft.com/office/drawing/2014/main" id="{00000000-0008-0000-0100-00008B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352425</xdr:colOff>
          <xdr:row>15</xdr:row>
          <xdr:rowOff>9525</xdr:rowOff>
        </xdr:from>
        <xdr:to>
          <xdr:col>240</xdr:col>
          <xdr:colOff>47625</xdr:colOff>
          <xdr:row>16</xdr:row>
          <xdr:rowOff>0</xdr:rowOff>
        </xdr:to>
        <xdr:sp macro="" textlink="">
          <xdr:nvSpPr>
            <xdr:cNvPr id="15244" name="p02c47g03o01" hidden="1">
              <a:extLst>
                <a:ext uri="{63B3BB69-23CF-44E3-9099-C40C66FF867C}">
                  <a14:compatExt spid="_x0000_s15244"/>
                </a:ext>
                <a:ext uri="{FF2B5EF4-FFF2-40B4-BE49-F238E27FC236}">
                  <a16:creationId xmlns:a16="http://schemas.microsoft.com/office/drawing/2014/main" id="{00000000-0008-0000-0100-00008C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47625</xdr:colOff>
          <xdr:row>15</xdr:row>
          <xdr:rowOff>9525</xdr:rowOff>
        </xdr:from>
        <xdr:to>
          <xdr:col>240</xdr:col>
          <xdr:colOff>352425</xdr:colOff>
          <xdr:row>16</xdr:row>
          <xdr:rowOff>0</xdr:rowOff>
        </xdr:to>
        <xdr:sp macro="" textlink="">
          <xdr:nvSpPr>
            <xdr:cNvPr id="15245" name="p02c47g03o02" hidden="1">
              <a:extLst>
                <a:ext uri="{63B3BB69-23CF-44E3-9099-C40C66FF867C}">
                  <a14:compatExt spid="_x0000_s15245"/>
                </a:ext>
                <a:ext uri="{FF2B5EF4-FFF2-40B4-BE49-F238E27FC236}">
                  <a16:creationId xmlns:a16="http://schemas.microsoft.com/office/drawing/2014/main" id="{00000000-0008-0000-0100-00008D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361950</xdr:colOff>
          <xdr:row>15</xdr:row>
          <xdr:rowOff>9525</xdr:rowOff>
        </xdr:from>
        <xdr:to>
          <xdr:col>241</xdr:col>
          <xdr:colOff>285750</xdr:colOff>
          <xdr:row>16</xdr:row>
          <xdr:rowOff>0</xdr:rowOff>
        </xdr:to>
        <xdr:sp macro="" textlink="">
          <xdr:nvSpPr>
            <xdr:cNvPr id="15246" name="p02c47g03o03" hidden="1">
              <a:extLst>
                <a:ext uri="{63B3BB69-23CF-44E3-9099-C40C66FF867C}">
                  <a14:compatExt spid="_x0000_s15246"/>
                </a:ext>
                <a:ext uri="{FF2B5EF4-FFF2-40B4-BE49-F238E27FC236}">
                  <a16:creationId xmlns:a16="http://schemas.microsoft.com/office/drawing/2014/main" id="{00000000-0008-0000-0100-00008E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0</xdr:colOff>
          <xdr:row>13</xdr:row>
          <xdr:rowOff>0</xdr:rowOff>
        </xdr:from>
        <xdr:to>
          <xdr:col>248</xdr:col>
          <xdr:colOff>0</xdr:colOff>
          <xdr:row>17</xdr:row>
          <xdr:rowOff>0</xdr:rowOff>
        </xdr:to>
        <xdr:sp macro="" textlink="">
          <xdr:nvSpPr>
            <xdr:cNvPr id="15247" name="p02c48g03" hidden="1">
              <a:extLst>
                <a:ext uri="{63B3BB69-23CF-44E3-9099-C40C66FF867C}">
                  <a14:compatExt spid="_x0000_s15247"/>
                </a:ext>
                <a:ext uri="{FF2B5EF4-FFF2-40B4-BE49-F238E27FC236}">
                  <a16:creationId xmlns:a16="http://schemas.microsoft.com/office/drawing/2014/main" id="{00000000-0008-0000-0100-00008F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352425</xdr:colOff>
          <xdr:row>15</xdr:row>
          <xdr:rowOff>9525</xdr:rowOff>
        </xdr:from>
        <xdr:to>
          <xdr:col>245</xdr:col>
          <xdr:colOff>47625</xdr:colOff>
          <xdr:row>16</xdr:row>
          <xdr:rowOff>0</xdr:rowOff>
        </xdr:to>
        <xdr:sp macro="" textlink="">
          <xdr:nvSpPr>
            <xdr:cNvPr id="15248" name="p02c48g03o01" hidden="1">
              <a:extLst>
                <a:ext uri="{63B3BB69-23CF-44E3-9099-C40C66FF867C}">
                  <a14:compatExt spid="_x0000_s15248"/>
                </a:ext>
                <a:ext uri="{FF2B5EF4-FFF2-40B4-BE49-F238E27FC236}">
                  <a16:creationId xmlns:a16="http://schemas.microsoft.com/office/drawing/2014/main" id="{00000000-0008-0000-0100-000090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47625</xdr:colOff>
          <xdr:row>15</xdr:row>
          <xdr:rowOff>9525</xdr:rowOff>
        </xdr:from>
        <xdr:to>
          <xdr:col>245</xdr:col>
          <xdr:colOff>352425</xdr:colOff>
          <xdr:row>16</xdr:row>
          <xdr:rowOff>0</xdr:rowOff>
        </xdr:to>
        <xdr:sp macro="" textlink="">
          <xdr:nvSpPr>
            <xdr:cNvPr id="15249" name="p02c48g03o02" hidden="1">
              <a:extLst>
                <a:ext uri="{63B3BB69-23CF-44E3-9099-C40C66FF867C}">
                  <a14:compatExt spid="_x0000_s15249"/>
                </a:ext>
                <a:ext uri="{FF2B5EF4-FFF2-40B4-BE49-F238E27FC236}">
                  <a16:creationId xmlns:a16="http://schemas.microsoft.com/office/drawing/2014/main" id="{00000000-0008-0000-0100-000091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361950</xdr:colOff>
          <xdr:row>15</xdr:row>
          <xdr:rowOff>9525</xdr:rowOff>
        </xdr:from>
        <xdr:to>
          <xdr:col>246</xdr:col>
          <xdr:colOff>285750</xdr:colOff>
          <xdr:row>16</xdr:row>
          <xdr:rowOff>0</xdr:rowOff>
        </xdr:to>
        <xdr:sp macro="" textlink="">
          <xdr:nvSpPr>
            <xdr:cNvPr id="15250" name="p02c48g03o03" hidden="1">
              <a:extLst>
                <a:ext uri="{63B3BB69-23CF-44E3-9099-C40C66FF867C}">
                  <a14:compatExt spid="_x0000_s15250"/>
                </a:ext>
                <a:ext uri="{FF2B5EF4-FFF2-40B4-BE49-F238E27FC236}">
                  <a16:creationId xmlns:a16="http://schemas.microsoft.com/office/drawing/2014/main" id="{00000000-0008-0000-0100-000092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0</xdr:colOff>
          <xdr:row>13</xdr:row>
          <xdr:rowOff>0</xdr:rowOff>
        </xdr:from>
        <xdr:to>
          <xdr:col>253</xdr:col>
          <xdr:colOff>0</xdr:colOff>
          <xdr:row>17</xdr:row>
          <xdr:rowOff>0</xdr:rowOff>
        </xdr:to>
        <xdr:sp macro="" textlink="">
          <xdr:nvSpPr>
            <xdr:cNvPr id="15251" name="p02c49g03" hidden="1">
              <a:extLst>
                <a:ext uri="{63B3BB69-23CF-44E3-9099-C40C66FF867C}">
                  <a14:compatExt spid="_x0000_s15251"/>
                </a:ext>
                <a:ext uri="{FF2B5EF4-FFF2-40B4-BE49-F238E27FC236}">
                  <a16:creationId xmlns:a16="http://schemas.microsoft.com/office/drawing/2014/main" id="{00000000-0008-0000-0100-0000933B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352425</xdr:colOff>
          <xdr:row>15</xdr:row>
          <xdr:rowOff>9525</xdr:rowOff>
        </xdr:from>
        <xdr:to>
          <xdr:col>250</xdr:col>
          <xdr:colOff>47625</xdr:colOff>
          <xdr:row>16</xdr:row>
          <xdr:rowOff>0</xdr:rowOff>
        </xdr:to>
        <xdr:sp macro="" textlink="">
          <xdr:nvSpPr>
            <xdr:cNvPr id="15252" name="p02c49g03o01" hidden="1">
              <a:extLst>
                <a:ext uri="{63B3BB69-23CF-44E3-9099-C40C66FF867C}">
                  <a14:compatExt spid="_x0000_s15252"/>
                </a:ext>
                <a:ext uri="{FF2B5EF4-FFF2-40B4-BE49-F238E27FC236}">
                  <a16:creationId xmlns:a16="http://schemas.microsoft.com/office/drawing/2014/main" id="{00000000-0008-0000-0100-000094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47625</xdr:colOff>
          <xdr:row>15</xdr:row>
          <xdr:rowOff>9525</xdr:rowOff>
        </xdr:from>
        <xdr:to>
          <xdr:col>250</xdr:col>
          <xdr:colOff>352425</xdr:colOff>
          <xdr:row>16</xdr:row>
          <xdr:rowOff>0</xdr:rowOff>
        </xdr:to>
        <xdr:sp macro="" textlink="">
          <xdr:nvSpPr>
            <xdr:cNvPr id="15253" name="p02c49g03o02" hidden="1">
              <a:extLst>
                <a:ext uri="{63B3BB69-23CF-44E3-9099-C40C66FF867C}">
                  <a14:compatExt spid="_x0000_s15253"/>
                </a:ext>
                <a:ext uri="{FF2B5EF4-FFF2-40B4-BE49-F238E27FC236}">
                  <a16:creationId xmlns:a16="http://schemas.microsoft.com/office/drawing/2014/main" id="{00000000-0008-0000-0100-000095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361950</xdr:colOff>
          <xdr:row>15</xdr:row>
          <xdr:rowOff>9525</xdr:rowOff>
        </xdr:from>
        <xdr:to>
          <xdr:col>251</xdr:col>
          <xdr:colOff>285750</xdr:colOff>
          <xdr:row>16</xdr:row>
          <xdr:rowOff>0</xdr:rowOff>
        </xdr:to>
        <xdr:sp macro="" textlink="">
          <xdr:nvSpPr>
            <xdr:cNvPr id="15254" name="p02c49g03o03" hidden="1">
              <a:extLst>
                <a:ext uri="{63B3BB69-23CF-44E3-9099-C40C66FF867C}">
                  <a14:compatExt spid="_x0000_s15254"/>
                </a:ext>
                <a:ext uri="{FF2B5EF4-FFF2-40B4-BE49-F238E27FC236}">
                  <a16:creationId xmlns:a16="http://schemas.microsoft.com/office/drawing/2014/main" id="{00000000-0008-0000-0100-0000963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27</xdr:row>
          <xdr:rowOff>0</xdr:rowOff>
        </xdr:from>
        <xdr:to>
          <xdr:col>12</xdr:col>
          <xdr:colOff>133350</xdr:colOff>
          <xdr:row>27</xdr:row>
          <xdr:rowOff>219075</xdr:rowOff>
        </xdr:to>
        <xdr:sp macro="" textlink="">
          <xdr:nvSpPr>
            <xdr:cNvPr id="15742" name="p02c01g05o05" hidden="1">
              <a:extLst>
                <a:ext uri="{63B3BB69-23CF-44E3-9099-C40C66FF867C}">
                  <a14:compatExt spid="_x0000_s15742"/>
                </a:ext>
                <a:ext uri="{FF2B5EF4-FFF2-40B4-BE49-F238E27FC236}">
                  <a16:creationId xmlns:a16="http://schemas.microsoft.com/office/drawing/2014/main" id="{00000000-0008-0000-0100-00007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27</xdr:row>
          <xdr:rowOff>0</xdr:rowOff>
        </xdr:from>
        <xdr:to>
          <xdr:col>13</xdr:col>
          <xdr:colOff>371475</xdr:colOff>
          <xdr:row>27</xdr:row>
          <xdr:rowOff>219075</xdr:rowOff>
        </xdr:to>
        <xdr:sp macro="" textlink="">
          <xdr:nvSpPr>
            <xdr:cNvPr id="15759" name="p02c02g05o01" hidden="1">
              <a:extLst>
                <a:ext uri="{63B3BB69-23CF-44E3-9099-C40C66FF867C}">
                  <a14:compatExt spid="_x0000_s15759"/>
                </a:ext>
                <a:ext uri="{FF2B5EF4-FFF2-40B4-BE49-F238E27FC236}">
                  <a16:creationId xmlns:a16="http://schemas.microsoft.com/office/drawing/2014/main" id="{00000000-0008-0000-0100-00008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381000</xdr:colOff>
          <xdr:row>27</xdr:row>
          <xdr:rowOff>0</xdr:rowOff>
        </xdr:from>
        <xdr:to>
          <xdr:col>15</xdr:col>
          <xdr:colOff>76200</xdr:colOff>
          <xdr:row>27</xdr:row>
          <xdr:rowOff>219075</xdr:rowOff>
        </xdr:to>
        <xdr:sp macro="" textlink="">
          <xdr:nvSpPr>
            <xdr:cNvPr id="15760" name="p02c02g05o02" hidden="1">
              <a:extLst>
                <a:ext uri="{63B3BB69-23CF-44E3-9099-C40C66FF867C}">
                  <a14:compatExt spid="_x0000_s15760"/>
                </a:ext>
                <a:ext uri="{FF2B5EF4-FFF2-40B4-BE49-F238E27FC236}">
                  <a16:creationId xmlns:a16="http://schemas.microsoft.com/office/drawing/2014/main" id="{00000000-0008-0000-0100-00009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27</xdr:row>
          <xdr:rowOff>0</xdr:rowOff>
        </xdr:from>
        <xdr:to>
          <xdr:col>16</xdr:col>
          <xdr:colOff>0</xdr:colOff>
          <xdr:row>27</xdr:row>
          <xdr:rowOff>219075</xdr:rowOff>
        </xdr:to>
        <xdr:sp macro="" textlink="">
          <xdr:nvSpPr>
            <xdr:cNvPr id="15761" name="p02c02g05o03" hidden="1">
              <a:extLst>
                <a:ext uri="{63B3BB69-23CF-44E3-9099-C40C66FF867C}">
                  <a14:compatExt spid="_x0000_s15761"/>
                </a:ext>
                <a:ext uri="{FF2B5EF4-FFF2-40B4-BE49-F238E27FC236}">
                  <a16:creationId xmlns:a16="http://schemas.microsoft.com/office/drawing/2014/main" id="{00000000-0008-0000-0100-00009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361950</xdr:colOff>
          <xdr:row>27</xdr:row>
          <xdr:rowOff>0</xdr:rowOff>
        </xdr:from>
        <xdr:to>
          <xdr:col>16</xdr:col>
          <xdr:colOff>285750</xdr:colOff>
          <xdr:row>27</xdr:row>
          <xdr:rowOff>219075</xdr:rowOff>
        </xdr:to>
        <xdr:sp macro="" textlink="">
          <xdr:nvSpPr>
            <xdr:cNvPr id="15762" name="p02c02g05o04" hidden="1">
              <a:extLst>
                <a:ext uri="{63B3BB69-23CF-44E3-9099-C40C66FF867C}">
                  <a14:compatExt spid="_x0000_s15762"/>
                </a:ext>
                <a:ext uri="{FF2B5EF4-FFF2-40B4-BE49-F238E27FC236}">
                  <a16:creationId xmlns:a16="http://schemas.microsoft.com/office/drawing/2014/main" id="{00000000-0008-0000-0100-00009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27</xdr:row>
          <xdr:rowOff>0</xdr:rowOff>
        </xdr:from>
        <xdr:to>
          <xdr:col>17</xdr:col>
          <xdr:colOff>133350</xdr:colOff>
          <xdr:row>27</xdr:row>
          <xdr:rowOff>219075</xdr:rowOff>
        </xdr:to>
        <xdr:sp macro="" textlink="">
          <xdr:nvSpPr>
            <xdr:cNvPr id="15763" name="p02c02g05o05" hidden="1">
              <a:extLst>
                <a:ext uri="{63B3BB69-23CF-44E3-9099-C40C66FF867C}">
                  <a14:compatExt spid="_x0000_s15763"/>
                </a:ext>
                <a:ext uri="{FF2B5EF4-FFF2-40B4-BE49-F238E27FC236}">
                  <a16:creationId xmlns:a16="http://schemas.microsoft.com/office/drawing/2014/main" id="{00000000-0008-0000-0100-00009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27</xdr:row>
          <xdr:rowOff>0</xdr:rowOff>
        </xdr:from>
        <xdr:to>
          <xdr:col>18</xdr:col>
          <xdr:colOff>371475</xdr:colOff>
          <xdr:row>27</xdr:row>
          <xdr:rowOff>219075</xdr:rowOff>
        </xdr:to>
        <xdr:sp macro="" textlink="">
          <xdr:nvSpPr>
            <xdr:cNvPr id="15765" name="p02c03g05o01" hidden="1">
              <a:extLst>
                <a:ext uri="{63B3BB69-23CF-44E3-9099-C40C66FF867C}">
                  <a14:compatExt spid="_x0000_s15765"/>
                </a:ext>
                <a:ext uri="{FF2B5EF4-FFF2-40B4-BE49-F238E27FC236}">
                  <a16:creationId xmlns:a16="http://schemas.microsoft.com/office/drawing/2014/main" id="{00000000-0008-0000-0100-00009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381000</xdr:colOff>
          <xdr:row>27</xdr:row>
          <xdr:rowOff>0</xdr:rowOff>
        </xdr:from>
        <xdr:to>
          <xdr:col>20</xdr:col>
          <xdr:colOff>76200</xdr:colOff>
          <xdr:row>27</xdr:row>
          <xdr:rowOff>219075</xdr:rowOff>
        </xdr:to>
        <xdr:sp macro="" textlink="">
          <xdr:nvSpPr>
            <xdr:cNvPr id="15766" name="p02c03g05o02" hidden="1">
              <a:extLst>
                <a:ext uri="{63B3BB69-23CF-44E3-9099-C40C66FF867C}">
                  <a14:compatExt spid="_x0000_s15766"/>
                </a:ext>
                <a:ext uri="{FF2B5EF4-FFF2-40B4-BE49-F238E27FC236}">
                  <a16:creationId xmlns:a16="http://schemas.microsoft.com/office/drawing/2014/main" id="{00000000-0008-0000-0100-00009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27</xdr:row>
          <xdr:rowOff>0</xdr:rowOff>
        </xdr:from>
        <xdr:to>
          <xdr:col>21</xdr:col>
          <xdr:colOff>0</xdr:colOff>
          <xdr:row>27</xdr:row>
          <xdr:rowOff>219075</xdr:rowOff>
        </xdr:to>
        <xdr:sp macro="" textlink="">
          <xdr:nvSpPr>
            <xdr:cNvPr id="15767" name="p02c03g05o03" hidden="1">
              <a:extLst>
                <a:ext uri="{63B3BB69-23CF-44E3-9099-C40C66FF867C}">
                  <a14:compatExt spid="_x0000_s15767"/>
                </a:ext>
                <a:ext uri="{FF2B5EF4-FFF2-40B4-BE49-F238E27FC236}">
                  <a16:creationId xmlns:a16="http://schemas.microsoft.com/office/drawing/2014/main" id="{00000000-0008-0000-0100-00009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361950</xdr:colOff>
          <xdr:row>27</xdr:row>
          <xdr:rowOff>0</xdr:rowOff>
        </xdr:from>
        <xdr:to>
          <xdr:col>21</xdr:col>
          <xdr:colOff>285750</xdr:colOff>
          <xdr:row>27</xdr:row>
          <xdr:rowOff>219075</xdr:rowOff>
        </xdr:to>
        <xdr:sp macro="" textlink="">
          <xdr:nvSpPr>
            <xdr:cNvPr id="15768" name="p02c03g05o04" hidden="1">
              <a:extLst>
                <a:ext uri="{63B3BB69-23CF-44E3-9099-C40C66FF867C}">
                  <a14:compatExt spid="_x0000_s15768"/>
                </a:ext>
                <a:ext uri="{FF2B5EF4-FFF2-40B4-BE49-F238E27FC236}">
                  <a16:creationId xmlns:a16="http://schemas.microsoft.com/office/drawing/2014/main" id="{00000000-0008-0000-0100-00009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27</xdr:row>
          <xdr:rowOff>0</xdr:rowOff>
        </xdr:from>
        <xdr:to>
          <xdr:col>22</xdr:col>
          <xdr:colOff>133350</xdr:colOff>
          <xdr:row>27</xdr:row>
          <xdr:rowOff>219075</xdr:rowOff>
        </xdr:to>
        <xdr:sp macro="" textlink="">
          <xdr:nvSpPr>
            <xdr:cNvPr id="15769" name="p02c03g05o05" hidden="1">
              <a:extLst>
                <a:ext uri="{63B3BB69-23CF-44E3-9099-C40C66FF867C}">
                  <a14:compatExt spid="_x0000_s15769"/>
                </a:ext>
                <a:ext uri="{FF2B5EF4-FFF2-40B4-BE49-F238E27FC236}">
                  <a16:creationId xmlns:a16="http://schemas.microsoft.com/office/drawing/2014/main" id="{00000000-0008-0000-0100-00009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66675</xdr:colOff>
          <xdr:row>27</xdr:row>
          <xdr:rowOff>0</xdr:rowOff>
        </xdr:from>
        <xdr:to>
          <xdr:col>23</xdr:col>
          <xdr:colOff>371475</xdr:colOff>
          <xdr:row>27</xdr:row>
          <xdr:rowOff>219075</xdr:rowOff>
        </xdr:to>
        <xdr:sp macro="" textlink="">
          <xdr:nvSpPr>
            <xdr:cNvPr id="15771" name="p02c04g05o01" hidden="1">
              <a:extLst>
                <a:ext uri="{63B3BB69-23CF-44E3-9099-C40C66FF867C}">
                  <a14:compatExt spid="_x0000_s15771"/>
                </a:ext>
                <a:ext uri="{FF2B5EF4-FFF2-40B4-BE49-F238E27FC236}">
                  <a16:creationId xmlns:a16="http://schemas.microsoft.com/office/drawing/2014/main" id="{00000000-0008-0000-0100-00009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381000</xdr:colOff>
          <xdr:row>27</xdr:row>
          <xdr:rowOff>0</xdr:rowOff>
        </xdr:from>
        <xdr:to>
          <xdr:col>25</xdr:col>
          <xdr:colOff>76200</xdr:colOff>
          <xdr:row>27</xdr:row>
          <xdr:rowOff>219075</xdr:rowOff>
        </xdr:to>
        <xdr:sp macro="" textlink="">
          <xdr:nvSpPr>
            <xdr:cNvPr id="15772" name="p02c04g05o02" hidden="1">
              <a:extLst>
                <a:ext uri="{63B3BB69-23CF-44E3-9099-C40C66FF867C}">
                  <a14:compatExt spid="_x0000_s15772"/>
                </a:ext>
                <a:ext uri="{FF2B5EF4-FFF2-40B4-BE49-F238E27FC236}">
                  <a16:creationId xmlns:a16="http://schemas.microsoft.com/office/drawing/2014/main" id="{00000000-0008-0000-0100-00009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76200</xdr:colOff>
          <xdr:row>27</xdr:row>
          <xdr:rowOff>0</xdr:rowOff>
        </xdr:from>
        <xdr:to>
          <xdr:col>26</xdr:col>
          <xdr:colOff>0</xdr:colOff>
          <xdr:row>27</xdr:row>
          <xdr:rowOff>219075</xdr:rowOff>
        </xdr:to>
        <xdr:sp macro="" textlink="">
          <xdr:nvSpPr>
            <xdr:cNvPr id="15773" name="p02c04g05o03" hidden="1">
              <a:extLst>
                <a:ext uri="{63B3BB69-23CF-44E3-9099-C40C66FF867C}">
                  <a14:compatExt spid="_x0000_s15773"/>
                </a:ext>
                <a:ext uri="{FF2B5EF4-FFF2-40B4-BE49-F238E27FC236}">
                  <a16:creationId xmlns:a16="http://schemas.microsoft.com/office/drawing/2014/main" id="{00000000-0008-0000-0100-00009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361950</xdr:colOff>
          <xdr:row>27</xdr:row>
          <xdr:rowOff>0</xdr:rowOff>
        </xdr:from>
        <xdr:to>
          <xdr:col>26</xdr:col>
          <xdr:colOff>285750</xdr:colOff>
          <xdr:row>27</xdr:row>
          <xdr:rowOff>219075</xdr:rowOff>
        </xdr:to>
        <xdr:sp macro="" textlink="">
          <xdr:nvSpPr>
            <xdr:cNvPr id="15774" name="p02c04g05o04" hidden="1">
              <a:extLst>
                <a:ext uri="{63B3BB69-23CF-44E3-9099-C40C66FF867C}">
                  <a14:compatExt spid="_x0000_s15774"/>
                </a:ext>
                <a:ext uri="{FF2B5EF4-FFF2-40B4-BE49-F238E27FC236}">
                  <a16:creationId xmlns:a16="http://schemas.microsoft.com/office/drawing/2014/main" id="{00000000-0008-0000-0100-00009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27</xdr:row>
          <xdr:rowOff>0</xdr:rowOff>
        </xdr:from>
        <xdr:to>
          <xdr:col>27</xdr:col>
          <xdr:colOff>133350</xdr:colOff>
          <xdr:row>27</xdr:row>
          <xdr:rowOff>219075</xdr:rowOff>
        </xdr:to>
        <xdr:sp macro="" textlink="">
          <xdr:nvSpPr>
            <xdr:cNvPr id="15775" name="p02c04g05o05" hidden="1">
              <a:extLst>
                <a:ext uri="{63B3BB69-23CF-44E3-9099-C40C66FF867C}">
                  <a14:compatExt spid="_x0000_s15775"/>
                </a:ext>
                <a:ext uri="{FF2B5EF4-FFF2-40B4-BE49-F238E27FC236}">
                  <a16:creationId xmlns:a16="http://schemas.microsoft.com/office/drawing/2014/main" id="{00000000-0008-0000-0100-00009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27</xdr:row>
          <xdr:rowOff>0</xdr:rowOff>
        </xdr:from>
        <xdr:to>
          <xdr:col>28</xdr:col>
          <xdr:colOff>371475</xdr:colOff>
          <xdr:row>27</xdr:row>
          <xdr:rowOff>219075</xdr:rowOff>
        </xdr:to>
        <xdr:sp macro="" textlink="">
          <xdr:nvSpPr>
            <xdr:cNvPr id="15777" name="p02c05g05o01" hidden="1">
              <a:extLst>
                <a:ext uri="{63B3BB69-23CF-44E3-9099-C40C66FF867C}">
                  <a14:compatExt spid="_x0000_s15777"/>
                </a:ext>
                <a:ext uri="{FF2B5EF4-FFF2-40B4-BE49-F238E27FC236}">
                  <a16:creationId xmlns:a16="http://schemas.microsoft.com/office/drawing/2014/main" id="{00000000-0008-0000-0100-0000A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381000</xdr:colOff>
          <xdr:row>27</xdr:row>
          <xdr:rowOff>0</xdr:rowOff>
        </xdr:from>
        <xdr:to>
          <xdr:col>30</xdr:col>
          <xdr:colOff>76200</xdr:colOff>
          <xdr:row>27</xdr:row>
          <xdr:rowOff>219075</xdr:rowOff>
        </xdr:to>
        <xdr:sp macro="" textlink="">
          <xdr:nvSpPr>
            <xdr:cNvPr id="15778" name="p02c05g05o02" hidden="1">
              <a:extLst>
                <a:ext uri="{63B3BB69-23CF-44E3-9099-C40C66FF867C}">
                  <a14:compatExt spid="_x0000_s15778"/>
                </a:ext>
                <a:ext uri="{FF2B5EF4-FFF2-40B4-BE49-F238E27FC236}">
                  <a16:creationId xmlns:a16="http://schemas.microsoft.com/office/drawing/2014/main" id="{00000000-0008-0000-0100-0000A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76200</xdr:colOff>
          <xdr:row>27</xdr:row>
          <xdr:rowOff>0</xdr:rowOff>
        </xdr:from>
        <xdr:to>
          <xdr:col>31</xdr:col>
          <xdr:colOff>0</xdr:colOff>
          <xdr:row>27</xdr:row>
          <xdr:rowOff>219075</xdr:rowOff>
        </xdr:to>
        <xdr:sp macro="" textlink="">
          <xdr:nvSpPr>
            <xdr:cNvPr id="15779" name="p02c05g05o03" hidden="1">
              <a:extLst>
                <a:ext uri="{63B3BB69-23CF-44E3-9099-C40C66FF867C}">
                  <a14:compatExt spid="_x0000_s15779"/>
                </a:ext>
                <a:ext uri="{FF2B5EF4-FFF2-40B4-BE49-F238E27FC236}">
                  <a16:creationId xmlns:a16="http://schemas.microsoft.com/office/drawing/2014/main" id="{00000000-0008-0000-0100-0000A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361950</xdr:colOff>
          <xdr:row>27</xdr:row>
          <xdr:rowOff>0</xdr:rowOff>
        </xdr:from>
        <xdr:to>
          <xdr:col>31</xdr:col>
          <xdr:colOff>285750</xdr:colOff>
          <xdr:row>27</xdr:row>
          <xdr:rowOff>219075</xdr:rowOff>
        </xdr:to>
        <xdr:sp macro="" textlink="">
          <xdr:nvSpPr>
            <xdr:cNvPr id="15780" name="p02c05g05o04" hidden="1">
              <a:extLst>
                <a:ext uri="{63B3BB69-23CF-44E3-9099-C40C66FF867C}">
                  <a14:compatExt spid="_x0000_s15780"/>
                </a:ext>
                <a:ext uri="{FF2B5EF4-FFF2-40B4-BE49-F238E27FC236}">
                  <a16:creationId xmlns:a16="http://schemas.microsoft.com/office/drawing/2014/main" id="{00000000-0008-0000-0100-0000A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27</xdr:row>
          <xdr:rowOff>0</xdr:rowOff>
        </xdr:from>
        <xdr:to>
          <xdr:col>32</xdr:col>
          <xdr:colOff>133350</xdr:colOff>
          <xdr:row>27</xdr:row>
          <xdr:rowOff>219075</xdr:rowOff>
        </xdr:to>
        <xdr:sp macro="" textlink="">
          <xdr:nvSpPr>
            <xdr:cNvPr id="15781" name="p02c05g05o05" hidden="1">
              <a:extLst>
                <a:ext uri="{63B3BB69-23CF-44E3-9099-C40C66FF867C}">
                  <a14:compatExt spid="_x0000_s15781"/>
                </a:ext>
                <a:ext uri="{FF2B5EF4-FFF2-40B4-BE49-F238E27FC236}">
                  <a16:creationId xmlns:a16="http://schemas.microsoft.com/office/drawing/2014/main" id="{00000000-0008-0000-0100-0000A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66675</xdr:colOff>
          <xdr:row>27</xdr:row>
          <xdr:rowOff>0</xdr:rowOff>
        </xdr:from>
        <xdr:to>
          <xdr:col>33</xdr:col>
          <xdr:colOff>371475</xdr:colOff>
          <xdr:row>27</xdr:row>
          <xdr:rowOff>219075</xdr:rowOff>
        </xdr:to>
        <xdr:sp macro="" textlink="">
          <xdr:nvSpPr>
            <xdr:cNvPr id="15783" name="p02c06g05o01" hidden="1">
              <a:extLst>
                <a:ext uri="{63B3BB69-23CF-44E3-9099-C40C66FF867C}">
                  <a14:compatExt spid="_x0000_s15783"/>
                </a:ext>
                <a:ext uri="{FF2B5EF4-FFF2-40B4-BE49-F238E27FC236}">
                  <a16:creationId xmlns:a16="http://schemas.microsoft.com/office/drawing/2014/main" id="{00000000-0008-0000-0100-0000A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381000</xdr:colOff>
          <xdr:row>27</xdr:row>
          <xdr:rowOff>0</xdr:rowOff>
        </xdr:from>
        <xdr:to>
          <xdr:col>35</xdr:col>
          <xdr:colOff>76200</xdr:colOff>
          <xdr:row>27</xdr:row>
          <xdr:rowOff>219075</xdr:rowOff>
        </xdr:to>
        <xdr:sp macro="" textlink="">
          <xdr:nvSpPr>
            <xdr:cNvPr id="15784" name="p02c06g05o02" hidden="1">
              <a:extLst>
                <a:ext uri="{63B3BB69-23CF-44E3-9099-C40C66FF867C}">
                  <a14:compatExt spid="_x0000_s15784"/>
                </a:ext>
                <a:ext uri="{FF2B5EF4-FFF2-40B4-BE49-F238E27FC236}">
                  <a16:creationId xmlns:a16="http://schemas.microsoft.com/office/drawing/2014/main" id="{00000000-0008-0000-0100-0000A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76200</xdr:colOff>
          <xdr:row>27</xdr:row>
          <xdr:rowOff>0</xdr:rowOff>
        </xdr:from>
        <xdr:to>
          <xdr:col>36</xdr:col>
          <xdr:colOff>0</xdr:colOff>
          <xdr:row>27</xdr:row>
          <xdr:rowOff>219075</xdr:rowOff>
        </xdr:to>
        <xdr:sp macro="" textlink="">
          <xdr:nvSpPr>
            <xdr:cNvPr id="15785" name="p02c06g05o03" hidden="1">
              <a:extLst>
                <a:ext uri="{63B3BB69-23CF-44E3-9099-C40C66FF867C}">
                  <a14:compatExt spid="_x0000_s15785"/>
                </a:ext>
                <a:ext uri="{FF2B5EF4-FFF2-40B4-BE49-F238E27FC236}">
                  <a16:creationId xmlns:a16="http://schemas.microsoft.com/office/drawing/2014/main" id="{00000000-0008-0000-0100-0000A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361950</xdr:colOff>
          <xdr:row>27</xdr:row>
          <xdr:rowOff>0</xdr:rowOff>
        </xdr:from>
        <xdr:to>
          <xdr:col>36</xdr:col>
          <xdr:colOff>285750</xdr:colOff>
          <xdr:row>27</xdr:row>
          <xdr:rowOff>219075</xdr:rowOff>
        </xdr:to>
        <xdr:sp macro="" textlink="">
          <xdr:nvSpPr>
            <xdr:cNvPr id="15786" name="p02c06g05o04" hidden="1">
              <a:extLst>
                <a:ext uri="{63B3BB69-23CF-44E3-9099-C40C66FF867C}">
                  <a14:compatExt spid="_x0000_s15786"/>
                </a:ext>
                <a:ext uri="{FF2B5EF4-FFF2-40B4-BE49-F238E27FC236}">
                  <a16:creationId xmlns:a16="http://schemas.microsoft.com/office/drawing/2014/main" id="{00000000-0008-0000-0100-0000A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209550</xdr:colOff>
          <xdr:row>27</xdr:row>
          <xdr:rowOff>0</xdr:rowOff>
        </xdr:from>
        <xdr:to>
          <xdr:col>37</xdr:col>
          <xdr:colOff>133350</xdr:colOff>
          <xdr:row>27</xdr:row>
          <xdr:rowOff>219075</xdr:rowOff>
        </xdr:to>
        <xdr:sp macro="" textlink="">
          <xdr:nvSpPr>
            <xdr:cNvPr id="15787" name="p02c06g05o05" hidden="1">
              <a:extLst>
                <a:ext uri="{63B3BB69-23CF-44E3-9099-C40C66FF867C}">
                  <a14:compatExt spid="_x0000_s15787"/>
                </a:ext>
                <a:ext uri="{FF2B5EF4-FFF2-40B4-BE49-F238E27FC236}">
                  <a16:creationId xmlns:a16="http://schemas.microsoft.com/office/drawing/2014/main" id="{00000000-0008-0000-0100-0000A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66675</xdr:colOff>
          <xdr:row>27</xdr:row>
          <xdr:rowOff>0</xdr:rowOff>
        </xdr:from>
        <xdr:to>
          <xdr:col>38</xdr:col>
          <xdr:colOff>371475</xdr:colOff>
          <xdr:row>27</xdr:row>
          <xdr:rowOff>219075</xdr:rowOff>
        </xdr:to>
        <xdr:sp macro="" textlink="">
          <xdr:nvSpPr>
            <xdr:cNvPr id="15789" name="p02c07g05o01" hidden="1">
              <a:extLst>
                <a:ext uri="{63B3BB69-23CF-44E3-9099-C40C66FF867C}">
                  <a14:compatExt spid="_x0000_s15789"/>
                </a:ext>
                <a:ext uri="{FF2B5EF4-FFF2-40B4-BE49-F238E27FC236}">
                  <a16:creationId xmlns:a16="http://schemas.microsoft.com/office/drawing/2014/main" id="{00000000-0008-0000-0100-0000A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381000</xdr:colOff>
          <xdr:row>27</xdr:row>
          <xdr:rowOff>0</xdr:rowOff>
        </xdr:from>
        <xdr:to>
          <xdr:col>40</xdr:col>
          <xdr:colOff>76200</xdr:colOff>
          <xdr:row>27</xdr:row>
          <xdr:rowOff>219075</xdr:rowOff>
        </xdr:to>
        <xdr:sp macro="" textlink="">
          <xdr:nvSpPr>
            <xdr:cNvPr id="15790" name="p02c07g05o02" hidden="1">
              <a:extLst>
                <a:ext uri="{63B3BB69-23CF-44E3-9099-C40C66FF867C}">
                  <a14:compatExt spid="_x0000_s15790"/>
                </a:ext>
                <a:ext uri="{FF2B5EF4-FFF2-40B4-BE49-F238E27FC236}">
                  <a16:creationId xmlns:a16="http://schemas.microsoft.com/office/drawing/2014/main" id="{00000000-0008-0000-0100-0000A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76200</xdr:colOff>
          <xdr:row>27</xdr:row>
          <xdr:rowOff>0</xdr:rowOff>
        </xdr:from>
        <xdr:to>
          <xdr:col>41</xdr:col>
          <xdr:colOff>0</xdr:colOff>
          <xdr:row>27</xdr:row>
          <xdr:rowOff>219075</xdr:rowOff>
        </xdr:to>
        <xdr:sp macro="" textlink="">
          <xdr:nvSpPr>
            <xdr:cNvPr id="15791" name="p02c07g05o03" hidden="1">
              <a:extLst>
                <a:ext uri="{63B3BB69-23CF-44E3-9099-C40C66FF867C}">
                  <a14:compatExt spid="_x0000_s15791"/>
                </a:ext>
                <a:ext uri="{FF2B5EF4-FFF2-40B4-BE49-F238E27FC236}">
                  <a16:creationId xmlns:a16="http://schemas.microsoft.com/office/drawing/2014/main" id="{00000000-0008-0000-0100-0000A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361950</xdr:colOff>
          <xdr:row>27</xdr:row>
          <xdr:rowOff>0</xdr:rowOff>
        </xdr:from>
        <xdr:to>
          <xdr:col>41</xdr:col>
          <xdr:colOff>285750</xdr:colOff>
          <xdr:row>27</xdr:row>
          <xdr:rowOff>219075</xdr:rowOff>
        </xdr:to>
        <xdr:sp macro="" textlink="">
          <xdr:nvSpPr>
            <xdr:cNvPr id="15792" name="p02c07g05o04" hidden="1">
              <a:extLst>
                <a:ext uri="{63B3BB69-23CF-44E3-9099-C40C66FF867C}">
                  <a14:compatExt spid="_x0000_s15792"/>
                </a:ext>
                <a:ext uri="{FF2B5EF4-FFF2-40B4-BE49-F238E27FC236}">
                  <a16:creationId xmlns:a16="http://schemas.microsoft.com/office/drawing/2014/main" id="{00000000-0008-0000-0100-0000B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209550</xdr:colOff>
          <xdr:row>27</xdr:row>
          <xdr:rowOff>0</xdr:rowOff>
        </xdr:from>
        <xdr:to>
          <xdr:col>42</xdr:col>
          <xdr:colOff>133350</xdr:colOff>
          <xdr:row>27</xdr:row>
          <xdr:rowOff>219075</xdr:rowOff>
        </xdr:to>
        <xdr:sp macro="" textlink="">
          <xdr:nvSpPr>
            <xdr:cNvPr id="15793" name="p02c07g05o05" hidden="1">
              <a:extLst>
                <a:ext uri="{63B3BB69-23CF-44E3-9099-C40C66FF867C}">
                  <a14:compatExt spid="_x0000_s15793"/>
                </a:ext>
                <a:ext uri="{FF2B5EF4-FFF2-40B4-BE49-F238E27FC236}">
                  <a16:creationId xmlns:a16="http://schemas.microsoft.com/office/drawing/2014/main" id="{00000000-0008-0000-0100-0000B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66675</xdr:colOff>
          <xdr:row>27</xdr:row>
          <xdr:rowOff>0</xdr:rowOff>
        </xdr:from>
        <xdr:to>
          <xdr:col>43</xdr:col>
          <xdr:colOff>371475</xdr:colOff>
          <xdr:row>27</xdr:row>
          <xdr:rowOff>219075</xdr:rowOff>
        </xdr:to>
        <xdr:sp macro="" textlink="">
          <xdr:nvSpPr>
            <xdr:cNvPr id="15795" name="p02c08g05o01" hidden="1">
              <a:extLst>
                <a:ext uri="{63B3BB69-23CF-44E3-9099-C40C66FF867C}">
                  <a14:compatExt spid="_x0000_s15795"/>
                </a:ext>
                <a:ext uri="{FF2B5EF4-FFF2-40B4-BE49-F238E27FC236}">
                  <a16:creationId xmlns:a16="http://schemas.microsoft.com/office/drawing/2014/main" id="{00000000-0008-0000-0100-0000B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381000</xdr:colOff>
          <xdr:row>27</xdr:row>
          <xdr:rowOff>0</xdr:rowOff>
        </xdr:from>
        <xdr:to>
          <xdr:col>45</xdr:col>
          <xdr:colOff>76200</xdr:colOff>
          <xdr:row>27</xdr:row>
          <xdr:rowOff>219075</xdr:rowOff>
        </xdr:to>
        <xdr:sp macro="" textlink="">
          <xdr:nvSpPr>
            <xdr:cNvPr id="15796" name="p02c08g05o02" hidden="1">
              <a:extLst>
                <a:ext uri="{63B3BB69-23CF-44E3-9099-C40C66FF867C}">
                  <a14:compatExt spid="_x0000_s15796"/>
                </a:ext>
                <a:ext uri="{FF2B5EF4-FFF2-40B4-BE49-F238E27FC236}">
                  <a16:creationId xmlns:a16="http://schemas.microsoft.com/office/drawing/2014/main" id="{00000000-0008-0000-0100-0000B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76200</xdr:colOff>
          <xdr:row>27</xdr:row>
          <xdr:rowOff>0</xdr:rowOff>
        </xdr:from>
        <xdr:to>
          <xdr:col>46</xdr:col>
          <xdr:colOff>0</xdr:colOff>
          <xdr:row>27</xdr:row>
          <xdr:rowOff>219075</xdr:rowOff>
        </xdr:to>
        <xdr:sp macro="" textlink="">
          <xdr:nvSpPr>
            <xdr:cNvPr id="15797" name="p02c08g05o03" hidden="1">
              <a:extLst>
                <a:ext uri="{63B3BB69-23CF-44E3-9099-C40C66FF867C}">
                  <a14:compatExt spid="_x0000_s15797"/>
                </a:ext>
                <a:ext uri="{FF2B5EF4-FFF2-40B4-BE49-F238E27FC236}">
                  <a16:creationId xmlns:a16="http://schemas.microsoft.com/office/drawing/2014/main" id="{00000000-0008-0000-0100-0000B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361950</xdr:colOff>
          <xdr:row>27</xdr:row>
          <xdr:rowOff>0</xdr:rowOff>
        </xdr:from>
        <xdr:to>
          <xdr:col>46</xdr:col>
          <xdr:colOff>285750</xdr:colOff>
          <xdr:row>27</xdr:row>
          <xdr:rowOff>219075</xdr:rowOff>
        </xdr:to>
        <xdr:sp macro="" textlink="">
          <xdr:nvSpPr>
            <xdr:cNvPr id="15798" name="p02c08g05o04" hidden="1">
              <a:extLst>
                <a:ext uri="{63B3BB69-23CF-44E3-9099-C40C66FF867C}">
                  <a14:compatExt spid="_x0000_s15798"/>
                </a:ext>
                <a:ext uri="{FF2B5EF4-FFF2-40B4-BE49-F238E27FC236}">
                  <a16:creationId xmlns:a16="http://schemas.microsoft.com/office/drawing/2014/main" id="{00000000-0008-0000-0100-0000B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209550</xdr:colOff>
          <xdr:row>27</xdr:row>
          <xdr:rowOff>0</xdr:rowOff>
        </xdr:from>
        <xdr:to>
          <xdr:col>47</xdr:col>
          <xdr:colOff>133350</xdr:colOff>
          <xdr:row>27</xdr:row>
          <xdr:rowOff>219075</xdr:rowOff>
        </xdr:to>
        <xdr:sp macro="" textlink="">
          <xdr:nvSpPr>
            <xdr:cNvPr id="15799" name="p02c08g05o05" hidden="1">
              <a:extLst>
                <a:ext uri="{63B3BB69-23CF-44E3-9099-C40C66FF867C}">
                  <a14:compatExt spid="_x0000_s15799"/>
                </a:ext>
                <a:ext uri="{FF2B5EF4-FFF2-40B4-BE49-F238E27FC236}">
                  <a16:creationId xmlns:a16="http://schemas.microsoft.com/office/drawing/2014/main" id="{00000000-0008-0000-0100-0000B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66675</xdr:colOff>
          <xdr:row>27</xdr:row>
          <xdr:rowOff>0</xdr:rowOff>
        </xdr:from>
        <xdr:to>
          <xdr:col>48</xdr:col>
          <xdr:colOff>371475</xdr:colOff>
          <xdr:row>27</xdr:row>
          <xdr:rowOff>219075</xdr:rowOff>
        </xdr:to>
        <xdr:sp macro="" textlink="">
          <xdr:nvSpPr>
            <xdr:cNvPr id="15801" name="p02c09g05o01" hidden="1">
              <a:extLst>
                <a:ext uri="{63B3BB69-23CF-44E3-9099-C40C66FF867C}">
                  <a14:compatExt spid="_x0000_s15801"/>
                </a:ext>
                <a:ext uri="{FF2B5EF4-FFF2-40B4-BE49-F238E27FC236}">
                  <a16:creationId xmlns:a16="http://schemas.microsoft.com/office/drawing/2014/main" id="{00000000-0008-0000-0100-0000B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381000</xdr:colOff>
          <xdr:row>27</xdr:row>
          <xdr:rowOff>0</xdr:rowOff>
        </xdr:from>
        <xdr:to>
          <xdr:col>50</xdr:col>
          <xdr:colOff>76200</xdr:colOff>
          <xdr:row>27</xdr:row>
          <xdr:rowOff>219075</xdr:rowOff>
        </xdr:to>
        <xdr:sp macro="" textlink="">
          <xdr:nvSpPr>
            <xdr:cNvPr id="15802" name="p02c09g05o02" hidden="1">
              <a:extLst>
                <a:ext uri="{63B3BB69-23CF-44E3-9099-C40C66FF867C}">
                  <a14:compatExt spid="_x0000_s15802"/>
                </a:ext>
                <a:ext uri="{FF2B5EF4-FFF2-40B4-BE49-F238E27FC236}">
                  <a16:creationId xmlns:a16="http://schemas.microsoft.com/office/drawing/2014/main" id="{00000000-0008-0000-0100-0000B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76200</xdr:colOff>
          <xdr:row>27</xdr:row>
          <xdr:rowOff>0</xdr:rowOff>
        </xdr:from>
        <xdr:to>
          <xdr:col>51</xdr:col>
          <xdr:colOff>0</xdr:colOff>
          <xdr:row>27</xdr:row>
          <xdr:rowOff>219075</xdr:rowOff>
        </xdr:to>
        <xdr:sp macro="" textlink="">
          <xdr:nvSpPr>
            <xdr:cNvPr id="15803" name="p02c09g05o03" hidden="1">
              <a:extLst>
                <a:ext uri="{63B3BB69-23CF-44E3-9099-C40C66FF867C}">
                  <a14:compatExt spid="_x0000_s15803"/>
                </a:ext>
                <a:ext uri="{FF2B5EF4-FFF2-40B4-BE49-F238E27FC236}">
                  <a16:creationId xmlns:a16="http://schemas.microsoft.com/office/drawing/2014/main" id="{00000000-0008-0000-0100-0000B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361950</xdr:colOff>
          <xdr:row>27</xdr:row>
          <xdr:rowOff>0</xdr:rowOff>
        </xdr:from>
        <xdr:to>
          <xdr:col>51</xdr:col>
          <xdr:colOff>285750</xdr:colOff>
          <xdr:row>27</xdr:row>
          <xdr:rowOff>219075</xdr:rowOff>
        </xdr:to>
        <xdr:sp macro="" textlink="">
          <xdr:nvSpPr>
            <xdr:cNvPr id="15804" name="p02c09g05o04" hidden="1">
              <a:extLst>
                <a:ext uri="{63B3BB69-23CF-44E3-9099-C40C66FF867C}">
                  <a14:compatExt spid="_x0000_s15804"/>
                </a:ext>
                <a:ext uri="{FF2B5EF4-FFF2-40B4-BE49-F238E27FC236}">
                  <a16:creationId xmlns:a16="http://schemas.microsoft.com/office/drawing/2014/main" id="{00000000-0008-0000-0100-0000B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209550</xdr:colOff>
          <xdr:row>27</xdr:row>
          <xdr:rowOff>0</xdr:rowOff>
        </xdr:from>
        <xdr:to>
          <xdr:col>52</xdr:col>
          <xdr:colOff>133350</xdr:colOff>
          <xdr:row>27</xdr:row>
          <xdr:rowOff>219075</xdr:rowOff>
        </xdr:to>
        <xdr:sp macro="" textlink="">
          <xdr:nvSpPr>
            <xdr:cNvPr id="15805" name="p02c09g05o05" hidden="1">
              <a:extLst>
                <a:ext uri="{63B3BB69-23CF-44E3-9099-C40C66FF867C}">
                  <a14:compatExt spid="_x0000_s15805"/>
                </a:ext>
                <a:ext uri="{FF2B5EF4-FFF2-40B4-BE49-F238E27FC236}">
                  <a16:creationId xmlns:a16="http://schemas.microsoft.com/office/drawing/2014/main" id="{00000000-0008-0000-0100-0000B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66675</xdr:colOff>
          <xdr:row>27</xdr:row>
          <xdr:rowOff>0</xdr:rowOff>
        </xdr:from>
        <xdr:to>
          <xdr:col>53</xdr:col>
          <xdr:colOff>371475</xdr:colOff>
          <xdr:row>27</xdr:row>
          <xdr:rowOff>219075</xdr:rowOff>
        </xdr:to>
        <xdr:sp macro="" textlink="">
          <xdr:nvSpPr>
            <xdr:cNvPr id="15807" name="p02c10g05o01" hidden="1">
              <a:extLst>
                <a:ext uri="{63B3BB69-23CF-44E3-9099-C40C66FF867C}">
                  <a14:compatExt spid="_x0000_s15807"/>
                </a:ext>
                <a:ext uri="{FF2B5EF4-FFF2-40B4-BE49-F238E27FC236}">
                  <a16:creationId xmlns:a16="http://schemas.microsoft.com/office/drawing/2014/main" id="{00000000-0008-0000-0100-0000B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381000</xdr:colOff>
          <xdr:row>27</xdr:row>
          <xdr:rowOff>0</xdr:rowOff>
        </xdr:from>
        <xdr:to>
          <xdr:col>55</xdr:col>
          <xdr:colOff>76200</xdr:colOff>
          <xdr:row>27</xdr:row>
          <xdr:rowOff>219075</xdr:rowOff>
        </xdr:to>
        <xdr:sp macro="" textlink="">
          <xdr:nvSpPr>
            <xdr:cNvPr id="15808" name="p02c10g05o02" hidden="1">
              <a:extLst>
                <a:ext uri="{63B3BB69-23CF-44E3-9099-C40C66FF867C}">
                  <a14:compatExt spid="_x0000_s15808"/>
                </a:ext>
                <a:ext uri="{FF2B5EF4-FFF2-40B4-BE49-F238E27FC236}">
                  <a16:creationId xmlns:a16="http://schemas.microsoft.com/office/drawing/2014/main" id="{00000000-0008-0000-0100-0000C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76200</xdr:colOff>
          <xdr:row>27</xdr:row>
          <xdr:rowOff>0</xdr:rowOff>
        </xdr:from>
        <xdr:to>
          <xdr:col>56</xdr:col>
          <xdr:colOff>0</xdr:colOff>
          <xdr:row>27</xdr:row>
          <xdr:rowOff>219075</xdr:rowOff>
        </xdr:to>
        <xdr:sp macro="" textlink="">
          <xdr:nvSpPr>
            <xdr:cNvPr id="15809" name="p02c10g05o03" hidden="1">
              <a:extLst>
                <a:ext uri="{63B3BB69-23CF-44E3-9099-C40C66FF867C}">
                  <a14:compatExt spid="_x0000_s15809"/>
                </a:ext>
                <a:ext uri="{FF2B5EF4-FFF2-40B4-BE49-F238E27FC236}">
                  <a16:creationId xmlns:a16="http://schemas.microsoft.com/office/drawing/2014/main" id="{00000000-0008-0000-0100-0000C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361950</xdr:colOff>
          <xdr:row>27</xdr:row>
          <xdr:rowOff>0</xdr:rowOff>
        </xdr:from>
        <xdr:to>
          <xdr:col>56</xdr:col>
          <xdr:colOff>285750</xdr:colOff>
          <xdr:row>27</xdr:row>
          <xdr:rowOff>219075</xdr:rowOff>
        </xdr:to>
        <xdr:sp macro="" textlink="">
          <xdr:nvSpPr>
            <xdr:cNvPr id="15810" name="p02c10g05o04" hidden="1">
              <a:extLst>
                <a:ext uri="{63B3BB69-23CF-44E3-9099-C40C66FF867C}">
                  <a14:compatExt spid="_x0000_s15810"/>
                </a:ext>
                <a:ext uri="{FF2B5EF4-FFF2-40B4-BE49-F238E27FC236}">
                  <a16:creationId xmlns:a16="http://schemas.microsoft.com/office/drawing/2014/main" id="{00000000-0008-0000-0100-0000C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209550</xdr:colOff>
          <xdr:row>27</xdr:row>
          <xdr:rowOff>0</xdr:rowOff>
        </xdr:from>
        <xdr:to>
          <xdr:col>57</xdr:col>
          <xdr:colOff>133350</xdr:colOff>
          <xdr:row>27</xdr:row>
          <xdr:rowOff>219075</xdr:rowOff>
        </xdr:to>
        <xdr:sp macro="" textlink="">
          <xdr:nvSpPr>
            <xdr:cNvPr id="15811" name="p02c10g05o05" hidden="1">
              <a:extLst>
                <a:ext uri="{63B3BB69-23CF-44E3-9099-C40C66FF867C}">
                  <a14:compatExt spid="_x0000_s15811"/>
                </a:ext>
                <a:ext uri="{FF2B5EF4-FFF2-40B4-BE49-F238E27FC236}">
                  <a16:creationId xmlns:a16="http://schemas.microsoft.com/office/drawing/2014/main" id="{00000000-0008-0000-0100-0000C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66675</xdr:colOff>
          <xdr:row>27</xdr:row>
          <xdr:rowOff>0</xdr:rowOff>
        </xdr:from>
        <xdr:to>
          <xdr:col>58</xdr:col>
          <xdr:colOff>371475</xdr:colOff>
          <xdr:row>27</xdr:row>
          <xdr:rowOff>219075</xdr:rowOff>
        </xdr:to>
        <xdr:sp macro="" textlink="">
          <xdr:nvSpPr>
            <xdr:cNvPr id="15813" name="p02c11g05o01" hidden="1">
              <a:extLst>
                <a:ext uri="{63B3BB69-23CF-44E3-9099-C40C66FF867C}">
                  <a14:compatExt spid="_x0000_s15813"/>
                </a:ext>
                <a:ext uri="{FF2B5EF4-FFF2-40B4-BE49-F238E27FC236}">
                  <a16:creationId xmlns:a16="http://schemas.microsoft.com/office/drawing/2014/main" id="{00000000-0008-0000-0100-0000C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381000</xdr:colOff>
          <xdr:row>27</xdr:row>
          <xdr:rowOff>0</xdr:rowOff>
        </xdr:from>
        <xdr:to>
          <xdr:col>60</xdr:col>
          <xdr:colOff>76200</xdr:colOff>
          <xdr:row>27</xdr:row>
          <xdr:rowOff>219075</xdr:rowOff>
        </xdr:to>
        <xdr:sp macro="" textlink="">
          <xdr:nvSpPr>
            <xdr:cNvPr id="15814" name="p02c11g05o02" hidden="1">
              <a:extLst>
                <a:ext uri="{63B3BB69-23CF-44E3-9099-C40C66FF867C}">
                  <a14:compatExt spid="_x0000_s15814"/>
                </a:ext>
                <a:ext uri="{FF2B5EF4-FFF2-40B4-BE49-F238E27FC236}">
                  <a16:creationId xmlns:a16="http://schemas.microsoft.com/office/drawing/2014/main" id="{00000000-0008-0000-0100-0000C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76200</xdr:colOff>
          <xdr:row>27</xdr:row>
          <xdr:rowOff>0</xdr:rowOff>
        </xdr:from>
        <xdr:to>
          <xdr:col>61</xdr:col>
          <xdr:colOff>0</xdr:colOff>
          <xdr:row>27</xdr:row>
          <xdr:rowOff>219075</xdr:rowOff>
        </xdr:to>
        <xdr:sp macro="" textlink="">
          <xdr:nvSpPr>
            <xdr:cNvPr id="15815" name="p02c11g05o03" hidden="1">
              <a:extLst>
                <a:ext uri="{63B3BB69-23CF-44E3-9099-C40C66FF867C}">
                  <a14:compatExt spid="_x0000_s15815"/>
                </a:ext>
                <a:ext uri="{FF2B5EF4-FFF2-40B4-BE49-F238E27FC236}">
                  <a16:creationId xmlns:a16="http://schemas.microsoft.com/office/drawing/2014/main" id="{00000000-0008-0000-0100-0000C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361950</xdr:colOff>
          <xdr:row>27</xdr:row>
          <xdr:rowOff>0</xdr:rowOff>
        </xdr:from>
        <xdr:to>
          <xdr:col>61</xdr:col>
          <xdr:colOff>285750</xdr:colOff>
          <xdr:row>27</xdr:row>
          <xdr:rowOff>219075</xdr:rowOff>
        </xdr:to>
        <xdr:sp macro="" textlink="">
          <xdr:nvSpPr>
            <xdr:cNvPr id="15816" name="p02c11g05o04" hidden="1">
              <a:extLst>
                <a:ext uri="{63B3BB69-23CF-44E3-9099-C40C66FF867C}">
                  <a14:compatExt spid="_x0000_s15816"/>
                </a:ext>
                <a:ext uri="{FF2B5EF4-FFF2-40B4-BE49-F238E27FC236}">
                  <a16:creationId xmlns:a16="http://schemas.microsoft.com/office/drawing/2014/main" id="{00000000-0008-0000-0100-0000C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209550</xdr:colOff>
          <xdr:row>27</xdr:row>
          <xdr:rowOff>0</xdr:rowOff>
        </xdr:from>
        <xdr:to>
          <xdr:col>62</xdr:col>
          <xdr:colOff>133350</xdr:colOff>
          <xdr:row>27</xdr:row>
          <xdr:rowOff>219075</xdr:rowOff>
        </xdr:to>
        <xdr:sp macro="" textlink="">
          <xdr:nvSpPr>
            <xdr:cNvPr id="15817" name="p02c11g05o05" hidden="1">
              <a:extLst>
                <a:ext uri="{63B3BB69-23CF-44E3-9099-C40C66FF867C}">
                  <a14:compatExt spid="_x0000_s15817"/>
                </a:ext>
                <a:ext uri="{FF2B5EF4-FFF2-40B4-BE49-F238E27FC236}">
                  <a16:creationId xmlns:a16="http://schemas.microsoft.com/office/drawing/2014/main" id="{00000000-0008-0000-0100-0000C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66675</xdr:colOff>
          <xdr:row>27</xdr:row>
          <xdr:rowOff>0</xdr:rowOff>
        </xdr:from>
        <xdr:to>
          <xdr:col>63</xdr:col>
          <xdr:colOff>371475</xdr:colOff>
          <xdr:row>27</xdr:row>
          <xdr:rowOff>219075</xdr:rowOff>
        </xdr:to>
        <xdr:sp macro="" textlink="">
          <xdr:nvSpPr>
            <xdr:cNvPr id="15819" name="p02c12g05o01" hidden="1">
              <a:extLst>
                <a:ext uri="{63B3BB69-23CF-44E3-9099-C40C66FF867C}">
                  <a14:compatExt spid="_x0000_s15819"/>
                </a:ext>
                <a:ext uri="{FF2B5EF4-FFF2-40B4-BE49-F238E27FC236}">
                  <a16:creationId xmlns:a16="http://schemas.microsoft.com/office/drawing/2014/main" id="{00000000-0008-0000-0100-0000C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381000</xdr:colOff>
          <xdr:row>27</xdr:row>
          <xdr:rowOff>0</xdr:rowOff>
        </xdr:from>
        <xdr:to>
          <xdr:col>65</xdr:col>
          <xdr:colOff>76200</xdr:colOff>
          <xdr:row>27</xdr:row>
          <xdr:rowOff>219075</xdr:rowOff>
        </xdr:to>
        <xdr:sp macro="" textlink="">
          <xdr:nvSpPr>
            <xdr:cNvPr id="15820" name="p02c12g05o02" hidden="1">
              <a:extLst>
                <a:ext uri="{63B3BB69-23CF-44E3-9099-C40C66FF867C}">
                  <a14:compatExt spid="_x0000_s15820"/>
                </a:ext>
                <a:ext uri="{FF2B5EF4-FFF2-40B4-BE49-F238E27FC236}">
                  <a16:creationId xmlns:a16="http://schemas.microsoft.com/office/drawing/2014/main" id="{00000000-0008-0000-0100-0000C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76200</xdr:colOff>
          <xdr:row>27</xdr:row>
          <xdr:rowOff>0</xdr:rowOff>
        </xdr:from>
        <xdr:to>
          <xdr:col>66</xdr:col>
          <xdr:colOff>0</xdr:colOff>
          <xdr:row>27</xdr:row>
          <xdr:rowOff>219075</xdr:rowOff>
        </xdr:to>
        <xdr:sp macro="" textlink="">
          <xdr:nvSpPr>
            <xdr:cNvPr id="15821" name="p02c12g05o03" hidden="1">
              <a:extLst>
                <a:ext uri="{63B3BB69-23CF-44E3-9099-C40C66FF867C}">
                  <a14:compatExt spid="_x0000_s15821"/>
                </a:ext>
                <a:ext uri="{FF2B5EF4-FFF2-40B4-BE49-F238E27FC236}">
                  <a16:creationId xmlns:a16="http://schemas.microsoft.com/office/drawing/2014/main" id="{00000000-0008-0000-0100-0000C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361950</xdr:colOff>
          <xdr:row>27</xdr:row>
          <xdr:rowOff>0</xdr:rowOff>
        </xdr:from>
        <xdr:to>
          <xdr:col>66</xdr:col>
          <xdr:colOff>285750</xdr:colOff>
          <xdr:row>27</xdr:row>
          <xdr:rowOff>219075</xdr:rowOff>
        </xdr:to>
        <xdr:sp macro="" textlink="">
          <xdr:nvSpPr>
            <xdr:cNvPr id="15822" name="p02c12g05o04" hidden="1">
              <a:extLst>
                <a:ext uri="{63B3BB69-23CF-44E3-9099-C40C66FF867C}">
                  <a14:compatExt spid="_x0000_s15822"/>
                </a:ext>
                <a:ext uri="{FF2B5EF4-FFF2-40B4-BE49-F238E27FC236}">
                  <a16:creationId xmlns:a16="http://schemas.microsoft.com/office/drawing/2014/main" id="{00000000-0008-0000-0100-0000C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209550</xdr:colOff>
          <xdr:row>27</xdr:row>
          <xdr:rowOff>0</xdr:rowOff>
        </xdr:from>
        <xdr:to>
          <xdr:col>67</xdr:col>
          <xdr:colOff>133350</xdr:colOff>
          <xdr:row>27</xdr:row>
          <xdr:rowOff>219075</xdr:rowOff>
        </xdr:to>
        <xdr:sp macro="" textlink="">
          <xdr:nvSpPr>
            <xdr:cNvPr id="15823" name="p02c12g05o05" hidden="1">
              <a:extLst>
                <a:ext uri="{63B3BB69-23CF-44E3-9099-C40C66FF867C}">
                  <a14:compatExt spid="_x0000_s15823"/>
                </a:ext>
                <a:ext uri="{FF2B5EF4-FFF2-40B4-BE49-F238E27FC236}">
                  <a16:creationId xmlns:a16="http://schemas.microsoft.com/office/drawing/2014/main" id="{00000000-0008-0000-0100-0000C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66675</xdr:colOff>
          <xdr:row>27</xdr:row>
          <xdr:rowOff>0</xdr:rowOff>
        </xdr:from>
        <xdr:to>
          <xdr:col>68</xdr:col>
          <xdr:colOff>371475</xdr:colOff>
          <xdr:row>27</xdr:row>
          <xdr:rowOff>219075</xdr:rowOff>
        </xdr:to>
        <xdr:sp macro="" textlink="">
          <xdr:nvSpPr>
            <xdr:cNvPr id="15825" name="p02c13g05o01" hidden="1">
              <a:extLst>
                <a:ext uri="{63B3BB69-23CF-44E3-9099-C40C66FF867C}">
                  <a14:compatExt spid="_x0000_s15825"/>
                </a:ext>
                <a:ext uri="{FF2B5EF4-FFF2-40B4-BE49-F238E27FC236}">
                  <a16:creationId xmlns:a16="http://schemas.microsoft.com/office/drawing/2014/main" id="{00000000-0008-0000-0100-0000D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381000</xdr:colOff>
          <xdr:row>27</xdr:row>
          <xdr:rowOff>0</xdr:rowOff>
        </xdr:from>
        <xdr:to>
          <xdr:col>70</xdr:col>
          <xdr:colOff>76200</xdr:colOff>
          <xdr:row>27</xdr:row>
          <xdr:rowOff>219075</xdr:rowOff>
        </xdr:to>
        <xdr:sp macro="" textlink="">
          <xdr:nvSpPr>
            <xdr:cNvPr id="15826" name="p02c13g05o02" hidden="1">
              <a:extLst>
                <a:ext uri="{63B3BB69-23CF-44E3-9099-C40C66FF867C}">
                  <a14:compatExt spid="_x0000_s15826"/>
                </a:ext>
                <a:ext uri="{FF2B5EF4-FFF2-40B4-BE49-F238E27FC236}">
                  <a16:creationId xmlns:a16="http://schemas.microsoft.com/office/drawing/2014/main" id="{00000000-0008-0000-0100-0000D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76200</xdr:colOff>
          <xdr:row>27</xdr:row>
          <xdr:rowOff>0</xdr:rowOff>
        </xdr:from>
        <xdr:to>
          <xdr:col>71</xdr:col>
          <xdr:colOff>0</xdr:colOff>
          <xdr:row>27</xdr:row>
          <xdr:rowOff>219075</xdr:rowOff>
        </xdr:to>
        <xdr:sp macro="" textlink="">
          <xdr:nvSpPr>
            <xdr:cNvPr id="15827" name="p02c13g05o03" hidden="1">
              <a:extLst>
                <a:ext uri="{63B3BB69-23CF-44E3-9099-C40C66FF867C}">
                  <a14:compatExt spid="_x0000_s15827"/>
                </a:ext>
                <a:ext uri="{FF2B5EF4-FFF2-40B4-BE49-F238E27FC236}">
                  <a16:creationId xmlns:a16="http://schemas.microsoft.com/office/drawing/2014/main" id="{00000000-0008-0000-0100-0000D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361950</xdr:colOff>
          <xdr:row>27</xdr:row>
          <xdr:rowOff>0</xdr:rowOff>
        </xdr:from>
        <xdr:to>
          <xdr:col>71</xdr:col>
          <xdr:colOff>285750</xdr:colOff>
          <xdr:row>27</xdr:row>
          <xdr:rowOff>219075</xdr:rowOff>
        </xdr:to>
        <xdr:sp macro="" textlink="">
          <xdr:nvSpPr>
            <xdr:cNvPr id="15828" name="p02c13g05o04" hidden="1">
              <a:extLst>
                <a:ext uri="{63B3BB69-23CF-44E3-9099-C40C66FF867C}">
                  <a14:compatExt spid="_x0000_s15828"/>
                </a:ext>
                <a:ext uri="{FF2B5EF4-FFF2-40B4-BE49-F238E27FC236}">
                  <a16:creationId xmlns:a16="http://schemas.microsoft.com/office/drawing/2014/main" id="{00000000-0008-0000-0100-0000D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209550</xdr:colOff>
          <xdr:row>27</xdr:row>
          <xdr:rowOff>0</xdr:rowOff>
        </xdr:from>
        <xdr:to>
          <xdr:col>72</xdr:col>
          <xdr:colOff>133350</xdr:colOff>
          <xdr:row>27</xdr:row>
          <xdr:rowOff>219075</xdr:rowOff>
        </xdr:to>
        <xdr:sp macro="" textlink="">
          <xdr:nvSpPr>
            <xdr:cNvPr id="15829" name="p02c13g05o05" hidden="1">
              <a:extLst>
                <a:ext uri="{63B3BB69-23CF-44E3-9099-C40C66FF867C}">
                  <a14:compatExt spid="_x0000_s15829"/>
                </a:ext>
                <a:ext uri="{FF2B5EF4-FFF2-40B4-BE49-F238E27FC236}">
                  <a16:creationId xmlns:a16="http://schemas.microsoft.com/office/drawing/2014/main" id="{00000000-0008-0000-0100-0000D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66675</xdr:colOff>
          <xdr:row>27</xdr:row>
          <xdr:rowOff>0</xdr:rowOff>
        </xdr:from>
        <xdr:to>
          <xdr:col>73</xdr:col>
          <xdr:colOff>371475</xdr:colOff>
          <xdr:row>27</xdr:row>
          <xdr:rowOff>219075</xdr:rowOff>
        </xdr:to>
        <xdr:sp macro="" textlink="">
          <xdr:nvSpPr>
            <xdr:cNvPr id="15831" name="p02c14g05o01" hidden="1">
              <a:extLst>
                <a:ext uri="{63B3BB69-23CF-44E3-9099-C40C66FF867C}">
                  <a14:compatExt spid="_x0000_s15831"/>
                </a:ext>
                <a:ext uri="{FF2B5EF4-FFF2-40B4-BE49-F238E27FC236}">
                  <a16:creationId xmlns:a16="http://schemas.microsoft.com/office/drawing/2014/main" id="{00000000-0008-0000-0100-0000D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381000</xdr:colOff>
          <xdr:row>27</xdr:row>
          <xdr:rowOff>0</xdr:rowOff>
        </xdr:from>
        <xdr:to>
          <xdr:col>75</xdr:col>
          <xdr:colOff>76200</xdr:colOff>
          <xdr:row>27</xdr:row>
          <xdr:rowOff>219075</xdr:rowOff>
        </xdr:to>
        <xdr:sp macro="" textlink="">
          <xdr:nvSpPr>
            <xdr:cNvPr id="15832" name="p02c14g05o02" hidden="1">
              <a:extLst>
                <a:ext uri="{63B3BB69-23CF-44E3-9099-C40C66FF867C}">
                  <a14:compatExt spid="_x0000_s15832"/>
                </a:ext>
                <a:ext uri="{FF2B5EF4-FFF2-40B4-BE49-F238E27FC236}">
                  <a16:creationId xmlns:a16="http://schemas.microsoft.com/office/drawing/2014/main" id="{00000000-0008-0000-0100-0000D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76200</xdr:colOff>
          <xdr:row>27</xdr:row>
          <xdr:rowOff>0</xdr:rowOff>
        </xdr:from>
        <xdr:to>
          <xdr:col>76</xdr:col>
          <xdr:colOff>0</xdr:colOff>
          <xdr:row>27</xdr:row>
          <xdr:rowOff>219075</xdr:rowOff>
        </xdr:to>
        <xdr:sp macro="" textlink="">
          <xdr:nvSpPr>
            <xdr:cNvPr id="15833" name="p02c14g05o03" hidden="1">
              <a:extLst>
                <a:ext uri="{63B3BB69-23CF-44E3-9099-C40C66FF867C}">
                  <a14:compatExt spid="_x0000_s15833"/>
                </a:ext>
                <a:ext uri="{FF2B5EF4-FFF2-40B4-BE49-F238E27FC236}">
                  <a16:creationId xmlns:a16="http://schemas.microsoft.com/office/drawing/2014/main" id="{00000000-0008-0000-0100-0000D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361950</xdr:colOff>
          <xdr:row>27</xdr:row>
          <xdr:rowOff>0</xdr:rowOff>
        </xdr:from>
        <xdr:to>
          <xdr:col>76</xdr:col>
          <xdr:colOff>285750</xdr:colOff>
          <xdr:row>27</xdr:row>
          <xdr:rowOff>219075</xdr:rowOff>
        </xdr:to>
        <xdr:sp macro="" textlink="">
          <xdr:nvSpPr>
            <xdr:cNvPr id="15834" name="p02c14g05o04" hidden="1">
              <a:extLst>
                <a:ext uri="{63B3BB69-23CF-44E3-9099-C40C66FF867C}">
                  <a14:compatExt spid="_x0000_s15834"/>
                </a:ext>
                <a:ext uri="{FF2B5EF4-FFF2-40B4-BE49-F238E27FC236}">
                  <a16:creationId xmlns:a16="http://schemas.microsoft.com/office/drawing/2014/main" id="{00000000-0008-0000-0100-0000D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209550</xdr:colOff>
          <xdr:row>27</xdr:row>
          <xdr:rowOff>0</xdr:rowOff>
        </xdr:from>
        <xdr:to>
          <xdr:col>77</xdr:col>
          <xdr:colOff>133350</xdr:colOff>
          <xdr:row>27</xdr:row>
          <xdr:rowOff>219075</xdr:rowOff>
        </xdr:to>
        <xdr:sp macro="" textlink="">
          <xdr:nvSpPr>
            <xdr:cNvPr id="15835" name="p02c14g05o05" hidden="1">
              <a:extLst>
                <a:ext uri="{63B3BB69-23CF-44E3-9099-C40C66FF867C}">
                  <a14:compatExt spid="_x0000_s15835"/>
                </a:ext>
                <a:ext uri="{FF2B5EF4-FFF2-40B4-BE49-F238E27FC236}">
                  <a16:creationId xmlns:a16="http://schemas.microsoft.com/office/drawing/2014/main" id="{00000000-0008-0000-0100-0000D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66675</xdr:colOff>
          <xdr:row>27</xdr:row>
          <xdr:rowOff>0</xdr:rowOff>
        </xdr:from>
        <xdr:to>
          <xdr:col>78</xdr:col>
          <xdr:colOff>371475</xdr:colOff>
          <xdr:row>27</xdr:row>
          <xdr:rowOff>219075</xdr:rowOff>
        </xdr:to>
        <xdr:sp macro="" textlink="">
          <xdr:nvSpPr>
            <xdr:cNvPr id="15837" name="p02c15g05o01" hidden="1">
              <a:extLst>
                <a:ext uri="{63B3BB69-23CF-44E3-9099-C40C66FF867C}">
                  <a14:compatExt spid="_x0000_s15837"/>
                </a:ext>
                <a:ext uri="{FF2B5EF4-FFF2-40B4-BE49-F238E27FC236}">
                  <a16:creationId xmlns:a16="http://schemas.microsoft.com/office/drawing/2014/main" id="{00000000-0008-0000-0100-0000D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381000</xdr:colOff>
          <xdr:row>27</xdr:row>
          <xdr:rowOff>0</xdr:rowOff>
        </xdr:from>
        <xdr:to>
          <xdr:col>80</xdr:col>
          <xdr:colOff>76200</xdr:colOff>
          <xdr:row>27</xdr:row>
          <xdr:rowOff>219075</xdr:rowOff>
        </xdr:to>
        <xdr:sp macro="" textlink="">
          <xdr:nvSpPr>
            <xdr:cNvPr id="15838" name="p02c15g05o02" hidden="1">
              <a:extLst>
                <a:ext uri="{63B3BB69-23CF-44E3-9099-C40C66FF867C}">
                  <a14:compatExt spid="_x0000_s15838"/>
                </a:ext>
                <a:ext uri="{FF2B5EF4-FFF2-40B4-BE49-F238E27FC236}">
                  <a16:creationId xmlns:a16="http://schemas.microsoft.com/office/drawing/2014/main" id="{00000000-0008-0000-0100-0000D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76200</xdr:colOff>
          <xdr:row>27</xdr:row>
          <xdr:rowOff>0</xdr:rowOff>
        </xdr:from>
        <xdr:to>
          <xdr:col>81</xdr:col>
          <xdr:colOff>0</xdr:colOff>
          <xdr:row>27</xdr:row>
          <xdr:rowOff>219075</xdr:rowOff>
        </xdr:to>
        <xdr:sp macro="" textlink="">
          <xdr:nvSpPr>
            <xdr:cNvPr id="15839" name="p02c15g05o03" hidden="1">
              <a:extLst>
                <a:ext uri="{63B3BB69-23CF-44E3-9099-C40C66FF867C}">
                  <a14:compatExt spid="_x0000_s15839"/>
                </a:ext>
                <a:ext uri="{FF2B5EF4-FFF2-40B4-BE49-F238E27FC236}">
                  <a16:creationId xmlns:a16="http://schemas.microsoft.com/office/drawing/2014/main" id="{00000000-0008-0000-0100-0000D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361950</xdr:colOff>
          <xdr:row>27</xdr:row>
          <xdr:rowOff>0</xdr:rowOff>
        </xdr:from>
        <xdr:to>
          <xdr:col>81</xdr:col>
          <xdr:colOff>285750</xdr:colOff>
          <xdr:row>27</xdr:row>
          <xdr:rowOff>219075</xdr:rowOff>
        </xdr:to>
        <xdr:sp macro="" textlink="">
          <xdr:nvSpPr>
            <xdr:cNvPr id="15840" name="p02c15g05o04" hidden="1">
              <a:extLst>
                <a:ext uri="{63B3BB69-23CF-44E3-9099-C40C66FF867C}">
                  <a14:compatExt spid="_x0000_s15840"/>
                </a:ext>
                <a:ext uri="{FF2B5EF4-FFF2-40B4-BE49-F238E27FC236}">
                  <a16:creationId xmlns:a16="http://schemas.microsoft.com/office/drawing/2014/main" id="{00000000-0008-0000-0100-0000E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209550</xdr:colOff>
          <xdr:row>27</xdr:row>
          <xdr:rowOff>0</xdr:rowOff>
        </xdr:from>
        <xdr:to>
          <xdr:col>82</xdr:col>
          <xdr:colOff>133350</xdr:colOff>
          <xdr:row>27</xdr:row>
          <xdr:rowOff>219075</xdr:rowOff>
        </xdr:to>
        <xdr:sp macro="" textlink="">
          <xdr:nvSpPr>
            <xdr:cNvPr id="15841" name="p02c15g05o05" hidden="1">
              <a:extLst>
                <a:ext uri="{63B3BB69-23CF-44E3-9099-C40C66FF867C}">
                  <a14:compatExt spid="_x0000_s15841"/>
                </a:ext>
                <a:ext uri="{FF2B5EF4-FFF2-40B4-BE49-F238E27FC236}">
                  <a16:creationId xmlns:a16="http://schemas.microsoft.com/office/drawing/2014/main" id="{00000000-0008-0000-0100-0000E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66675</xdr:colOff>
          <xdr:row>27</xdr:row>
          <xdr:rowOff>0</xdr:rowOff>
        </xdr:from>
        <xdr:to>
          <xdr:col>83</xdr:col>
          <xdr:colOff>371475</xdr:colOff>
          <xdr:row>27</xdr:row>
          <xdr:rowOff>219075</xdr:rowOff>
        </xdr:to>
        <xdr:sp macro="" textlink="">
          <xdr:nvSpPr>
            <xdr:cNvPr id="15843" name="p02c16g05o01" hidden="1">
              <a:extLst>
                <a:ext uri="{63B3BB69-23CF-44E3-9099-C40C66FF867C}">
                  <a14:compatExt spid="_x0000_s15843"/>
                </a:ext>
                <a:ext uri="{FF2B5EF4-FFF2-40B4-BE49-F238E27FC236}">
                  <a16:creationId xmlns:a16="http://schemas.microsoft.com/office/drawing/2014/main" id="{00000000-0008-0000-0100-0000E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381000</xdr:colOff>
          <xdr:row>27</xdr:row>
          <xdr:rowOff>0</xdr:rowOff>
        </xdr:from>
        <xdr:to>
          <xdr:col>85</xdr:col>
          <xdr:colOff>76200</xdr:colOff>
          <xdr:row>27</xdr:row>
          <xdr:rowOff>219075</xdr:rowOff>
        </xdr:to>
        <xdr:sp macro="" textlink="">
          <xdr:nvSpPr>
            <xdr:cNvPr id="15844" name="p02c16g05o02" hidden="1">
              <a:extLst>
                <a:ext uri="{63B3BB69-23CF-44E3-9099-C40C66FF867C}">
                  <a14:compatExt spid="_x0000_s15844"/>
                </a:ext>
                <a:ext uri="{FF2B5EF4-FFF2-40B4-BE49-F238E27FC236}">
                  <a16:creationId xmlns:a16="http://schemas.microsoft.com/office/drawing/2014/main" id="{00000000-0008-0000-0100-0000E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76200</xdr:colOff>
          <xdr:row>27</xdr:row>
          <xdr:rowOff>0</xdr:rowOff>
        </xdr:from>
        <xdr:to>
          <xdr:col>86</xdr:col>
          <xdr:colOff>0</xdr:colOff>
          <xdr:row>27</xdr:row>
          <xdr:rowOff>219075</xdr:rowOff>
        </xdr:to>
        <xdr:sp macro="" textlink="">
          <xdr:nvSpPr>
            <xdr:cNvPr id="15845" name="p02c16g05o03" hidden="1">
              <a:extLst>
                <a:ext uri="{63B3BB69-23CF-44E3-9099-C40C66FF867C}">
                  <a14:compatExt spid="_x0000_s15845"/>
                </a:ext>
                <a:ext uri="{FF2B5EF4-FFF2-40B4-BE49-F238E27FC236}">
                  <a16:creationId xmlns:a16="http://schemas.microsoft.com/office/drawing/2014/main" id="{00000000-0008-0000-0100-0000E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361950</xdr:colOff>
          <xdr:row>27</xdr:row>
          <xdr:rowOff>0</xdr:rowOff>
        </xdr:from>
        <xdr:to>
          <xdr:col>86</xdr:col>
          <xdr:colOff>285750</xdr:colOff>
          <xdr:row>27</xdr:row>
          <xdr:rowOff>219075</xdr:rowOff>
        </xdr:to>
        <xdr:sp macro="" textlink="">
          <xdr:nvSpPr>
            <xdr:cNvPr id="15846" name="p02c16g05o04" hidden="1">
              <a:extLst>
                <a:ext uri="{63B3BB69-23CF-44E3-9099-C40C66FF867C}">
                  <a14:compatExt spid="_x0000_s15846"/>
                </a:ext>
                <a:ext uri="{FF2B5EF4-FFF2-40B4-BE49-F238E27FC236}">
                  <a16:creationId xmlns:a16="http://schemas.microsoft.com/office/drawing/2014/main" id="{00000000-0008-0000-0100-0000E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209550</xdr:colOff>
          <xdr:row>27</xdr:row>
          <xdr:rowOff>0</xdr:rowOff>
        </xdr:from>
        <xdr:to>
          <xdr:col>87</xdr:col>
          <xdr:colOff>133350</xdr:colOff>
          <xdr:row>27</xdr:row>
          <xdr:rowOff>219075</xdr:rowOff>
        </xdr:to>
        <xdr:sp macro="" textlink="">
          <xdr:nvSpPr>
            <xdr:cNvPr id="15847" name="p02c16g05o05" hidden="1">
              <a:extLst>
                <a:ext uri="{63B3BB69-23CF-44E3-9099-C40C66FF867C}">
                  <a14:compatExt spid="_x0000_s15847"/>
                </a:ext>
                <a:ext uri="{FF2B5EF4-FFF2-40B4-BE49-F238E27FC236}">
                  <a16:creationId xmlns:a16="http://schemas.microsoft.com/office/drawing/2014/main" id="{00000000-0008-0000-0100-0000E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66675</xdr:colOff>
          <xdr:row>27</xdr:row>
          <xdr:rowOff>0</xdr:rowOff>
        </xdr:from>
        <xdr:to>
          <xdr:col>88</xdr:col>
          <xdr:colOff>371475</xdr:colOff>
          <xdr:row>27</xdr:row>
          <xdr:rowOff>219075</xdr:rowOff>
        </xdr:to>
        <xdr:sp macro="" textlink="">
          <xdr:nvSpPr>
            <xdr:cNvPr id="15849" name="p02c17g05o01" hidden="1">
              <a:extLst>
                <a:ext uri="{63B3BB69-23CF-44E3-9099-C40C66FF867C}">
                  <a14:compatExt spid="_x0000_s15849"/>
                </a:ext>
                <a:ext uri="{FF2B5EF4-FFF2-40B4-BE49-F238E27FC236}">
                  <a16:creationId xmlns:a16="http://schemas.microsoft.com/office/drawing/2014/main" id="{00000000-0008-0000-0100-0000E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381000</xdr:colOff>
          <xdr:row>27</xdr:row>
          <xdr:rowOff>0</xdr:rowOff>
        </xdr:from>
        <xdr:to>
          <xdr:col>90</xdr:col>
          <xdr:colOff>76200</xdr:colOff>
          <xdr:row>27</xdr:row>
          <xdr:rowOff>219075</xdr:rowOff>
        </xdr:to>
        <xdr:sp macro="" textlink="">
          <xdr:nvSpPr>
            <xdr:cNvPr id="15850" name="p02c17g05o02" hidden="1">
              <a:extLst>
                <a:ext uri="{63B3BB69-23CF-44E3-9099-C40C66FF867C}">
                  <a14:compatExt spid="_x0000_s15850"/>
                </a:ext>
                <a:ext uri="{FF2B5EF4-FFF2-40B4-BE49-F238E27FC236}">
                  <a16:creationId xmlns:a16="http://schemas.microsoft.com/office/drawing/2014/main" id="{00000000-0008-0000-0100-0000E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76200</xdr:colOff>
          <xdr:row>27</xdr:row>
          <xdr:rowOff>0</xdr:rowOff>
        </xdr:from>
        <xdr:to>
          <xdr:col>91</xdr:col>
          <xdr:colOff>0</xdr:colOff>
          <xdr:row>27</xdr:row>
          <xdr:rowOff>219075</xdr:rowOff>
        </xdr:to>
        <xdr:sp macro="" textlink="">
          <xdr:nvSpPr>
            <xdr:cNvPr id="15851" name="p02c17g05o03" hidden="1">
              <a:extLst>
                <a:ext uri="{63B3BB69-23CF-44E3-9099-C40C66FF867C}">
                  <a14:compatExt spid="_x0000_s15851"/>
                </a:ext>
                <a:ext uri="{FF2B5EF4-FFF2-40B4-BE49-F238E27FC236}">
                  <a16:creationId xmlns:a16="http://schemas.microsoft.com/office/drawing/2014/main" id="{00000000-0008-0000-0100-0000E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361950</xdr:colOff>
          <xdr:row>27</xdr:row>
          <xdr:rowOff>0</xdr:rowOff>
        </xdr:from>
        <xdr:to>
          <xdr:col>91</xdr:col>
          <xdr:colOff>285750</xdr:colOff>
          <xdr:row>27</xdr:row>
          <xdr:rowOff>219075</xdr:rowOff>
        </xdr:to>
        <xdr:sp macro="" textlink="">
          <xdr:nvSpPr>
            <xdr:cNvPr id="15852" name="p02c17g05o04" hidden="1">
              <a:extLst>
                <a:ext uri="{63B3BB69-23CF-44E3-9099-C40C66FF867C}">
                  <a14:compatExt spid="_x0000_s15852"/>
                </a:ext>
                <a:ext uri="{FF2B5EF4-FFF2-40B4-BE49-F238E27FC236}">
                  <a16:creationId xmlns:a16="http://schemas.microsoft.com/office/drawing/2014/main" id="{00000000-0008-0000-0100-0000E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209550</xdr:colOff>
          <xdr:row>27</xdr:row>
          <xdr:rowOff>0</xdr:rowOff>
        </xdr:from>
        <xdr:to>
          <xdr:col>92</xdr:col>
          <xdr:colOff>133350</xdr:colOff>
          <xdr:row>27</xdr:row>
          <xdr:rowOff>219075</xdr:rowOff>
        </xdr:to>
        <xdr:sp macro="" textlink="">
          <xdr:nvSpPr>
            <xdr:cNvPr id="15853" name="p02c17g05o05" hidden="1">
              <a:extLst>
                <a:ext uri="{63B3BB69-23CF-44E3-9099-C40C66FF867C}">
                  <a14:compatExt spid="_x0000_s15853"/>
                </a:ext>
                <a:ext uri="{FF2B5EF4-FFF2-40B4-BE49-F238E27FC236}">
                  <a16:creationId xmlns:a16="http://schemas.microsoft.com/office/drawing/2014/main" id="{00000000-0008-0000-0100-0000E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66675</xdr:colOff>
          <xdr:row>27</xdr:row>
          <xdr:rowOff>0</xdr:rowOff>
        </xdr:from>
        <xdr:to>
          <xdr:col>93</xdr:col>
          <xdr:colOff>371475</xdr:colOff>
          <xdr:row>27</xdr:row>
          <xdr:rowOff>219075</xdr:rowOff>
        </xdr:to>
        <xdr:sp macro="" textlink="">
          <xdr:nvSpPr>
            <xdr:cNvPr id="15855" name="p02c18g05o01" hidden="1">
              <a:extLst>
                <a:ext uri="{63B3BB69-23CF-44E3-9099-C40C66FF867C}">
                  <a14:compatExt spid="_x0000_s15855"/>
                </a:ext>
                <a:ext uri="{FF2B5EF4-FFF2-40B4-BE49-F238E27FC236}">
                  <a16:creationId xmlns:a16="http://schemas.microsoft.com/office/drawing/2014/main" id="{00000000-0008-0000-0100-0000E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381000</xdr:colOff>
          <xdr:row>27</xdr:row>
          <xdr:rowOff>0</xdr:rowOff>
        </xdr:from>
        <xdr:to>
          <xdr:col>95</xdr:col>
          <xdr:colOff>76200</xdr:colOff>
          <xdr:row>27</xdr:row>
          <xdr:rowOff>219075</xdr:rowOff>
        </xdr:to>
        <xdr:sp macro="" textlink="">
          <xdr:nvSpPr>
            <xdr:cNvPr id="15856" name="p02c18g05o02" hidden="1">
              <a:extLst>
                <a:ext uri="{63B3BB69-23CF-44E3-9099-C40C66FF867C}">
                  <a14:compatExt spid="_x0000_s15856"/>
                </a:ext>
                <a:ext uri="{FF2B5EF4-FFF2-40B4-BE49-F238E27FC236}">
                  <a16:creationId xmlns:a16="http://schemas.microsoft.com/office/drawing/2014/main" id="{00000000-0008-0000-0100-0000F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76200</xdr:colOff>
          <xdr:row>27</xdr:row>
          <xdr:rowOff>0</xdr:rowOff>
        </xdr:from>
        <xdr:to>
          <xdr:col>96</xdr:col>
          <xdr:colOff>0</xdr:colOff>
          <xdr:row>27</xdr:row>
          <xdr:rowOff>219075</xdr:rowOff>
        </xdr:to>
        <xdr:sp macro="" textlink="">
          <xdr:nvSpPr>
            <xdr:cNvPr id="15857" name="p02c18g05o03" hidden="1">
              <a:extLst>
                <a:ext uri="{63B3BB69-23CF-44E3-9099-C40C66FF867C}">
                  <a14:compatExt spid="_x0000_s15857"/>
                </a:ext>
                <a:ext uri="{FF2B5EF4-FFF2-40B4-BE49-F238E27FC236}">
                  <a16:creationId xmlns:a16="http://schemas.microsoft.com/office/drawing/2014/main" id="{00000000-0008-0000-0100-0000F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361950</xdr:colOff>
          <xdr:row>27</xdr:row>
          <xdr:rowOff>0</xdr:rowOff>
        </xdr:from>
        <xdr:to>
          <xdr:col>96</xdr:col>
          <xdr:colOff>285750</xdr:colOff>
          <xdr:row>27</xdr:row>
          <xdr:rowOff>219075</xdr:rowOff>
        </xdr:to>
        <xdr:sp macro="" textlink="">
          <xdr:nvSpPr>
            <xdr:cNvPr id="15858" name="p02c18g05o04" hidden="1">
              <a:extLst>
                <a:ext uri="{63B3BB69-23CF-44E3-9099-C40C66FF867C}">
                  <a14:compatExt spid="_x0000_s15858"/>
                </a:ext>
                <a:ext uri="{FF2B5EF4-FFF2-40B4-BE49-F238E27FC236}">
                  <a16:creationId xmlns:a16="http://schemas.microsoft.com/office/drawing/2014/main" id="{00000000-0008-0000-0100-0000F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209550</xdr:colOff>
          <xdr:row>27</xdr:row>
          <xdr:rowOff>0</xdr:rowOff>
        </xdr:from>
        <xdr:to>
          <xdr:col>97</xdr:col>
          <xdr:colOff>133350</xdr:colOff>
          <xdr:row>27</xdr:row>
          <xdr:rowOff>219075</xdr:rowOff>
        </xdr:to>
        <xdr:sp macro="" textlink="">
          <xdr:nvSpPr>
            <xdr:cNvPr id="15859" name="p02c18g05o05" hidden="1">
              <a:extLst>
                <a:ext uri="{63B3BB69-23CF-44E3-9099-C40C66FF867C}">
                  <a14:compatExt spid="_x0000_s15859"/>
                </a:ext>
                <a:ext uri="{FF2B5EF4-FFF2-40B4-BE49-F238E27FC236}">
                  <a16:creationId xmlns:a16="http://schemas.microsoft.com/office/drawing/2014/main" id="{00000000-0008-0000-0100-0000F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66675</xdr:colOff>
          <xdr:row>27</xdr:row>
          <xdr:rowOff>0</xdr:rowOff>
        </xdr:from>
        <xdr:to>
          <xdr:col>98</xdr:col>
          <xdr:colOff>371475</xdr:colOff>
          <xdr:row>27</xdr:row>
          <xdr:rowOff>219075</xdr:rowOff>
        </xdr:to>
        <xdr:sp macro="" textlink="">
          <xdr:nvSpPr>
            <xdr:cNvPr id="15861" name="p02c19g05o01" hidden="1">
              <a:extLst>
                <a:ext uri="{63B3BB69-23CF-44E3-9099-C40C66FF867C}">
                  <a14:compatExt spid="_x0000_s15861"/>
                </a:ext>
                <a:ext uri="{FF2B5EF4-FFF2-40B4-BE49-F238E27FC236}">
                  <a16:creationId xmlns:a16="http://schemas.microsoft.com/office/drawing/2014/main" id="{00000000-0008-0000-0100-0000F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381000</xdr:colOff>
          <xdr:row>27</xdr:row>
          <xdr:rowOff>0</xdr:rowOff>
        </xdr:from>
        <xdr:to>
          <xdr:col>100</xdr:col>
          <xdr:colOff>76200</xdr:colOff>
          <xdr:row>27</xdr:row>
          <xdr:rowOff>219075</xdr:rowOff>
        </xdr:to>
        <xdr:sp macro="" textlink="">
          <xdr:nvSpPr>
            <xdr:cNvPr id="15862" name="p02c19g05o02" hidden="1">
              <a:extLst>
                <a:ext uri="{63B3BB69-23CF-44E3-9099-C40C66FF867C}">
                  <a14:compatExt spid="_x0000_s15862"/>
                </a:ext>
                <a:ext uri="{FF2B5EF4-FFF2-40B4-BE49-F238E27FC236}">
                  <a16:creationId xmlns:a16="http://schemas.microsoft.com/office/drawing/2014/main" id="{00000000-0008-0000-0100-0000F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76200</xdr:colOff>
          <xdr:row>27</xdr:row>
          <xdr:rowOff>0</xdr:rowOff>
        </xdr:from>
        <xdr:to>
          <xdr:col>101</xdr:col>
          <xdr:colOff>0</xdr:colOff>
          <xdr:row>27</xdr:row>
          <xdr:rowOff>219075</xdr:rowOff>
        </xdr:to>
        <xdr:sp macro="" textlink="">
          <xdr:nvSpPr>
            <xdr:cNvPr id="15863" name="p02c19g05o03" hidden="1">
              <a:extLst>
                <a:ext uri="{63B3BB69-23CF-44E3-9099-C40C66FF867C}">
                  <a14:compatExt spid="_x0000_s15863"/>
                </a:ext>
                <a:ext uri="{FF2B5EF4-FFF2-40B4-BE49-F238E27FC236}">
                  <a16:creationId xmlns:a16="http://schemas.microsoft.com/office/drawing/2014/main" id="{00000000-0008-0000-0100-0000F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361950</xdr:colOff>
          <xdr:row>27</xdr:row>
          <xdr:rowOff>0</xdr:rowOff>
        </xdr:from>
        <xdr:to>
          <xdr:col>101</xdr:col>
          <xdr:colOff>285750</xdr:colOff>
          <xdr:row>27</xdr:row>
          <xdr:rowOff>219075</xdr:rowOff>
        </xdr:to>
        <xdr:sp macro="" textlink="">
          <xdr:nvSpPr>
            <xdr:cNvPr id="15864" name="p02c19g05o04" hidden="1">
              <a:extLst>
                <a:ext uri="{63B3BB69-23CF-44E3-9099-C40C66FF867C}">
                  <a14:compatExt spid="_x0000_s15864"/>
                </a:ext>
                <a:ext uri="{FF2B5EF4-FFF2-40B4-BE49-F238E27FC236}">
                  <a16:creationId xmlns:a16="http://schemas.microsoft.com/office/drawing/2014/main" id="{00000000-0008-0000-0100-0000F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209550</xdr:colOff>
          <xdr:row>27</xdr:row>
          <xdr:rowOff>0</xdr:rowOff>
        </xdr:from>
        <xdr:to>
          <xdr:col>102</xdr:col>
          <xdr:colOff>133350</xdr:colOff>
          <xdr:row>27</xdr:row>
          <xdr:rowOff>219075</xdr:rowOff>
        </xdr:to>
        <xdr:sp macro="" textlink="">
          <xdr:nvSpPr>
            <xdr:cNvPr id="15865" name="p02c19g05o05" hidden="1">
              <a:extLst>
                <a:ext uri="{63B3BB69-23CF-44E3-9099-C40C66FF867C}">
                  <a14:compatExt spid="_x0000_s15865"/>
                </a:ext>
                <a:ext uri="{FF2B5EF4-FFF2-40B4-BE49-F238E27FC236}">
                  <a16:creationId xmlns:a16="http://schemas.microsoft.com/office/drawing/2014/main" id="{00000000-0008-0000-0100-0000F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66675</xdr:colOff>
          <xdr:row>27</xdr:row>
          <xdr:rowOff>0</xdr:rowOff>
        </xdr:from>
        <xdr:to>
          <xdr:col>103</xdr:col>
          <xdr:colOff>371475</xdr:colOff>
          <xdr:row>27</xdr:row>
          <xdr:rowOff>219075</xdr:rowOff>
        </xdr:to>
        <xdr:sp macro="" textlink="">
          <xdr:nvSpPr>
            <xdr:cNvPr id="15867" name="p02c20g05o01" hidden="1">
              <a:extLst>
                <a:ext uri="{63B3BB69-23CF-44E3-9099-C40C66FF867C}">
                  <a14:compatExt spid="_x0000_s15867"/>
                </a:ext>
                <a:ext uri="{FF2B5EF4-FFF2-40B4-BE49-F238E27FC236}">
                  <a16:creationId xmlns:a16="http://schemas.microsoft.com/office/drawing/2014/main" id="{00000000-0008-0000-0100-0000F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381000</xdr:colOff>
          <xdr:row>27</xdr:row>
          <xdr:rowOff>0</xdr:rowOff>
        </xdr:from>
        <xdr:to>
          <xdr:col>105</xdr:col>
          <xdr:colOff>76200</xdr:colOff>
          <xdr:row>27</xdr:row>
          <xdr:rowOff>219075</xdr:rowOff>
        </xdr:to>
        <xdr:sp macro="" textlink="">
          <xdr:nvSpPr>
            <xdr:cNvPr id="15868" name="p02c20g05o02" hidden="1">
              <a:extLst>
                <a:ext uri="{63B3BB69-23CF-44E3-9099-C40C66FF867C}">
                  <a14:compatExt spid="_x0000_s15868"/>
                </a:ext>
                <a:ext uri="{FF2B5EF4-FFF2-40B4-BE49-F238E27FC236}">
                  <a16:creationId xmlns:a16="http://schemas.microsoft.com/office/drawing/2014/main" id="{00000000-0008-0000-0100-0000F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76200</xdr:colOff>
          <xdr:row>27</xdr:row>
          <xdr:rowOff>0</xdr:rowOff>
        </xdr:from>
        <xdr:to>
          <xdr:col>106</xdr:col>
          <xdr:colOff>0</xdr:colOff>
          <xdr:row>27</xdr:row>
          <xdr:rowOff>219075</xdr:rowOff>
        </xdr:to>
        <xdr:sp macro="" textlink="">
          <xdr:nvSpPr>
            <xdr:cNvPr id="15869" name="p02c20g05o03" hidden="1">
              <a:extLst>
                <a:ext uri="{63B3BB69-23CF-44E3-9099-C40C66FF867C}">
                  <a14:compatExt spid="_x0000_s15869"/>
                </a:ext>
                <a:ext uri="{FF2B5EF4-FFF2-40B4-BE49-F238E27FC236}">
                  <a16:creationId xmlns:a16="http://schemas.microsoft.com/office/drawing/2014/main" id="{00000000-0008-0000-0100-0000F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361950</xdr:colOff>
          <xdr:row>27</xdr:row>
          <xdr:rowOff>0</xdr:rowOff>
        </xdr:from>
        <xdr:to>
          <xdr:col>106</xdr:col>
          <xdr:colOff>285750</xdr:colOff>
          <xdr:row>27</xdr:row>
          <xdr:rowOff>219075</xdr:rowOff>
        </xdr:to>
        <xdr:sp macro="" textlink="">
          <xdr:nvSpPr>
            <xdr:cNvPr id="15870" name="p02c20g05o04" hidden="1">
              <a:extLst>
                <a:ext uri="{63B3BB69-23CF-44E3-9099-C40C66FF867C}">
                  <a14:compatExt spid="_x0000_s15870"/>
                </a:ext>
                <a:ext uri="{FF2B5EF4-FFF2-40B4-BE49-F238E27FC236}">
                  <a16:creationId xmlns:a16="http://schemas.microsoft.com/office/drawing/2014/main" id="{00000000-0008-0000-0100-0000F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209550</xdr:colOff>
          <xdr:row>27</xdr:row>
          <xdr:rowOff>0</xdr:rowOff>
        </xdr:from>
        <xdr:to>
          <xdr:col>107</xdr:col>
          <xdr:colOff>133350</xdr:colOff>
          <xdr:row>27</xdr:row>
          <xdr:rowOff>219075</xdr:rowOff>
        </xdr:to>
        <xdr:sp macro="" textlink="">
          <xdr:nvSpPr>
            <xdr:cNvPr id="15871" name="p02c20g05o05" hidden="1">
              <a:extLst>
                <a:ext uri="{63B3BB69-23CF-44E3-9099-C40C66FF867C}">
                  <a14:compatExt spid="_x0000_s15871"/>
                </a:ext>
                <a:ext uri="{FF2B5EF4-FFF2-40B4-BE49-F238E27FC236}">
                  <a16:creationId xmlns:a16="http://schemas.microsoft.com/office/drawing/2014/main" id="{00000000-0008-0000-0100-0000F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66675</xdr:colOff>
          <xdr:row>27</xdr:row>
          <xdr:rowOff>0</xdr:rowOff>
        </xdr:from>
        <xdr:to>
          <xdr:col>108</xdr:col>
          <xdr:colOff>371475</xdr:colOff>
          <xdr:row>27</xdr:row>
          <xdr:rowOff>219075</xdr:rowOff>
        </xdr:to>
        <xdr:sp macro="" textlink="">
          <xdr:nvSpPr>
            <xdr:cNvPr id="15873" name="p02c21g05o01" hidden="1">
              <a:extLst>
                <a:ext uri="{63B3BB69-23CF-44E3-9099-C40C66FF867C}">
                  <a14:compatExt spid="_x0000_s15873"/>
                </a:ext>
                <a:ext uri="{FF2B5EF4-FFF2-40B4-BE49-F238E27FC236}">
                  <a16:creationId xmlns:a16="http://schemas.microsoft.com/office/drawing/2014/main" id="{00000000-0008-0000-0100-00000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381000</xdr:colOff>
          <xdr:row>27</xdr:row>
          <xdr:rowOff>0</xdr:rowOff>
        </xdr:from>
        <xdr:to>
          <xdr:col>110</xdr:col>
          <xdr:colOff>76200</xdr:colOff>
          <xdr:row>27</xdr:row>
          <xdr:rowOff>219075</xdr:rowOff>
        </xdr:to>
        <xdr:sp macro="" textlink="">
          <xdr:nvSpPr>
            <xdr:cNvPr id="15874" name="p02c21g05o02" hidden="1">
              <a:extLst>
                <a:ext uri="{63B3BB69-23CF-44E3-9099-C40C66FF867C}">
                  <a14:compatExt spid="_x0000_s15874"/>
                </a:ext>
                <a:ext uri="{FF2B5EF4-FFF2-40B4-BE49-F238E27FC236}">
                  <a16:creationId xmlns:a16="http://schemas.microsoft.com/office/drawing/2014/main" id="{00000000-0008-0000-0100-00000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76200</xdr:colOff>
          <xdr:row>27</xdr:row>
          <xdr:rowOff>0</xdr:rowOff>
        </xdr:from>
        <xdr:to>
          <xdr:col>111</xdr:col>
          <xdr:colOff>0</xdr:colOff>
          <xdr:row>27</xdr:row>
          <xdr:rowOff>219075</xdr:rowOff>
        </xdr:to>
        <xdr:sp macro="" textlink="">
          <xdr:nvSpPr>
            <xdr:cNvPr id="15875" name="p02c21g05o03" hidden="1">
              <a:extLst>
                <a:ext uri="{63B3BB69-23CF-44E3-9099-C40C66FF867C}">
                  <a14:compatExt spid="_x0000_s15875"/>
                </a:ext>
                <a:ext uri="{FF2B5EF4-FFF2-40B4-BE49-F238E27FC236}">
                  <a16:creationId xmlns:a16="http://schemas.microsoft.com/office/drawing/2014/main" id="{00000000-0008-0000-0100-00000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361950</xdr:colOff>
          <xdr:row>27</xdr:row>
          <xdr:rowOff>0</xdr:rowOff>
        </xdr:from>
        <xdr:to>
          <xdr:col>111</xdr:col>
          <xdr:colOff>285750</xdr:colOff>
          <xdr:row>27</xdr:row>
          <xdr:rowOff>219075</xdr:rowOff>
        </xdr:to>
        <xdr:sp macro="" textlink="">
          <xdr:nvSpPr>
            <xdr:cNvPr id="15876" name="p02c21g05o04" hidden="1">
              <a:extLst>
                <a:ext uri="{63B3BB69-23CF-44E3-9099-C40C66FF867C}">
                  <a14:compatExt spid="_x0000_s15876"/>
                </a:ext>
                <a:ext uri="{FF2B5EF4-FFF2-40B4-BE49-F238E27FC236}">
                  <a16:creationId xmlns:a16="http://schemas.microsoft.com/office/drawing/2014/main" id="{00000000-0008-0000-0100-00000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209550</xdr:colOff>
          <xdr:row>27</xdr:row>
          <xdr:rowOff>0</xdr:rowOff>
        </xdr:from>
        <xdr:to>
          <xdr:col>112</xdr:col>
          <xdr:colOff>133350</xdr:colOff>
          <xdr:row>27</xdr:row>
          <xdr:rowOff>219075</xdr:rowOff>
        </xdr:to>
        <xdr:sp macro="" textlink="">
          <xdr:nvSpPr>
            <xdr:cNvPr id="15877" name="p02c21g05o05" hidden="1">
              <a:extLst>
                <a:ext uri="{63B3BB69-23CF-44E3-9099-C40C66FF867C}">
                  <a14:compatExt spid="_x0000_s15877"/>
                </a:ext>
                <a:ext uri="{FF2B5EF4-FFF2-40B4-BE49-F238E27FC236}">
                  <a16:creationId xmlns:a16="http://schemas.microsoft.com/office/drawing/2014/main" id="{00000000-0008-0000-0100-00000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66675</xdr:colOff>
          <xdr:row>27</xdr:row>
          <xdr:rowOff>0</xdr:rowOff>
        </xdr:from>
        <xdr:to>
          <xdr:col>113</xdr:col>
          <xdr:colOff>371475</xdr:colOff>
          <xdr:row>27</xdr:row>
          <xdr:rowOff>219075</xdr:rowOff>
        </xdr:to>
        <xdr:sp macro="" textlink="">
          <xdr:nvSpPr>
            <xdr:cNvPr id="15879" name="p02c22g05o01" hidden="1">
              <a:extLst>
                <a:ext uri="{63B3BB69-23CF-44E3-9099-C40C66FF867C}">
                  <a14:compatExt spid="_x0000_s15879"/>
                </a:ext>
                <a:ext uri="{FF2B5EF4-FFF2-40B4-BE49-F238E27FC236}">
                  <a16:creationId xmlns:a16="http://schemas.microsoft.com/office/drawing/2014/main" id="{00000000-0008-0000-0100-00000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381000</xdr:colOff>
          <xdr:row>27</xdr:row>
          <xdr:rowOff>0</xdr:rowOff>
        </xdr:from>
        <xdr:to>
          <xdr:col>115</xdr:col>
          <xdr:colOff>76200</xdr:colOff>
          <xdr:row>27</xdr:row>
          <xdr:rowOff>219075</xdr:rowOff>
        </xdr:to>
        <xdr:sp macro="" textlink="">
          <xdr:nvSpPr>
            <xdr:cNvPr id="15880" name="p02c22g05o02" hidden="1">
              <a:extLst>
                <a:ext uri="{63B3BB69-23CF-44E3-9099-C40C66FF867C}">
                  <a14:compatExt spid="_x0000_s15880"/>
                </a:ext>
                <a:ext uri="{FF2B5EF4-FFF2-40B4-BE49-F238E27FC236}">
                  <a16:creationId xmlns:a16="http://schemas.microsoft.com/office/drawing/2014/main" id="{00000000-0008-0000-0100-00000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76200</xdr:colOff>
          <xdr:row>27</xdr:row>
          <xdr:rowOff>0</xdr:rowOff>
        </xdr:from>
        <xdr:to>
          <xdr:col>116</xdr:col>
          <xdr:colOff>0</xdr:colOff>
          <xdr:row>27</xdr:row>
          <xdr:rowOff>219075</xdr:rowOff>
        </xdr:to>
        <xdr:sp macro="" textlink="">
          <xdr:nvSpPr>
            <xdr:cNvPr id="15881" name="p02c22g05o03" hidden="1">
              <a:extLst>
                <a:ext uri="{63B3BB69-23CF-44E3-9099-C40C66FF867C}">
                  <a14:compatExt spid="_x0000_s15881"/>
                </a:ext>
                <a:ext uri="{FF2B5EF4-FFF2-40B4-BE49-F238E27FC236}">
                  <a16:creationId xmlns:a16="http://schemas.microsoft.com/office/drawing/2014/main" id="{00000000-0008-0000-0100-00000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361950</xdr:colOff>
          <xdr:row>27</xdr:row>
          <xdr:rowOff>0</xdr:rowOff>
        </xdr:from>
        <xdr:to>
          <xdr:col>116</xdr:col>
          <xdr:colOff>285750</xdr:colOff>
          <xdr:row>27</xdr:row>
          <xdr:rowOff>219075</xdr:rowOff>
        </xdr:to>
        <xdr:sp macro="" textlink="">
          <xdr:nvSpPr>
            <xdr:cNvPr id="15882" name="p02c22g05o04" hidden="1">
              <a:extLst>
                <a:ext uri="{63B3BB69-23CF-44E3-9099-C40C66FF867C}">
                  <a14:compatExt spid="_x0000_s15882"/>
                </a:ext>
                <a:ext uri="{FF2B5EF4-FFF2-40B4-BE49-F238E27FC236}">
                  <a16:creationId xmlns:a16="http://schemas.microsoft.com/office/drawing/2014/main" id="{00000000-0008-0000-0100-00000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209550</xdr:colOff>
          <xdr:row>27</xdr:row>
          <xdr:rowOff>0</xdr:rowOff>
        </xdr:from>
        <xdr:to>
          <xdr:col>117</xdr:col>
          <xdr:colOff>133350</xdr:colOff>
          <xdr:row>27</xdr:row>
          <xdr:rowOff>219075</xdr:rowOff>
        </xdr:to>
        <xdr:sp macro="" textlink="">
          <xdr:nvSpPr>
            <xdr:cNvPr id="15883" name="p02c22g05o05" hidden="1">
              <a:extLst>
                <a:ext uri="{63B3BB69-23CF-44E3-9099-C40C66FF867C}">
                  <a14:compatExt spid="_x0000_s15883"/>
                </a:ext>
                <a:ext uri="{FF2B5EF4-FFF2-40B4-BE49-F238E27FC236}">
                  <a16:creationId xmlns:a16="http://schemas.microsoft.com/office/drawing/2014/main" id="{00000000-0008-0000-0100-00000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66675</xdr:colOff>
          <xdr:row>27</xdr:row>
          <xdr:rowOff>0</xdr:rowOff>
        </xdr:from>
        <xdr:to>
          <xdr:col>118</xdr:col>
          <xdr:colOff>371475</xdr:colOff>
          <xdr:row>27</xdr:row>
          <xdr:rowOff>219075</xdr:rowOff>
        </xdr:to>
        <xdr:sp macro="" textlink="">
          <xdr:nvSpPr>
            <xdr:cNvPr id="15885" name="p02c23g05o01" hidden="1">
              <a:extLst>
                <a:ext uri="{63B3BB69-23CF-44E3-9099-C40C66FF867C}">
                  <a14:compatExt spid="_x0000_s15885"/>
                </a:ext>
                <a:ext uri="{FF2B5EF4-FFF2-40B4-BE49-F238E27FC236}">
                  <a16:creationId xmlns:a16="http://schemas.microsoft.com/office/drawing/2014/main" id="{00000000-0008-0000-0100-00000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381000</xdr:colOff>
          <xdr:row>27</xdr:row>
          <xdr:rowOff>0</xdr:rowOff>
        </xdr:from>
        <xdr:to>
          <xdr:col>120</xdr:col>
          <xdr:colOff>76200</xdr:colOff>
          <xdr:row>27</xdr:row>
          <xdr:rowOff>219075</xdr:rowOff>
        </xdr:to>
        <xdr:sp macro="" textlink="">
          <xdr:nvSpPr>
            <xdr:cNvPr id="15886" name="p02c23g05o02" hidden="1">
              <a:extLst>
                <a:ext uri="{63B3BB69-23CF-44E3-9099-C40C66FF867C}">
                  <a14:compatExt spid="_x0000_s15886"/>
                </a:ext>
                <a:ext uri="{FF2B5EF4-FFF2-40B4-BE49-F238E27FC236}">
                  <a16:creationId xmlns:a16="http://schemas.microsoft.com/office/drawing/2014/main" id="{00000000-0008-0000-0100-00000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76200</xdr:colOff>
          <xdr:row>27</xdr:row>
          <xdr:rowOff>0</xdr:rowOff>
        </xdr:from>
        <xdr:to>
          <xdr:col>121</xdr:col>
          <xdr:colOff>0</xdr:colOff>
          <xdr:row>27</xdr:row>
          <xdr:rowOff>219075</xdr:rowOff>
        </xdr:to>
        <xdr:sp macro="" textlink="">
          <xdr:nvSpPr>
            <xdr:cNvPr id="15887" name="p02c23g05o03" hidden="1">
              <a:extLst>
                <a:ext uri="{63B3BB69-23CF-44E3-9099-C40C66FF867C}">
                  <a14:compatExt spid="_x0000_s15887"/>
                </a:ext>
                <a:ext uri="{FF2B5EF4-FFF2-40B4-BE49-F238E27FC236}">
                  <a16:creationId xmlns:a16="http://schemas.microsoft.com/office/drawing/2014/main" id="{00000000-0008-0000-0100-00000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361950</xdr:colOff>
          <xdr:row>27</xdr:row>
          <xdr:rowOff>0</xdr:rowOff>
        </xdr:from>
        <xdr:to>
          <xdr:col>121</xdr:col>
          <xdr:colOff>285750</xdr:colOff>
          <xdr:row>27</xdr:row>
          <xdr:rowOff>219075</xdr:rowOff>
        </xdr:to>
        <xdr:sp macro="" textlink="">
          <xdr:nvSpPr>
            <xdr:cNvPr id="15888" name="p02c23g05o04" hidden="1">
              <a:extLst>
                <a:ext uri="{63B3BB69-23CF-44E3-9099-C40C66FF867C}">
                  <a14:compatExt spid="_x0000_s15888"/>
                </a:ext>
                <a:ext uri="{FF2B5EF4-FFF2-40B4-BE49-F238E27FC236}">
                  <a16:creationId xmlns:a16="http://schemas.microsoft.com/office/drawing/2014/main" id="{00000000-0008-0000-0100-00001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209550</xdr:colOff>
          <xdr:row>27</xdr:row>
          <xdr:rowOff>0</xdr:rowOff>
        </xdr:from>
        <xdr:to>
          <xdr:col>122</xdr:col>
          <xdr:colOff>133350</xdr:colOff>
          <xdr:row>27</xdr:row>
          <xdr:rowOff>219075</xdr:rowOff>
        </xdr:to>
        <xdr:sp macro="" textlink="">
          <xdr:nvSpPr>
            <xdr:cNvPr id="15889" name="p02c23g05o05" hidden="1">
              <a:extLst>
                <a:ext uri="{63B3BB69-23CF-44E3-9099-C40C66FF867C}">
                  <a14:compatExt spid="_x0000_s15889"/>
                </a:ext>
                <a:ext uri="{FF2B5EF4-FFF2-40B4-BE49-F238E27FC236}">
                  <a16:creationId xmlns:a16="http://schemas.microsoft.com/office/drawing/2014/main" id="{00000000-0008-0000-0100-00001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66675</xdr:colOff>
          <xdr:row>27</xdr:row>
          <xdr:rowOff>0</xdr:rowOff>
        </xdr:from>
        <xdr:to>
          <xdr:col>123</xdr:col>
          <xdr:colOff>371475</xdr:colOff>
          <xdr:row>27</xdr:row>
          <xdr:rowOff>219075</xdr:rowOff>
        </xdr:to>
        <xdr:sp macro="" textlink="">
          <xdr:nvSpPr>
            <xdr:cNvPr id="15891" name="p02c24g05o01" hidden="1">
              <a:extLst>
                <a:ext uri="{63B3BB69-23CF-44E3-9099-C40C66FF867C}">
                  <a14:compatExt spid="_x0000_s15891"/>
                </a:ext>
                <a:ext uri="{FF2B5EF4-FFF2-40B4-BE49-F238E27FC236}">
                  <a16:creationId xmlns:a16="http://schemas.microsoft.com/office/drawing/2014/main" id="{00000000-0008-0000-0100-00001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381000</xdr:colOff>
          <xdr:row>27</xdr:row>
          <xdr:rowOff>0</xdr:rowOff>
        </xdr:from>
        <xdr:to>
          <xdr:col>125</xdr:col>
          <xdr:colOff>76200</xdr:colOff>
          <xdr:row>27</xdr:row>
          <xdr:rowOff>219075</xdr:rowOff>
        </xdr:to>
        <xdr:sp macro="" textlink="">
          <xdr:nvSpPr>
            <xdr:cNvPr id="15892" name="p02c24g05o02" hidden="1">
              <a:extLst>
                <a:ext uri="{63B3BB69-23CF-44E3-9099-C40C66FF867C}">
                  <a14:compatExt spid="_x0000_s15892"/>
                </a:ext>
                <a:ext uri="{FF2B5EF4-FFF2-40B4-BE49-F238E27FC236}">
                  <a16:creationId xmlns:a16="http://schemas.microsoft.com/office/drawing/2014/main" id="{00000000-0008-0000-0100-00001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76200</xdr:colOff>
          <xdr:row>27</xdr:row>
          <xdr:rowOff>0</xdr:rowOff>
        </xdr:from>
        <xdr:to>
          <xdr:col>126</xdr:col>
          <xdr:colOff>0</xdr:colOff>
          <xdr:row>27</xdr:row>
          <xdr:rowOff>219075</xdr:rowOff>
        </xdr:to>
        <xdr:sp macro="" textlink="">
          <xdr:nvSpPr>
            <xdr:cNvPr id="15893" name="p02c24g05o03" hidden="1">
              <a:extLst>
                <a:ext uri="{63B3BB69-23CF-44E3-9099-C40C66FF867C}">
                  <a14:compatExt spid="_x0000_s15893"/>
                </a:ext>
                <a:ext uri="{FF2B5EF4-FFF2-40B4-BE49-F238E27FC236}">
                  <a16:creationId xmlns:a16="http://schemas.microsoft.com/office/drawing/2014/main" id="{00000000-0008-0000-0100-00001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361950</xdr:colOff>
          <xdr:row>27</xdr:row>
          <xdr:rowOff>0</xdr:rowOff>
        </xdr:from>
        <xdr:to>
          <xdr:col>126</xdr:col>
          <xdr:colOff>285750</xdr:colOff>
          <xdr:row>27</xdr:row>
          <xdr:rowOff>219075</xdr:rowOff>
        </xdr:to>
        <xdr:sp macro="" textlink="">
          <xdr:nvSpPr>
            <xdr:cNvPr id="15894" name="p02c24g05o04" hidden="1">
              <a:extLst>
                <a:ext uri="{63B3BB69-23CF-44E3-9099-C40C66FF867C}">
                  <a14:compatExt spid="_x0000_s15894"/>
                </a:ext>
                <a:ext uri="{FF2B5EF4-FFF2-40B4-BE49-F238E27FC236}">
                  <a16:creationId xmlns:a16="http://schemas.microsoft.com/office/drawing/2014/main" id="{00000000-0008-0000-0100-00001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209550</xdr:colOff>
          <xdr:row>27</xdr:row>
          <xdr:rowOff>0</xdr:rowOff>
        </xdr:from>
        <xdr:to>
          <xdr:col>127</xdr:col>
          <xdr:colOff>133350</xdr:colOff>
          <xdr:row>27</xdr:row>
          <xdr:rowOff>219075</xdr:rowOff>
        </xdr:to>
        <xdr:sp macro="" textlink="">
          <xdr:nvSpPr>
            <xdr:cNvPr id="15895" name="p02c24g05o05" hidden="1">
              <a:extLst>
                <a:ext uri="{63B3BB69-23CF-44E3-9099-C40C66FF867C}">
                  <a14:compatExt spid="_x0000_s15895"/>
                </a:ext>
                <a:ext uri="{FF2B5EF4-FFF2-40B4-BE49-F238E27FC236}">
                  <a16:creationId xmlns:a16="http://schemas.microsoft.com/office/drawing/2014/main" id="{00000000-0008-0000-0100-00001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66675</xdr:colOff>
          <xdr:row>27</xdr:row>
          <xdr:rowOff>0</xdr:rowOff>
        </xdr:from>
        <xdr:to>
          <xdr:col>128</xdr:col>
          <xdr:colOff>371475</xdr:colOff>
          <xdr:row>27</xdr:row>
          <xdr:rowOff>219075</xdr:rowOff>
        </xdr:to>
        <xdr:sp macro="" textlink="">
          <xdr:nvSpPr>
            <xdr:cNvPr id="15897" name="p02c25g05o01" hidden="1">
              <a:extLst>
                <a:ext uri="{63B3BB69-23CF-44E3-9099-C40C66FF867C}">
                  <a14:compatExt spid="_x0000_s15897"/>
                </a:ext>
                <a:ext uri="{FF2B5EF4-FFF2-40B4-BE49-F238E27FC236}">
                  <a16:creationId xmlns:a16="http://schemas.microsoft.com/office/drawing/2014/main" id="{00000000-0008-0000-0100-00001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381000</xdr:colOff>
          <xdr:row>27</xdr:row>
          <xdr:rowOff>0</xdr:rowOff>
        </xdr:from>
        <xdr:to>
          <xdr:col>130</xdr:col>
          <xdr:colOff>76200</xdr:colOff>
          <xdr:row>27</xdr:row>
          <xdr:rowOff>219075</xdr:rowOff>
        </xdr:to>
        <xdr:sp macro="" textlink="">
          <xdr:nvSpPr>
            <xdr:cNvPr id="15898" name="p02c25g05o02" hidden="1">
              <a:extLst>
                <a:ext uri="{63B3BB69-23CF-44E3-9099-C40C66FF867C}">
                  <a14:compatExt spid="_x0000_s15898"/>
                </a:ext>
                <a:ext uri="{FF2B5EF4-FFF2-40B4-BE49-F238E27FC236}">
                  <a16:creationId xmlns:a16="http://schemas.microsoft.com/office/drawing/2014/main" id="{00000000-0008-0000-0100-00001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76200</xdr:colOff>
          <xdr:row>27</xdr:row>
          <xdr:rowOff>0</xdr:rowOff>
        </xdr:from>
        <xdr:to>
          <xdr:col>131</xdr:col>
          <xdr:colOff>0</xdr:colOff>
          <xdr:row>27</xdr:row>
          <xdr:rowOff>219075</xdr:rowOff>
        </xdr:to>
        <xdr:sp macro="" textlink="">
          <xdr:nvSpPr>
            <xdr:cNvPr id="15899" name="p02c25g05o03" hidden="1">
              <a:extLst>
                <a:ext uri="{63B3BB69-23CF-44E3-9099-C40C66FF867C}">
                  <a14:compatExt spid="_x0000_s15899"/>
                </a:ext>
                <a:ext uri="{FF2B5EF4-FFF2-40B4-BE49-F238E27FC236}">
                  <a16:creationId xmlns:a16="http://schemas.microsoft.com/office/drawing/2014/main" id="{00000000-0008-0000-0100-00001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361950</xdr:colOff>
          <xdr:row>27</xdr:row>
          <xdr:rowOff>0</xdr:rowOff>
        </xdr:from>
        <xdr:to>
          <xdr:col>131</xdr:col>
          <xdr:colOff>285750</xdr:colOff>
          <xdr:row>27</xdr:row>
          <xdr:rowOff>219075</xdr:rowOff>
        </xdr:to>
        <xdr:sp macro="" textlink="">
          <xdr:nvSpPr>
            <xdr:cNvPr id="15900" name="p02c25g05o04" hidden="1">
              <a:extLst>
                <a:ext uri="{63B3BB69-23CF-44E3-9099-C40C66FF867C}">
                  <a14:compatExt spid="_x0000_s15900"/>
                </a:ext>
                <a:ext uri="{FF2B5EF4-FFF2-40B4-BE49-F238E27FC236}">
                  <a16:creationId xmlns:a16="http://schemas.microsoft.com/office/drawing/2014/main" id="{00000000-0008-0000-0100-00001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209550</xdr:colOff>
          <xdr:row>27</xdr:row>
          <xdr:rowOff>0</xdr:rowOff>
        </xdr:from>
        <xdr:to>
          <xdr:col>132</xdr:col>
          <xdr:colOff>133350</xdr:colOff>
          <xdr:row>27</xdr:row>
          <xdr:rowOff>219075</xdr:rowOff>
        </xdr:to>
        <xdr:sp macro="" textlink="">
          <xdr:nvSpPr>
            <xdr:cNvPr id="15901" name="p02c25g05o05" hidden="1">
              <a:extLst>
                <a:ext uri="{63B3BB69-23CF-44E3-9099-C40C66FF867C}">
                  <a14:compatExt spid="_x0000_s15901"/>
                </a:ext>
                <a:ext uri="{FF2B5EF4-FFF2-40B4-BE49-F238E27FC236}">
                  <a16:creationId xmlns:a16="http://schemas.microsoft.com/office/drawing/2014/main" id="{00000000-0008-0000-0100-00001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66675</xdr:colOff>
          <xdr:row>27</xdr:row>
          <xdr:rowOff>0</xdr:rowOff>
        </xdr:from>
        <xdr:to>
          <xdr:col>133</xdr:col>
          <xdr:colOff>371475</xdr:colOff>
          <xdr:row>27</xdr:row>
          <xdr:rowOff>219075</xdr:rowOff>
        </xdr:to>
        <xdr:sp macro="" textlink="">
          <xdr:nvSpPr>
            <xdr:cNvPr id="15903" name="p02c26g05o01" hidden="1">
              <a:extLst>
                <a:ext uri="{63B3BB69-23CF-44E3-9099-C40C66FF867C}">
                  <a14:compatExt spid="_x0000_s15903"/>
                </a:ext>
                <a:ext uri="{FF2B5EF4-FFF2-40B4-BE49-F238E27FC236}">
                  <a16:creationId xmlns:a16="http://schemas.microsoft.com/office/drawing/2014/main" id="{00000000-0008-0000-0100-00001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381000</xdr:colOff>
          <xdr:row>27</xdr:row>
          <xdr:rowOff>0</xdr:rowOff>
        </xdr:from>
        <xdr:to>
          <xdr:col>135</xdr:col>
          <xdr:colOff>76200</xdr:colOff>
          <xdr:row>27</xdr:row>
          <xdr:rowOff>219075</xdr:rowOff>
        </xdr:to>
        <xdr:sp macro="" textlink="">
          <xdr:nvSpPr>
            <xdr:cNvPr id="15904" name="p02c26g05o02" hidden="1">
              <a:extLst>
                <a:ext uri="{63B3BB69-23CF-44E3-9099-C40C66FF867C}">
                  <a14:compatExt spid="_x0000_s15904"/>
                </a:ext>
                <a:ext uri="{FF2B5EF4-FFF2-40B4-BE49-F238E27FC236}">
                  <a16:creationId xmlns:a16="http://schemas.microsoft.com/office/drawing/2014/main" id="{00000000-0008-0000-0100-00002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76200</xdr:colOff>
          <xdr:row>27</xdr:row>
          <xdr:rowOff>0</xdr:rowOff>
        </xdr:from>
        <xdr:to>
          <xdr:col>136</xdr:col>
          <xdr:colOff>0</xdr:colOff>
          <xdr:row>27</xdr:row>
          <xdr:rowOff>219075</xdr:rowOff>
        </xdr:to>
        <xdr:sp macro="" textlink="">
          <xdr:nvSpPr>
            <xdr:cNvPr id="15905" name="p02c26g05o03" hidden="1">
              <a:extLst>
                <a:ext uri="{63B3BB69-23CF-44E3-9099-C40C66FF867C}">
                  <a14:compatExt spid="_x0000_s15905"/>
                </a:ext>
                <a:ext uri="{FF2B5EF4-FFF2-40B4-BE49-F238E27FC236}">
                  <a16:creationId xmlns:a16="http://schemas.microsoft.com/office/drawing/2014/main" id="{00000000-0008-0000-0100-00002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361950</xdr:colOff>
          <xdr:row>27</xdr:row>
          <xdr:rowOff>0</xdr:rowOff>
        </xdr:from>
        <xdr:to>
          <xdr:col>136</xdr:col>
          <xdr:colOff>285750</xdr:colOff>
          <xdr:row>27</xdr:row>
          <xdr:rowOff>219075</xdr:rowOff>
        </xdr:to>
        <xdr:sp macro="" textlink="">
          <xdr:nvSpPr>
            <xdr:cNvPr id="15906" name="p02c26g05o04" hidden="1">
              <a:extLst>
                <a:ext uri="{63B3BB69-23CF-44E3-9099-C40C66FF867C}">
                  <a14:compatExt spid="_x0000_s15906"/>
                </a:ext>
                <a:ext uri="{FF2B5EF4-FFF2-40B4-BE49-F238E27FC236}">
                  <a16:creationId xmlns:a16="http://schemas.microsoft.com/office/drawing/2014/main" id="{00000000-0008-0000-0100-00002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209550</xdr:colOff>
          <xdr:row>27</xdr:row>
          <xdr:rowOff>0</xdr:rowOff>
        </xdr:from>
        <xdr:to>
          <xdr:col>137</xdr:col>
          <xdr:colOff>133350</xdr:colOff>
          <xdr:row>27</xdr:row>
          <xdr:rowOff>219075</xdr:rowOff>
        </xdr:to>
        <xdr:sp macro="" textlink="">
          <xdr:nvSpPr>
            <xdr:cNvPr id="15907" name="p02c26g05o05" hidden="1">
              <a:extLst>
                <a:ext uri="{63B3BB69-23CF-44E3-9099-C40C66FF867C}">
                  <a14:compatExt spid="_x0000_s15907"/>
                </a:ext>
                <a:ext uri="{FF2B5EF4-FFF2-40B4-BE49-F238E27FC236}">
                  <a16:creationId xmlns:a16="http://schemas.microsoft.com/office/drawing/2014/main" id="{00000000-0008-0000-0100-00002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66675</xdr:colOff>
          <xdr:row>27</xdr:row>
          <xdr:rowOff>0</xdr:rowOff>
        </xdr:from>
        <xdr:to>
          <xdr:col>138</xdr:col>
          <xdr:colOff>371475</xdr:colOff>
          <xdr:row>27</xdr:row>
          <xdr:rowOff>219075</xdr:rowOff>
        </xdr:to>
        <xdr:sp macro="" textlink="">
          <xdr:nvSpPr>
            <xdr:cNvPr id="15909" name="p02c27g05o01" hidden="1">
              <a:extLst>
                <a:ext uri="{63B3BB69-23CF-44E3-9099-C40C66FF867C}">
                  <a14:compatExt spid="_x0000_s15909"/>
                </a:ext>
                <a:ext uri="{FF2B5EF4-FFF2-40B4-BE49-F238E27FC236}">
                  <a16:creationId xmlns:a16="http://schemas.microsoft.com/office/drawing/2014/main" id="{00000000-0008-0000-0100-00002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381000</xdr:colOff>
          <xdr:row>27</xdr:row>
          <xdr:rowOff>0</xdr:rowOff>
        </xdr:from>
        <xdr:to>
          <xdr:col>140</xdr:col>
          <xdr:colOff>76200</xdr:colOff>
          <xdr:row>27</xdr:row>
          <xdr:rowOff>219075</xdr:rowOff>
        </xdr:to>
        <xdr:sp macro="" textlink="">
          <xdr:nvSpPr>
            <xdr:cNvPr id="15910" name="p02c27g05o02" hidden="1">
              <a:extLst>
                <a:ext uri="{63B3BB69-23CF-44E3-9099-C40C66FF867C}">
                  <a14:compatExt spid="_x0000_s15910"/>
                </a:ext>
                <a:ext uri="{FF2B5EF4-FFF2-40B4-BE49-F238E27FC236}">
                  <a16:creationId xmlns:a16="http://schemas.microsoft.com/office/drawing/2014/main" id="{00000000-0008-0000-0100-00002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76200</xdr:colOff>
          <xdr:row>27</xdr:row>
          <xdr:rowOff>0</xdr:rowOff>
        </xdr:from>
        <xdr:to>
          <xdr:col>141</xdr:col>
          <xdr:colOff>0</xdr:colOff>
          <xdr:row>27</xdr:row>
          <xdr:rowOff>219075</xdr:rowOff>
        </xdr:to>
        <xdr:sp macro="" textlink="">
          <xdr:nvSpPr>
            <xdr:cNvPr id="15911" name="p02c27g05o03" hidden="1">
              <a:extLst>
                <a:ext uri="{63B3BB69-23CF-44E3-9099-C40C66FF867C}">
                  <a14:compatExt spid="_x0000_s15911"/>
                </a:ext>
                <a:ext uri="{FF2B5EF4-FFF2-40B4-BE49-F238E27FC236}">
                  <a16:creationId xmlns:a16="http://schemas.microsoft.com/office/drawing/2014/main" id="{00000000-0008-0000-0100-00002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361950</xdr:colOff>
          <xdr:row>27</xdr:row>
          <xdr:rowOff>0</xdr:rowOff>
        </xdr:from>
        <xdr:to>
          <xdr:col>141</xdr:col>
          <xdr:colOff>285750</xdr:colOff>
          <xdr:row>27</xdr:row>
          <xdr:rowOff>219075</xdr:rowOff>
        </xdr:to>
        <xdr:sp macro="" textlink="">
          <xdr:nvSpPr>
            <xdr:cNvPr id="15912" name="p02c27g05o04" hidden="1">
              <a:extLst>
                <a:ext uri="{63B3BB69-23CF-44E3-9099-C40C66FF867C}">
                  <a14:compatExt spid="_x0000_s15912"/>
                </a:ext>
                <a:ext uri="{FF2B5EF4-FFF2-40B4-BE49-F238E27FC236}">
                  <a16:creationId xmlns:a16="http://schemas.microsoft.com/office/drawing/2014/main" id="{00000000-0008-0000-0100-00002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209550</xdr:colOff>
          <xdr:row>27</xdr:row>
          <xdr:rowOff>0</xdr:rowOff>
        </xdr:from>
        <xdr:to>
          <xdr:col>142</xdr:col>
          <xdr:colOff>133350</xdr:colOff>
          <xdr:row>27</xdr:row>
          <xdr:rowOff>219075</xdr:rowOff>
        </xdr:to>
        <xdr:sp macro="" textlink="">
          <xdr:nvSpPr>
            <xdr:cNvPr id="15913" name="p02c27g05o05" hidden="1">
              <a:extLst>
                <a:ext uri="{63B3BB69-23CF-44E3-9099-C40C66FF867C}">
                  <a14:compatExt spid="_x0000_s15913"/>
                </a:ext>
                <a:ext uri="{FF2B5EF4-FFF2-40B4-BE49-F238E27FC236}">
                  <a16:creationId xmlns:a16="http://schemas.microsoft.com/office/drawing/2014/main" id="{00000000-0008-0000-0100-00002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66675</xdr:colOff>
          <xdr:row>27</xdr:row>
          <xdr:rowOff>0</xdr:rowOff>
        </xdr:from>
        <xdr:to>
          <xdr:col>143</xdr:col>
          <xdr:colOff>371475</xdr:colOff>
          <xdr:row>27</xdr:row>
          <xdr:rowOff>219075</xdr:rowOff>
        </xdr:to>
        <xdr:sp macro="" textlink="">
          <xdr:nvSpPr>
            <xdr:cNvPr id="15915" name="p02c28g05o01" hidden="1">
              <a:extLst>
                <a:ext uri="{63B3BB69-23CF-44E3-9099-C40C66FF867C}">
                  <a14:compatExt spid="_x0000_s15915"/>
                </a:ext>
                <a:ext uri="{FF2B5EF4-FFF2-40B4-BE49-F238E27FC236}">
                  <a16:creationId xmlns:a16="http://schemas.microsoft.com/office/drawing/2014/main" id="{00000000-0008-0000-0100-00002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381000</xdr:colOff>
          <xdr:row>27</xdr:row>
          <xdr:rowOff>0</xdr:rowOff>
        </xdr:from>
        <xdr:to>
          <xdr:col>145</xdr:col>
          <xdr:colOff>76200</xdr:colOff>
          <xdr:row>27</xdr:row>
          <xdr:rowOff>219075</xdr:rowOff>
        </xdr:to>
        <xdr:sp macro="" textlink="">
          <xdr:nvSpPr>
            <xdr:cNvPr id="15916" name="p02c28g05o02" hidden="1">
              <a:extLst>
                <a:ext uri="{63B3BB69-23CF-44E3-9099-C40C66FF867C}">
                  <a14:compatExt spid="_x0000_s15916"/>
                </a:ext>
                <a:ext uri="{FF2B5EF4-FFF2-40B4-BE49-F238E27FC236}">
                  <a16:creationId xmlns:a16="http://schemas.microsoft.com/office/drawing/2014/main" id="{00000000-0008-0000-0100-00002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76200</xdr:colOff>
          <xdr:row>27</xdr:row>
          <xdr:rowOff>0</xdr:rowOff>
        </xdr:from>
        <xdr:to>
          <xdr:col>146</xdr:col>
          <xdr:colOff>0</xdr:colOff>
          <xdr:row>27</xdr:row>
          <xdr:rowOff>219075</xdr:rowOff>
        </xdr:to>
        <xdr:sp macro="" textlink="">
          <xdr:nvSpPr>
            <xdr:cNvPr id="15917" name="p02c28g05o03" hidden="1">
              <a:extLst>
                <a:ext uri="{63B3BB69-23CF-44E3-9099-C40C66FF867C}">
                  <a14:compatExt spid="_x0000_s15917"/>
                </a:ext>
                <a:ext uri="{FF2B5EF4-FFF2-40B4-BE49-F238E27FC236}">
                  <a16:creationId xmlns:a16="http://schemas.microsoft.com/office/drawing/2014/main" id="{00000000-0008-0000-0100-00002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361950</xdr:colOff>
          <xdr:row>27</xdr:row>
          <xdr:rowOff>0</xdr:rowOff>
        </xdr:from>
        <xdr:to>
          <xdr:col>146</xdr:col>
          <xdr:colOff>285750</xdr:colOff>
          <xdr:row>27</xdr:row>
          <xdr:rowOff>219075</xdr:rowOff>
        </xdr:to>
        <xdr:sp macro="" textlink="">
          <xdr:nvSpPr>
            <xdr:cNvPr id="15918" name="p02c28g05o04" hidden="1">
              <a:extLst>
                <a:ext uri="{63B3BB69-23CF-44E3-9099-C40C66FF867C}">
                  <a14:compatExt spid="_x0000_s15918"/>
                </a:ext>
                <a:ext uri="{FF2B5EF4-FFF2-40B4-BE49-F238E27FC236}">
                  <a16:creationId xmlns:a16="http://schemas.microsoft.com/office/drawing/2014/main" id="{00000000-0008-0000-0100-00002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209550</xdr:colOff>
          <xdr:row>27</xdr:row>
          <xdr:rowOff>0</xdr:rowOff>
        </xdr:from>
        <xdr:to>
          <xdr:col>147</xdr:col>
          <xdr:colOff>133350</xdr:colOff>
          <xdr:row>27</xdr:row>
          <xdr:rowOff>219075</xdr:rowOff>
        </xdr:to>
        <xdr:sp macro="" textlink="">
          <xdr:nvSpPr>
            <xdr:cNvPr id="15919" name="p02c28g05o05" hidden="1">
              <a:extLst>
                <a:ext uri="{63B3BB69-23CF-44E3-9099-C40C66FF867C}">
                  <a14:compatExt spid="_x0000_s15919"/>
                </a:ext>
                <a:ext uri="{FF2B5EF4-FFF2-40B4-BE49-F238E27FC236}">
                  <a16:creationId xmlns:a16="http://schemas.microsoft.com/office/drawing/2014/main" id="{00000000-0008-0000-0100-00002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66675</xdr:colOff>
          <xdr:row>27</xdr:row>
          <xdr:rowOff>0</xdr:rowOff>
        </xdr:from>
        <xdr:to>
          <xdr:col>148</xdr:col>
          <xdr:colOff>371475</xdr:colOff>
          <xdr:row>27</xdr:row>
          <xdr:rowOff>219075</xdr:rowOff>
        </xdr:to>
        <xdr:sp macro="" textlink="">
          <xdr:nvSpPr>
            <xdr:cNvPr id="15921" name="p02c29g05o01" hidden="1">
              <a:extLst>
                <a:ext uri="{63B3BB69-23CF-44E3-9099-C40C66FF867C}">
                  <a14:compatExt spid="_x0000_s15921"/>
                </a:ext>
                <a:ext uri="{FF2B5EF4-FFF2-40B4-BE49-F238E27FC236}">
                  <a16:creationId xmlns:a16="http://schemas.microsoft.com/office/drawing/2014/main" id="{00000000-0008-0000-0100-00003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381000</xdr:colOff>
          <xdr:row>27</xdr:row>
          <xdr:rowOff>0</xdr:rowOff>
        </xdr:from>
        <xdr:to>
          <xdr:col>150</xdr:col>
          <xdr:colOff>76200</xdr:colOff>
          <xdr:row>27</xdr:row>
          <xdr:rowOff>219075</xdr:rowOff>
        </xdr:to>
        <xdr:sp macro="" textlink="">
          <xdr:nvSpPr>
            <xdr:cNvPr id="15922" name="p02c29g05o02" hidden="1">
              <a:extLst>
                <a:ext uri="{63B3BB69-23CF-44E3-9099-C40C66FF867C}">
                  <a14:compatExt spid="_x0000_s15922"/>
                </a:ext>
                <a:ext uri="{FF2B5EF4-FFF2-40B4-BE49-F238E27FC236}">
                  <a16:creationId xmlns:a16="http://schemas.microsoft.com/office/drawing/2014/main" id="{00000000-0008-0000-0100-00003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76200</xdr:colOff>
          <xdr:row>27</xdr:row>
          <xdr:rowOff>0</xdr:rowOff>
        </xdr:from>
        <xdr:to>
          <xdr:col>151</xdr:col>
          <xdr:colOff>0</xdr:colOff>
          <xdr:row>27</xdr:row>
          <xdr:rowOff>219075</xdr:rowOff>
        </xdr:to>
        <xdr:sp macro="" textlink="">
          <xdr:nvSpPr>
            <xdr:cNvPr id="15923" name="p02c29g05o03" hidden="1">
              <a:extLst>
                <a:ext uri="{63B3BB69-23CF-44E3-9099-C40C66FF867C}">
                  <a14:compatExt spid="_x0000_s15923"/>
                </a:ext>
                <a:ext uri="{FF2B5EF4-FFF2-40B4-BE49-F238E27FC236}">
                  <a16:creationId xmlns:a16="http://schemas.microsoft.com/office/drawing/2014/main" id="{00000000-0008-0000-0100-00003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361950</xdr:colOff>
          <xdr:row>27</xdr:row>
          <xdr:rowOff>0</xdr:rowOff>
        </xdr:from>
        <xdr:to>
          <xdr:col>151</xdr:col>
          <xdr:colOff>285750</xdr:colOff>
          <xdr:row>27</xdr:row>
          <xdr:rowOff>219075</xdr:rowOff>
        </xdr:to>
        <xdr:sp macro="" textlink="">
          <xdr:nvSpPr>
            <xdr:cNvPr id="15924" name="p02c29g05o04" hidden="1">
              <a:extLst>
                <a:ext uri="{63B3BB69-23CF-44E3-9099-C40C66FF867C}">
                  <a14:compatExt spid="_x0000_s15924"/>
                </a:ext>
                <a:ext uri="{FF2B5EF4-FFF2-40B4-BE49-F238E27FC236}">
                  <a16:creationId xmlns:a16="http://schemas.microsoft.com/office/drawing/2014/main" id="{00000000-0008-0000-0100-00003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209550</xdr:colOff>
          <xdr:row>27</xdr:row>
          <xdr:rowOff>0</xdr:rowOff>
        </xdr:from>
        <xdr:to>
          <xdr:col>152</xdr:col>
          <xdr:colOff>133350</xdr:colOff>
          <xdr:row>27</xdr:row>
          <xdr:rowOff>219075</xdr:rowOff>
        </xdr:to>
        <xdr:sp macro="" textlink="">
          <xdr:nvSpPr>
            <xdr:cNvPr id="15925" name="p02c29g05o05" hidden="1">
              <a:extLst>
                <a:ext uri="{63B3BB69-23CF-44E3-9099-C40C66FF867C}">
                  <a14:compatExt spid="_x0000_s15925"/>
                </a:ext>
                <a:ext uri="{FF2B5EF4-FFF2-40B4-BE49-F238E27FC236}">
                  <a16:creationId xmlns:a16="http://schemas.microsoft.com/office/drawing/2014/main" id="{00000000-0008-0000-0100-00003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66675</xdr:colOff>
          <xdr:row>27</xdr:row>
          <xdr:rowOff>0</xdr:rowOff>
        </xdr:from>
        <xdr:to>
          <xdr:col>153</xdr:col>
          <xdr:colOff>371475</xdr:colOff>
          <xdr:row>27</xdr:row>
          <xdr:rowOff>219075</xdr:rowOff>
        </xdr:to>
        <xdr:sp macro="" textlink="">
          <xdr:nvSpPr>
            <xdr:cNvPr id="15927" name="p02c30g05o01" hidden="1">
              <a:extLst>
                <a:ext uri="{63B3BB69-23CF-44E3-9099-C40C66FF867C}">
                  <a14:compatExt spid="_x0000_s15927"/>
                </a:ext>
                <a:ext uri="{FF2B5EF4-FFF2-40B4-BE49-F238E27FC236}">
                  <a16:creationId xmlns:a16="http://schemas.microsoft.com/office/drawing/2014/main" id="{00000000-0008-0000-0100-00003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381000</xdr:colOff>
          <xdr:row>27</xdr:row>
          <xdr:rowOff>0</xdr:rowOff>
        </xdr:from>
        <xdr:to>
          <xdr:col>155</xdr:col>
          <xdr:colOff>76200</xdr:colOff>
          <xdr:row>27</xdr:row>
          <xdr:rowOff>219075</xdr:rowOff>
        </xdr:to>
        <xdr:sp macro="" textlink="">
          <xdr:nvSpPr>
            <xdr:cNvPr id="15928" name="p02c30g05o02" hidden="1">
              <a:extLst>
                <a:ext uri="{63B3BB69-23CF-44E3-9099-C40C66FF867C}">
                  <a14:compatExt spid="_x0000_s15928"/>
                </a:ext>
                <a:ext uri="{FF2B5EF4-FFF2-40B4-BE49-F238E27FC236}">
                  <a16:creationId xmlns:a16="http://schemas.microsoft.com/office/drawing/2014/main" id="{00000000-0008-0000-0100-00003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76200</xdr:colOff>
          <xdr:row>27</xdr:row>
          <xdr:rowOff>0</xdr:rowOff>
        </xdr:from>
        <xdr:to>
          <xdr:col>156</xdr:col>
          <xdr:colOff>0</xdr:colOff>
          <xdr:row>27</xdr:row>
          <xdr:rowOff>219075</xdr:rowOff>
        </xdr:to>
        <xdr:sp macro="" textlink="">
          <xdr:nvSpPr>
            <xdr:cNvPr id="15929" name="p02c30g05o03" hidden="1">
              <a:extLst>
                <a:ext uri="{63B3BB69-23CF-44E3-9099-C40C66FF867C}">
                  <a14:compatExt spid="_x0000_s15929"/>
                </a:ext>
                <a:ext uri="{FF2B5EF4-FFF2-40B4-BE49-F238E27FC236}">
                  <a16:creationId xmlns:a16="http://schemas.microsoft.com/office/drawing/2014/main" id="{00000000-0008-0000-0100-00003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361950</xdr:colOff>
          <xdr:row>27</xdr:row>
          <xdr:rowOff>0</xdr:rowOff>
        </xdr:from>
        <xdr:to>
          <xdr:col>156</xdr:col>
          <xdr:colOff>285750</xdr:colOff>
          <xdr:row>27</xdr:row>
          <xdr:rowOff>219075</xdr:rowOff>
        </xdr:to>
        <xdr:sp macro="" textlink="">
          <xdr:nvSpPr>
            <xdr:cNvPr id="15930" name="p02c30g05o04" hidden="1">
              <a:extLst>
                <a:ext uri="{63B3BB69-23CF-44E3-9099-C40C66FF867C}">
                  <a14:compatExt spid="_x0000_s15930"/>
                </a:ext>
                <a:ext uri="{FF2B5EF4-FFF2-40B4-BE49-F238E27FC236}">
                  <a16:creationId xmlns:a16="http://schemas.microsoft.com/office/drawing/2014/main" id="{00000000-0008-0000-0100-00003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209550</xdr:colOff>
          <xdr:row>27</xdr:row>
          <xdr:rowOff>0</xdr:rowOff>
        </xdr:from>
        <xdr:to>
          <xdr:col>157</xdr:col>
          <xdr:colOff>133350</xdr:colOff>
          <xdr:row>27</xdr:row>
          <xdr:rowOff>219075</xdr:rowOff>
        </xdr:to>
        <xdr:sp macro="" textlink="">
          <xdr:nvSpPr>
            <xdr:cNvPr id="15931" name="p02c30g05o05" hidden="1">
              <a:extLst>
                <a:ext uri="{63B3BB69-23CF-44E3-9099-C40C66FF867C}">
                  <a14:compatExt spid="_x0000_s15931"/>
                </a:ext>
                <a:ext uri="{FF2B5EF4-FFF2-40B4-BE49-F238E27FC236}">
                  <a16:creationId xmlns:a16="http://schemas.microsoft.com/office/drawing/2014/main" id="{00000000-0008-0000-0100-00003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66675</xdr:colOff>
          <xdr:row>27</xdr:row>
          <xdr:rowOff>0</xdr:rowOff>
        </xdr:from>
        <xdr:to>
          <xdr:col>158</xdr:col>
          <xdr:colOff>371475</xdr:colOff>
          <xdr:row>27</xdr:row>
          <xdr:rowOff>219075</xdr:rowOff>
        </xdr:to>
        <xdr:sp macro="" textlink="">
          <xdr:nvSpPr>
            <xdr:cNvPr id="15933" name="p02c31g05o01" hidden="1">
              <a:extLst>
                <a:ext uri="{63B3BB69-23CF-44E3-9099-C40C66FF867C}">
                  <a14:compatExt spid="_x0000_s15933"/>
                </a:ext>
                <a:ext uri="{FF2B5EF4-FFF2-40B4-BE49-F238E27FC236}">
                  <a16:creationId xmlns:a16="http://schemas.microsoft.com/office/drawing/2014/main" id="{00000000-0008-0000-0100-00003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381000</xdr:colOff>
          <xdr:row>27</xdr:row>
          <xdr:rowOff>0</xdr:rowOff>
        </xdr:from>
        <xdr:to>
          <xdr:col>160</xdr:col>
          <xdr:colOff>76200</xdr:colOff>
          <xdr:row>27</xdr:row>
          <xdr:rowOff>219075</xdr:rowOff>
        </xdr:to>
        <xdr:sp macro="" textlink="">
          <xdr:nvSpPr>
            <xdr:cNvPr id="15934" name="p02c31g05o02" hidden="1">
              <a:extLst>
                <a:ext uri="{63B3BB69-23CF-44E3-9099-C40C66FF867C}">
                  <a14:compatExt spid="_x0000_s15934"/>
                </a:ext>
                <a:ext uri="{FF2B5EF4-FFF2-40B4-BE49-F238E27FC236}">
                  <a16:creationId xmlns:a16="http://schemas.microsoft.com/office/drawing/2014/main" id="{00000000-0008-0000-0100-00003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76200</xdr:colOff>
          <xdr:row>27</xdr:row>
          <xdr:rowOff>0</xdr:rowOff>
        </xdr:from>
        <xdr:to>
          <xdr:col>161</xdr:col>
          <xdr:colOff>0</xdr:colOff>
          <xdr:row>27</xdr:row>
          <xdr:rowOff>219075</xdr:rowOff>
        </xdr:to>
        <xdr:sp macro="" textlink="">
          <xdr:nvSpPr>
            <xdr:cNvPr id="15935" name="p02c31g05o03" hidden="1">
              <a:extLst>
                <a:ext uri="{63B3BB69-23CF-44E3-9099-C40C66FF867C}">
                  <a14:compatExt spid="_x0000_s15935"/>
                </a:ext>
                <a:ext uri="{FF2B5EF4-FFF2-40B4-BE49-F238E27FC236}">
                  <a16:creationId xmlns:a16="http://schemas.microsoft.com/office/drawing/2014/main" id="{00000000-0008-0000-0100-00003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361950</xdr:colOff>
          <xdr:row>27</xdr:row>
          <xdr:rowOff>0</xdr:rowOff>
        </xdr:from>
        <xdr:to>
          <xdr:col>161</xdr:col>
          <xdr:colOff>285750</xdr:colOff>
          <xdr:row>27</xdr:row>
          <xdr:rowOff>219075</xdr:rowOff>
        </xdr:to>
        <xdr:sp macro="" textlink="">
          <xdr:nvSpPr>
            <xdr:cNvPr id="15936" name="p02c31g05o04" hidden="1">
              <a:extLst>
                <a:ext uri="{63B3BB69-23CF-44E3-9099-C40C66FF867C}">
                  <a14:compatExt spid="_x0000_s15936"/>
                </a:ext>
                <a:ext uri="{FF2B5EF4-FFF2-40B4-BE49-F238E27FC236}">
                  <a16:creationId xmlns:a16="http://schemas.microsoft.com/office/drawing/2014/main" id="{00000000-0008-0000-0100-00004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209550</xdr:colOff>
          <xdr:row>27</xdr:row>
          <xdr:rowOff>0</xdr:rowOff>
        </xdr:from>
        <xdr:to>
          <xdr:col>162</xdr:col>
          <xdr:colOff>133350</xdr:colOff>
          <xdr:row>27</xdr:row>
          <xdr:rowOff>219075</xdr:rowOff>
        </xdr:to>
        <xdr:sp macro="" textlink="">
          <xdr:nvSpPr>
            <xdr:cNvPr id="15937" name="p02c31g05o05" hidden="1">
              <a:extLst>
                <a:ext uri="{63B3BB69-23CF-44E3-9099-C40C66FF867C}">
                  <a14:compatExt spid="_x0000_s15937"/>
                </a:ext>
                <a:ext uri="{FF2B5EF4-FFF2-40B4-BE49-F238E27FC236}">
                  <a16:creationId xmlns:a16="http://schemas.microsoft.com/office/drawing/2014/main" id="{00000000-0008-0000-0100-00004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66675</xdr:colOff>
          <xdr:row>27</xdr:row>
          <xdr:rowOff>0</xdr:rowOff>
        </xdr:from>
        <xdr:to>
          <xdr:col>163</xdr:col>
          <xdr:colOff>371475</xdr:colOff>
          <xdr:row>27</xdr:row>
          <xdr:rowOff>219075</xdr:rowOff>
        </xdr:to>
        <xdr:sp macro="" textlink="">
          <xdr:nvSpPr>
            <xdr:cNvPr id="15939" name="p02c32g05o01" hidden="1">
              <a:extLst>
                <a:ext uri="{63B3BB69-23CF-44E3-9099-C40C66FF867C}">
                  <a14:compatExt spid="_x0000_s15939"/>
                </a:ext>
                <a:ext uri="{FF2B5EF4-FFF2-40B4-BE49-F238E27FC236}">
                  <a16:creationId xmlns:a16="http://schemas.microsoft.com/office/drawing/2014/main" id="{00000000-0008-0000-0100-00004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381000</xdr:colOff>
          <xdr:row>27</xdr:row>
          <xdr:rowOff>0</xdr:rowOff>
        </xdr:from>
        <xdr:to>
          <xdr:col>165</xdr:col>
          <xdr:colOff>76200</xdr:colOff>
          <xdr:row>27</xdr:row>
          <xdr:rowOff>219075</xdr:rowOff>
        </xdr:to>
        <xdr:sp macro="" textlink="">
          <xdr:nvSpPr>
            <xdr:cNvPr id="15940" name="p02c32g05o02" hidden="1">
              <a:extLst>
                <a:ext uri="{63B3BB69-23CF-44E3-9099-C40C66FF867C}">
                  <a14:compatExt spid="_x0000_s15940"/>
                </a:ext>
                <a:ext uri="{FF2B5EF4-FFF2-40B4-BE49-F238E27FC236}">
                  <a16:creationId xmlns:a16="http://schemas.microsoft.com/office/drawing/2014/main" id="{00000000-0008-0000-0100-00004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76200</xdr:colOff>
          <xdr:row>27</xdr:row>
          <xdr:rowOff>0</xdr:rowOff>
        </xdr:from>
        <xdr:to>
          <xdr:col>166</xdr:col>
          <xdr:colOff>0</xdr:colOff>
          <xdr:row>27</xdr:row>
          <xdr:rowOff>219075</xdr:rowOff>
        </xdr:to>
        <xdr:sp macro="" textlink="">
          <xdr:nvSpPr>
            <xdr:cNvPr id="15941" name="p02c32g05o03" hidden="1">
              <a:extLst>
                <a:ext uri="{63B3BB69-23CF-44E3-9099-C40C66FF867C}">
                  <a14:compatExt spid="_x0000_s15941"/>
                </a:ext>
                <a:ext uri="{FF2B5EF4-FFF2-40B4-BE49-F238E27FC236}">
                  <a16:creationId xmlns:a16="http://schemas.microsoft.com/office/drawing/2014/main" id="{00000000-0008-0000-0100-00004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361950</xdr:colOff>
          <xdr:row>27</xdr:row>
          <xdr:rowOff>0</xdr:rowOff>
        </xdr:from>
        <xdr:to>
          <xdr:col>166</xdr:col>
          <xdr:colOff>285750</xdr:colOff>
          <xdr:row>27</xdr:row>
          <xdr:rowOff>219075</xdr:rowOff>
        </xdr:to>
        <xdr:sp macro="" textlink="">
          <xdr:nvSpPr>
            <xdr:cNvPr id="15942" name="p02c32g05o04" hidden="1">
              <a:extLst>
                <a:ext uri="{63B3BB69-23CF-44E3-9099-C40C66FF867C}">
                  <a14:compatExt spid="_x0000_s15942"/>
                </a:ext>
                <a:ext uri="{FF2B5EF4-FFF2-40B4-BE49-F238E27FC236}">
                  <a16:creationId xmlns:a16="http://schemas.microsoft.com/office/drawing/2014/main" id="{00000000-0008-0000-0100-00004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209550</xdr:colOff>
          <xdr:row>27</xdr:row>
          <xdr:rowOff>0</xdr:rowOff>
        </xdr:from>
        <xdr:to>
          <xdr:col>167</xdr:col>
          <xdr:colOff>133350</xdr:colOff>
          <xdr:row>27</xdr:row>
          <xdr:rowOff>219075</xdr:rowOff>
        </xdr:to>
        <xdr:sp macro="" textlink="">
          <xdr:nvSpPr>
            <xdr:cNvPr id="15943" name="p02c32g05o05" hidden="1">
              <a:extLst>
                <a:ext uri="{63B3BB69-23CF-44E3-9099-C40C66FF867C}">
                  <a14:compatExt spid="_x0000_s15943"/>
                </a:ext>
                <a:ext uri="{FF2B5EF4-FFF2-40B4-BE49-F238E27FC236}">
                  <a16:creationId xmlns:a16="http://schemas.microsoft.com/office/drawing/2014/main" id="{00000000-0008-0000-0100-00004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66675</xdr:colOff>
          <xdr:row>27</xdr:row>
          <xdr:rowOff>0</xdr:rowOff>
        </xdr:from>
        <xdr:to>
          <xdr:col>168</xdr:col>
          <xdr:colOff>371475</xdr:colOff>
          <xdr:row>27</xdr:row>
          <xdr:rowOff>219075</xdr:rowOff>
        </xdr:to>
        <xdr:sp macro="" textlink="">
          <xdr:nvSpPr>
            <xdr:cNvPr id="15945" name="p02c33g05o01" hidden="1">
              <a:extLst>
                <a:ext uri="{63B3BB69-23CF-44E3-9099-C40C66FF867C}">
                  <a14:compatExt spid="_x0000_s15945"/>
                </a:ext>
                <a:ext uri="{FF2B5EF4-FFF2-40B4-BE49-F238E27FC236}">
                  <a16:creationId xmlns:a16="http://schemas.microsoft.com/office/drawing/2014/main" id="{00000000-0008-0000-0100-00004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381000</xdr:colOff>
          <xdr:row>27</xdr:row>
          <xdr:rowOff>0</xdr:rowOff>
        </xdr:from>
        <xdr:to>
          <xdr:col>170</xdr:col>
          <xdr:colOff>76200</xdr:colOff>
          <xdr:row>27</xdr:row>
          <xdr:rowOff>219075</xdr:rowOff>
        </xdr:to>
        <xdr:sp macro="" textlink="">
          <xdr:nvSpPr>
            <xdr:cNvPr id="15946" name="p02c33g05o02" hidden="1">
              <a:extLst>
                <a:ext uri="{63B3BB69-23CF-44E3-9099-C40C66FF867C}">
                  <a14:compatExt spid="_x0000_s15946"/>
                </a:ext>
                <a:ext uri="{FF2B5EF4-FFF2-40B4-BE49-F238E27FC236}">
                  <a16:creationId xmlns:a16="http://schemas.microsoft.com/office/drawing/2014/main" id="{00000000-0008-0000-0100-00004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76200</xdr:colOff>
          <xdr:row>27</xdr:row>
          <xdr:rowOff>0</xdr:rowOff>
        </xdr:from>
        <xdr:to>
          <xdr:col>171</xdr:col>
          <xdr:colOff>0</xdr:colOff>
          <xdr:row>27</xdr:row>
          <xdr:rowOff>219075</xdr:rowOff>
        </xdr:to>
        <xdr:sp macro="" textlink="">
          <xdr:nvSpPr>
            <xdr:cNvPr id="15947" name="p02c33g05o03" hidden="1">
              <a:extLst>
                <a:ext uri="{63B3BB69-23CF-44E3-9099-C40C66FF867C}">
                  <a14:compatExt spid="_x0000_s15947"/>
                </a:ext>
                <a:ext uri="{FF2B5EF4-FFF2-40B4-BE49-F238E27FC236}">
                  <a16:creationId xmlns:a16="http://schemas.microsoft.com/office/drawing/2014/main" id="{00000000-0008-0000-0100-00004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361950</xdr:colOff>
          <xdr:row>27</xdr:row>
          <xdr:rowOff>0</xdr:rowOff>
        </xdr:from>
        <xdr:to>
          <xdr:col>171</xdr:col>
          <xdr:colOff>285750</xdr:colOff>
          <xdr:row>27</xdr:row>
          <xdr:rowOff>219075</xdr:rowOff>
        </xdr:to>
        <xdr:sp macro="" textlink="">
          <xdr:nvSpPr>
            <xdr:cNvPr id="15948" name="p02c33g05o04" hidden="1">
              <a:extLst>
                <a:ext uri="{63B3BB69-23CF-44E3-9099-C40C66FF867C}">
                  <a14:compatExt spid="_x0000_s15948"/>
                </a:ext>
                <a:ext uri="{FF2B5EF4-FFF2-40B4-BE49-F238E27FC236}">
                  <a16:creationId xmlns:a16="http://schemas.microsoft.com/office/drawing/2014/main" id="{00000000-0008-0000-0100-00004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209550</xdr:colOff>
          <xdr:row>27</xdr:row>
          <xdr:rowOff>0</xdr:rowOff>
        </xdr:from>
        <xdr:to>
          <xdr:col>172</xdr:col>
          <xdr:colOff>133350</xdr:colOff>
          <xdr:row>27</xdr:row>
          <xdr:rowOff>219075</xdr:rowOff>
        </xdr:to>
        <xdr:sp macro="" textlink="">
          <xdr:nvSpPr>
            <xdr:cNvPr id="15949" name="p02c33g05o05" hidden="1">
              <a:extLst>
                <a:ext uri="{63B3BB69-23CF-44E3-9099-C40C66FF867C}">
                  <a14:compatExt spid="_x0000_s15949"/>
                </a:ext>
                <a:ext uri="{FF2B5EF4-FFF2-40B4-BE49-F238E27FC236}">
                  <a16:creationId xmlns:a16="http://schemas.microsoft.com/office/drawing/2014/main" id="{00000000-0008-0000-0100-00004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66675</xdr:colOff>
          <xdr:row>27</xdr:row>
          <xdr:rowOff>0</xdr:rowOff>
        </xdr:from>
        <xdr:to>
          <xdr:col>173</xdr:col>
          <xdr:colOff>371475</xdr:colOff>
          <xdr:row>27</xdr:row>
          <xdr:rowOff>219075</xdr:rowOff>
        </xdr:to>
        <xdr:sp macro="" textlink="">
          <xdr:nvSpPr>
            <xdr:cNvPr id="15951" name="p02c34g05o01" hidden="1">
              <a:extLst>
                <a:ext uri="{63B3BB69-23CF-44E3-9099-C40C66FF867C}">
                  <a14:compatExt spid="_x0000_s15951"/>
                </a:ext>
                <a:ext uri="{FF2B5EF4-FFF2-40B4-BE49-F238E27FC236}">
                  <a16:creationId xmlns:a16="http://schemas.microsoft.com/office/drawing/2014/main" id="{00000000-0008-0000-0100-00004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381000</xdr:colOff>
          <xdr:row>27</xdr:row>
          <xdr:rowOff>0</xdr:rowOff>
        </xdr:from>
        <xdr:to>
          <xdr:col>175</xdr:col>
          <xdr:colOff>76200</xdr:colOff>
          <xdr:row>27</xdr:row>
          <xdr:rowOff>219075</xdr:rowOff>
        </xdr:to>
        <xdr:sp macro="" textlink="">
          <xdr:nvSpPr>
            <xdr:cNvPr id="15952" name="p02c34g05o02" hidden="1">
              <a:extLst>
                <a:ext uri="{63B3BB69-23CF-44E3-9099-C40C66FF867C}">
                  <a14:compatExt spid="_x0000_s15952"/>
                </a:ext>
                <a:ext uri="{FF2B5EF4-FFF2-40B4-BE49-F238E27FC236}">
                  <a16:creationId xmlns:a16="http://schemas.microsoft.com/office/drawing/2014/main" id="{00000000-0008-0000-0100-00005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76200</xdr:colOff>
          <xdr:row>27</xdr:row>
          <xdr:rowOff>0</xdr:rowOff>
        </xdr:from>
        <xdr:to>
          <xdr:col>176</xdr:col>
          <xdr:colOff>0</xdr:colOff>
          <xdr:row>27</xdr:row>
          <xdr:rowOff>219075</xdr:rowOff>
        </xdr:to>
        <xdr:sp macro="" textlink="">
          <xdr:nvSpPr>
            <xdr:cNvPr id="15953" name="p02c34g05o03" hidden="1">
              <a:extLst>
                <a:ext uri="{63B3BB69-23CF-44E3-9099-C40C66FF867C}">
                  <a14:compatExt spid="_x0000_s15953"/>
                </a:ext>
                <a:ext uri="{FF2B5EF4-FFF2-40B4-BE49-F238E27FC236}">
                  <a16:creationId xmlns:a16="http://schemas.microsoft.com/office/drawing/2014/main" id="{00000000-0008-0000-0100-00005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361950</xdr:colOff>
          <xdr:row>27</xdr:row>
          <xdr:rowOff>0</xdr:rowOff>
        </xdr:from>
        <xdr:to>
          <xdr:col>176</xdr:col>
          <xdr:colOff>285750</xdr:colOff>
          <xdr:row>27</xdr:row>
          <xdr:rowOff>219075</xdr:rowOff>
        </xdr:to>
        <xdr:sp macro="" textlink="">
          <xdr:nvSpPr>
            <xdr:cNvPr id="15954" name="p02c34g05o04" hidden="1">
              <a:extLst>
                <a:ext uri="{63B3BB69-23CF-44E3-9099-C40C66FF867C}">
                  <a14:compatExt spid="_x0000_s15954"/>
                </a:ext>
                <a:ext uri="{FF2B5EF4-FFF2-40B4-BE49-F238E27FC236}">
                  <a16:creationId xmlns:a16="http://schemas.microsoft.com/office/drawing/2014/main" id="{00000000-0008-0000-0100-00005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209550</xdr:colOff>
          <xdr:row>27</xdr:row>
          <xdr:rowOff>0</xdr:rowOff>
        </xdr:from>
        <xdr:to>
          <xdr:col>177</xdr:col>
          <xdr:colOff>133350</xdr:colOff>
          <xdr:row>27</xdr:row>
          <xdr:rowOff>219075</xdr:rowOff>
        </xdr:to>
        <xdr:sp macro="" textlink="">
          <xdr:nvSpPr>
            <xdr:cNvPr id="15955" name="p02c34g05o05" hidden="1">
              <a:extLst>
                <a:ext uri="{63B3BB69-23CF-44E3-9099-C40C66FF867C}">
                  <a14:compatExt spid="_x0000_s15955"/>
                </a:ext>
                <a:ext uri="{FF2B5EF4-FFF2-40B4-BE49-F238E27FC236}">
                  <a16:creationId xmlns:a16="http://schemas.microsoft.com/office/drawing/2014/main" id="{00000000-0008-0000-0100-00005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66675</xdr:colOff>
          <xdr:row>27</xdr:row>
          <xdr:rowOff>0</xdr:rowOff>
        </xdr:from>
        <xdr:to>
          <xdr:col>178</xdr:col>
          <xdr:colOff>371475</xdr:colOff>
          <xdr:row>27</xdr:row>
          <xdr:rowOff>219075</xdr:rowOff>
        </xdr:to>
        <xdr:sp macro="" textlink="">
          <xdr:nvSpPr>
            <xdr:cNvPr id="15957" name="p02c35g05o01" hidden="1">
              <a:extLst>
                <a:ext uri="{63B3BB69-23CF-44E3-9099-C40C66FF867C}">
                  <a14:compatExt spid="_x0000_s15957"/>
                </a:ext>
                <a:ext uri="{FF2B5EF4-FFF2-40B4-BE49-F238E27FC236}">
                  <a16:creationId xmlns:a16="http://schemas.microsoft.com/office/drawing/2014/main" id="{00000000-0008-0000-0100-00005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381000</xdr:colOff>
          <xdr:row>27</xdr:row>
          <xdr:rowOff>0</xdr:rowOff>
        </xdr:from>
        <xdr:to>
          <xdr:col>180</xdr:col>
          <xdr:colOff>76200</xdr:colOff>
          <xdr:row>27</xdr:row>
          <xdr:rowOff>219075</xdr:rowOff>
        </xdr:to>
        <xdr:sp macro="" textlink="">
          <xdr:nvSpPr>
            <xdr:cNvPr id="15958" name="p02c35g05o02" hidden="1">
              <a:extLst>
                <a:ext uri="{63B3BB69-23CF-44E3-9099-C40C66FF867C}">
                  <a14:compatExt spid="_x0000_s15958"/>
                </a:ext>
                <a:ext uri="{FF2B5EF4-FFF2-40B4-BE49-F238E27FC236}">
                  <a16:creationId xmlns:a16="http://schemas.microsoft.com/office/drawing/2014/main" id="{00000000-0008-0000-0100-00005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76200</xdr:colOff>
          <xdr:row>27</xdr:row>
          <xdr:rowOff>0</xdr:rowOff>
        </xdr:from>
        <xdr:to>
          <xdr:col>181</xdr:col>
          <xdr:colOff>0</xdr:colOff>
          <xdr:row>27</xdr:row>
          <xdr:rowOff>219075</xdr:rowOff>
        </xdr:to>
        <xdr:sp macro="" textlink="">
          <xdr:nvSpPr>
            <xdr:cNvPr id="15959" name="p02c35g05o03" hidden="1">
              <a:extLst>
                <a:ext uri="{63B3BB69-23CF-44E3-9099-C40C66FF867C}">
                  <a14:compatExt spid="_x0000_s15959"/>
                </a:ext>
                <a:ext uri="{FF2B5EF4-FFF2-40B4-BE49-F238E27FC236}">
                  <a16:creationId xmlns:a16="http://schemas.microsoft.com/office/drawing/2014/main" id="{00000000-0008-0000-0100-00005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361950</xdr:colOff>
          <xdr:row>27</xdr:row>
          <xdr:rowOff>0</xdr:rowOff>
        </xdr:from>
        <xdr:to>
          <xdr:col>181</xdr:col>
          <xdr:colOff>285750</xdr:colOff>
          <xdr:row>27</xdr:row>
          <xdr:rowOff>219075</xdr:rowOff>
        </xdr:to>
        <xdr:sp macro="" textlink="">
          <xdr:nvSpPr>
            <xdr:cNvPr id="15960" name="p02c35g05o04" hidden="1">
              <a:extLst>
                <a:ext uri="{63B3BB69-23CF-44E3-9099-C40C66FF867C}">
                  <a14:compatExt spid="_x0000_s15960"/>
                </a:ext>
                <a:ext uri="{FF2B5EF4-FFF2-40B4-BE49-F238E27FC236}">
                  <a16:creationId xmlns:a16="http://schemas.microsoft.com/office/drawing/2014/main" id="{00000000-0008-0000-0100-00005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209550</xdr:colOff>
          <xdr:row>27</xdr:row>
          <xdr:rowOff>0</xdr:rowOff>
        </xdr:from>
        <xdr:to>
          <xdr:col>182</xdr:col>
          <xdr:colOff>133350</xdr:colOff>
          <xdr:row>27</xdr:row>
          <xdr:rowOff>219075</xdr:rowOff>
        </xdr:to>
        <xdr:sp macro="" textlink="">
          <xdr:nvSpPr>
            <xdr:cNvPr id="15961" name="p02c35g05o05" hidden="1">
              <a:extLst>
                <a:ext uri="{63B3BB69-23CF-44E3-9099-C40C66FF867C}">
                  <a14:compatExt spid="_x0000_s15961"/>
                </a:ext>
                <a:ext uri="{FF2B5EF4-FFF2-40B4-BE49-F238E27FC236}">
                  <a16:creationId xmlns:a16="http://schemas.microsoft.com/office/drawing/2014/main" id="{00000000-0008-0000-0100-00005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66675</xdr:colOff>
          <xdr:row>27</xdr:row>
          <xdr:rowOff>0</xdr:rowOff>
        </xdr:from>
        <xdr:to>
          <xdr:col>183</xdr:col>
          <xdr:colOff>371475</xdr:colOff>
          <xdr:row>27</xdr:row>
          <xdr:rowOff>219075</xdr:rowOff>
        </xdr:to>
        <xdr:sp macro="" textlink="">
          <xdr:nvSpPr>
            <xdr:cNvPr id="15963" name="p02c36g05o01" hidden="1">
              <a:extLst>
                <a:ext uri="{63B3BB69-23CF-44E3-9099-C40C66FF867C}">
                  <a14:compatExt spid="_x0000_s15963"/>
                </a:ext>
                <a:ext uri="{FF2B5EF4-FFF2-40B4-BE49-F238E27FC236}">
                  <a16:creationId xmlns:a16="http://schemas.microsoft.com/office/drawing/2014/main" id="{00000000-0008-0000-0100-00005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381000</xdr:colOff>
          <xdr:row>27</xdr:row>
          <xdr:rowOff>0</xdr:rowOff>
        </xdr:from>
        <xdr:to>
          <xdr:col>185</xdr:col>
          <xdr:colOff>76200</xdr:colOff>
          <xdr:row>27</xdr:row>
          <xdr:rowOff>219075</xdr:rowOff>
        </xdr:to>
        <xdr:sp macro="" textlink="">
          <xdr:nvSpPr>
            <xdr:cNvPr id="15964" name="p02c36g05o02" hidden="1">
              <a:extLst>
                <a:ext uri="{63B3BB69-23CF-44E3-9099-C40C66FF867C}">
                  <a14:compatExt spid="_x0000_s15964"/>
                </a:ext>
                <a:ext uri="{FF2B5EF4-FFF2-40B4-BE49-F238E27FC236}">
                  <a16:creationId xmlns:a16="http://schemas.microsoft.com/office/drawing/2014/main" id="{00000000-0008-0000-0100-00005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76200</xdr:colOff>
          <xdr:row>27</xdr:row>
          <xdr:rowOff>0</xdr:rowOff>
        </xdr:from>
        <xdr:to>
          <xdr:col>186</xdr:col>
          <xdr:colOff>0</xdr:colOff>
          <xdr:row>27</xdr:row>
          <xdr:rowOff>219075</xdr:rowOff>
        </xdr:to>
        <xdr:sp macro="" textlink="">
          <xdr:nvSpPr>
            <xdr:cNvPr id="15965" name="p02c36g05o03" hidden="1">
              <a:extLst>
                <a:ext uri="{63B3BB69-23CF-44E3-9099-C40C66FF867C}">
                  <a14:compatExt spid="_x0000_s15965"/>
                </a:ext>
                <a:ext uri="{FF2B5EF4-FFF2-40B4-BE49-F238E27FC236}">
                  <a16:creationId xmlns:a16="http://schemas.microsoft.com/office/drawing/2014/main" id="{00000000-0008-0000-0100-00005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361950</xdr:colOff>
          <xdr:row>27</xdr:row>
          <xdr:rowOff>0</xdr:rowOff>
        </xdr:from>
        <xdr:to>
          <xdr:col>186</xdr:col>
          <xdr:colOff>285750</xdr:colOff>
          <xdr:row>27</xdr:row>
          <xdr:rowOff>219075</xdr:rowOff>
        </xdr:to>
        <xdr:sp macro="" textlink="">
          <xdr:nvSpPr>
            <xdr:cNvPr id="15966" name="p02c36g05o04" hidden="1">
              <a:extLst>
                <a:ext uri="{63B3BB69-23CF-44E3-9099-C40C66FF867C}">
                  <a14:compatExt spid="_x0000_s15966"/>
                </a:ext>
                <a:ext uri="{FF2B5EF4-FFF2-40B4-BE49-F238E27FC236}">
                  <a16:creationId xmlns:a16="http://schemas.microsoft.com/office/drawing/2014/main" id="{00000000-0008-0000-0100-00005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209550</xdr:colOff>
          <xdr:row>27</xdr:row>
          <xdr:rowOff>0</xdr:rowOff>
        </xdr:from>
        <xdr:to>
          <xdr:col>187</xdr:col>
          <xdr:colOff>133350</xdr:colOff>
          <xdr:row>27</xdr:row>
          <xdr:rowOff>219075</xdr:rowOff>
        </xdr:to>
        <xdr:sp macro="" textlink="">
          <xdr:nvSpPr>
            <xdr:cNvPr id="15967" name="p02c36g05o05" hidden="1">
              <a:extLst>
                <a:ext uri="{63B3BB69-23CF-44E3-9099-C40C66FF867C}">
                  <a14:compatExt spid="_x0000_s15967"/>
                </a:ext>
                <a:ext uri="{FF2B5EF4-FFF2-40B4-BE49-F238E27FC236}">
                  <a16:creationId xmlns:a16="http://schemas.microsoft.com/office/drawing/2014/main" id="{00000000-0008-0000-0100-00005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66675</xdr:colOff>
          <xdr:row>27</xdr:row>
          <xdr:rowOff>0</xdr:rowOff>
        </xdr:from>
        <xdr:to>
          <xdr:col>188</xdr:col>
          <xdr:colOff>371475</xdr:colOff>
          <xdr:row>27</xdr:row>
          <xdr:rowOff>219075</xdr:rowOff>
        </xdr:to>
        <xdr:sp macro="" textlink="">
          <xdr:nvSpPr>
            <xdr:cNvPr id="15969" name="p02c37g05o01" hidden="1">
              <a:extLst>
                <a:ext uri="{63B3BB69-23CF-44E3-9099-C40C66FF867C}">
                  <a14:compatExt spid="_x0000_s15969"/>
                </a:ext>
                <a:ext uri="{FF2B5EF4-FFF2-40B4-BE49-F238E27FC236}">
                  <a16:creationId xmlns:a16="http://schemas.microsoft.com/office/drawing/2014/main" id="{00000000-0008-0000-0100-00006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381000</xdr:colOff>
          <xdr:row>27</xdr:row>
          <xdr:rowOff>0</xdr:rowOff>
        </xdr:from>
        <xdr:to>
          <xdr:col>190</xdr:col>
          <xdr:colOff>76200</xdr:colOff>
          <xdr:row>27</xdr:row>
          <xdr:rowOff>219075</xdr:rowOff>
        </xdr:to>
        <xdr:sp macro="" textlink="">
          <xdr:nvSpPr>
            <xdr:cNvPr id="15970" name="p02c37g05o02" hidden="1">
              <a:extLst>
                <a:ext uri="{63B3BB69-23CF-44E3-9099-C40C66FF867C}">
                  <a14:compatExt spid="_x0000_s15970"/>
                </a:ext>
                <a:ext uri="{FF2B5EF4-FFF2-40B4-BE49-F238E27FC236}">
                  <a16:creationId xmlns:a16="http://schemas.microsoft.com/office/drawing/2014/main" id="{00000000-0008-0000-0100-00006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76200</xdr:colOff>
          <xdr:row>27</xdr:row>
          <xdr:rowOff>0</xdr:rowOff>
        </xdr:from>
        <xdr:to>
          <xdr:col>191</xdr:col>
          <xdr:colOff>0</xdr:colOff>
          <xdr:row>27</xdr:row>
          <xdr:rowOff>219075</xdr:rowOff>
        </xdr:to>
        <xdr:sp macro="" textlink="">
          <xdr:nvSpPr>
            <xdr:cNvPr id="15971" name="p02c37g05o03" hidden="1">
              <a:extLst>
                <a:ext uri="{63B3BB69-23CF-44E3-9099-C40C66FF867C}">
                  <a14:compatExt spid="_x0000_s15971"/>
                </a:ext>
                <a:ext uri="{FF2B5EF4-FFF2-40B4-BE49-F238E27FC236}">
                  <a16:creationId xmlns:a16="http://schemas.microsoft.com/office/drawing/2014/main" id="{00000000-0008-0000-0100-00006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361950</xdr:colOff>
          <xdr:row>27</xdr:row>
          <xdr:rowOff>0</xdr:rowOff>
        </xdr:from>
        <xdr:to>
          <xdr:col>191</xdr:col>
          <xdr:colOff>285750</xdr:colOff>
          <xdr:row>27</xdr:row>
          <xdr:rowOff>219075</xdr:rowOff>
        </xdr:to>
        <xdr:sp macro="" textlink="">
          <xdr:nvSpPr>
            <xdr:cNvPr id="15972" name="p02c37g05o04" hidden="1">
              <a:extLst>
                <a:ext uri="{63B3BB69-23CF-44E3-9099-C40C66FF867C}">
                  <a14:compatExt spid="_x0000_s15972"/>
                </a:ext>
                <a:ext uri="{FF2B5EF4-FFF2-40B4-BE49-F238E27FC236}">
                  <a16:creationId xmlns:a16="http://schemas.microsoft.com/office/drawing/2014/main" id="{00000000-0008-0000-0100-00006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209550</xdr:colOff>
          <xdr:row>27</xdr:row>
          <xdr:rowOff>0</xdr:rowOff>
        </xdr:from>
        <xdr:to>
          <xdr:col>192</xdr:col>
          <xdr:colOff>133350</xdr:colOff>
          <xdr:row>27</xdr:row>
          <xdr:rowOff>219075</xdr:rowOff>
        </xdr:to>
        <xdr:sp macro="" textlink="">
          <xdr:nvSpPr>
            <xdr:cNvPr id="15973" name="p02c37g05o05" hidden="1">
              <a:extLst>
                <a:ext uri="{63B3BB69-23CF-44E3-9099-C40C66FF867C}">
                  <a14:compatExt spid="_x0000_s15973"/>
                </a:ext>
                <a:ext uri="{FF2B5EF4-FFF2-40B4-BE49-F238E27FC236}">
                  <a16:creationId xmlns:a16="http://schemas.microsoft.com/office/drawing/2014/main" id="{00000000-0008-0000-0100-00006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66675</xdr:colOff>
          <xdr:row>27</xdr:row>
          <xdr:rowOff>0</xdr:rowOff>
        </xdr:from>
        <xdr:to>
          <xdr:col>193</xdr:col>
          <xdr:colOff>371475</xdr:colOff>
          <xdr:row>27</xdr:row>
          <xdr:rowOff>219075</xdr:rowOff>
        </xdr:to>
        <xdr:sp macro="" textlink="">
          <xdr:nvSpPr>
            <xdr:cNvPr id="15975" name="p02c38g05o01" hidden="1">
              <a:extLst>
                <a:ext uri="{63B3BB69-23CF-44E3-9099-C40C66FF867C}">
                  <a14:compatExt spid="_x0000_s15975"/>
                </a:ext>
                <a:ext uri="{FF2B5EF4-FFF2-40B4-BE49-F238E27FC236}">
                  <a16:creationId xmlns:a16="http://schemas.microsoft.com/office/drawing/2014/main" id="{00000000-0008-0000-0100-00006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381000</xdr:colOff>
          <xdr:row>27</xdr:row>
          <xdr:rowOff>0</xdr:rowOff>
        </xdr:from>
        <xdr:to>
          <xdr:col>195</xdr:col>
          <xdr:colOff>76200</xdr:colOff>
          <xdr:row>27</xdr:row>
          <xdr:rowOff>219075</xdr:rowOff>
        </xdr:to>
        <xdr:sp macro="" textlink="">
          <xdr:nvSpPr>
            <xdr:cNvPr id="15976" name="p02c38g05o02" hidden="1">
              <a:extLst>
                <a:ext uri="{63B3BB69-23CF-44E3-9099-C40C66FF867C}">
                  <a14:compatExt spid="_x0000_s15976"/>
                </a:ext>
                <a:ext uri="{FF2B5EF4-FFF2-40B4-BE49-F238E27FC236}">
                  <a16:creationId xmlns:a16="http://schemas.microsoft.com/office/drawing/2014/main" id="{00000000-0008-0000-0100-00006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76200</xdr:colOff>
          <xdr:row>27</xdr:row>
          <xdr:rowOff>0</xdr:rowOff>
        </xdr:from>
        <xdr:to>
          <xdr:col>196</xdr:col>
          <xdr:colOff>0</xdr:colOff>
          <xdr:row>27</xdr:row>
          <xdr:rowOff>219075</xdr:rowOff>
        </xdr:to>
        <xdr:sp macro="" textlink="">
          <xdr:nvSpPr>
            <xdr:cNvPr id="15977" name="p02c38g05o03" hidden="1">
              <a:extLst>
                <a:ext uri="{63B3BB69-23CF-44E3-9099-C40C66FF867C}">
                  <a14:compatExt spid="_x0000_s15977"/>
                </a:ext>
                <a:ext uri="{FF2B5EF4-FFF2-40B4-BE49-F238E27FC236}">
                  <a16:creationId xmlns:a16="http://schemas.microsoft.com/office/drawing/2014/main" id="{00000000-0008-0000-0100-00006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361950</xdr:colOff>
          <xdr:row>27</xdr:row>
          <xdr:rowOff>0</xdr:rowOff>
        </xdr:from>
        <xdr:to>
          <xdr:col>196</xdr:col>
          <xdr:colOff>285750</xdr:colOff>
          <xdr:row>27</xdr:row>
          <xdr:rowOff>219075</xdr:rowOff>
        </xdr:to>
        <xdr:sp macro="" textlink="">
          <xdr:nvSpPr>
            <xdr:cNvPr id="15978" name="p02c38g05o04" hidden="1">
              <a:extLst>
                <a:ext uri="{63B3BB69-23CF-44E3-9099-C40C66FF867C}">
                  <a14:compatExt spid="_x0000_s15978"/>
                </a:ext>
                <a:ext uri="{FF2B5EF4-FFF2-40B4-BE49-F238E27FC236}">
                  <a16:creationId xmlns:a16="http://schemas.microsoft.com/office/drawing/2014/main" id="{00000000-0008-0000-0100-00006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209550</xdr:colOff>
          <xdr:row>27</xdr:row>
          <xdr:rowOff>0</xdr:rowOff>
        </xdr:from>
        <xdr:to>
          <xdr:col>197</xdr:col>
          <xdr:colOff>133350</xdr:colOff>
          <xdr:row>27</xdr:row>
          <xdr:rowOff>219075</xdr:rowOff>
        </xdr:to>
        <xdr:sp macro="" textlink="">
          <xdr:nvSpPr>
            <xdr:cNvPr id="15979" name="p02c38g05o05" hidden="1">
              <a:extLst>
                <a:ext uri="{63B3BB69-23CF-44E3-9099-C40C66FF867C}">
                  <a14:compatExt spid="_x0000_s15979"/>
                </a:ext>
                <a:ext uri="{FF2B5EF4-FFF2-40B4-BE49-F238E27FC236}">
                  <a16:creationId xmlns:a16="http://schemas.microsoft.com/office/drawing/2014/main" id="{00000000-0008-0000-0100-00006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66675</xdr:colOff>
          <xdr:row>27</xdr:row>
          <xdr:rowOff>0</xdr:rowOff>
        </xdr:from>
        <xdr:to>
          <xdr:col>198</xdr:col>
          <xdr:colOff>371475</xdr:colOff>
          <xdr:row>27</xdr:row>
          <xdr:rowOff>219075</xdr:rowOff>
        </xdr:to>
        <xdr:sp macro="" textlink="">
          <xdr:nvSpPr>
            <xdr:cNvPr id="15981" name="p02c39g05o01" hidden="1">
              <a:extLst>
                <a:ext uri="{63B3BB69-23CF-44E3-9099-C40C66FF867C}">
                  <a14:compatExt spid="_x0000_s15981"/>
                </a:ext>
                <a:ext uri="{FF2B5EF4-FFF2-40B4-BE49-F238E27FC236}">
                  <a16:creationId xmlns:a16="http://schemas.microsoft.com/office/drawing/2014/main" id="{00000000-0008-0000-0100-00006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381000</xdr:colOff>
          <xdr:row>27</xdr:row>
          <xdr:rowOff>0</xdr:rowOff>
        </xdr:from>
        <xdr:to>
          <xdr:col>200</xdr:col>
          <xdr:colOff>76200</xdr:colOff>
          <xdr:row>27</xdr:row>
          <xdr:rowOff>219075</xdr:rowOff>
        </xdr:to>
        <xdr:sp macro="" textlink="">
          <xdr:nvSpPr>
            <xdr:cNvPr id="15982" name="p02c39g05o02" hidden="1">
              <a:extLst>
                <a:ext uri="{63B3BB69-23CF-44E3-9099-C40C66FF867C}">
                  <a14:compatExt spid="_x0000_s15982"/>
                </a:ext>
                <a:ext uri="{FF2B5EF4-FFF2-40B4-BE49-F238E27FC236}">
                  <a16:creationId xmlns:a16="http://schemas.microsoft.com/office/drawing/2014/main" id="{00000000-0008-0000-0100-00006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76200</xdr:colOff>
          <xdr:row>27</xdr:row>
          <xdr:rowOff>0</xdr:rowOff>
        </xdr:from>
        <xdr:to>
          <xdr:col>201</xdr:col>
          <xdr:colOff>0</xdr:colOff>
          <xdr:row>27</xdr:row>
          <xdr:rowOff>219075</xdr:rowOff>
        </xdr:to>
        <xdr:sp macro="" textlink="">
          <xdr:nvSpPr>
            <xdr:cNvPr id="15983" name="p02c39g05o03" hidden="1">
              <a:extLst>
                <a:ext uri="{63B3BB69-23CF-44E3-9099-C40C66FF867C}">
                  <a14:compatExt spid="_x0000_s15983"/>
                </a:ext>
                <a:ext uri="{FF2B5EF4-FFF2-40B4-BE49-F238E27FC236}">
                  <a16:creationId xmlns:a16="http://schemas.microsoft.com/office/drawing/2014/main" id="{00000000-0008-0000-0100-00006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361950</xdr:colOff>
          <xdr:row>27</xdr:row>
          <xdr:rowOff>0</xdr:rowOff>
        </xdr:from>
        <xdr:to>
          <xdr:col>201</xdr:col>
          <xdr:colOff>285750</xdr:colOff>
          <xdr:row>27</xdr:row>
          <xdr:rowOff>219075</xdr:rowOff>
        </xdr:to>
        <xdr:sp macro="" textlink="">
          <xdr:nvSpPr>
            <xdr:cNvPr id="15984" name="p02c39g05o04" hidden="1">
              <a:extLst>
                <a:ext uri="{63B3BB69-23CF-44E3-9099-C40C66FF867C}">
                  <a14:compatExt spid="_x0000_s15984"/>
                </a:ext>
                <a:ext uri="{FF2B5EF4-FFF2-40B4-BE49-F238E27FC236}">
                  <a16:creationId xmlns:a16="http://schemas.microsoft.com/office/drawing/2014/main" id="{00000000-0008-0000-0100-00007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209550</xdr:colOff>
          <xdr:row>27</xdr:row>
          <xdr:rowOff>0</xdr:rowOff>
        </xdr:from>
        <xdr:to>
          <xdr:col>202</xdr:col>
          <xdr:colOff>133350</xdr:colOff>
          <xdr:row>27</xdr:row>
          <xdr:rowOff>219075</xdr:rowOff>
        </xdr:to>
        <xdr:sp macro="" textlink="">
          <xdr:nvSpPr>
            <xdr:cNvPr id="15985" name="p02c39g05o05" hidden="1">
              <a:extLst>
                <a:ext uri="{63B3BB69-23CF-44E3-9099-C40C66FF867C}">
                  <a14:compatExt spid="_x0000_s15985"/>
                </a:ext>
                <a:ext uri="{FF2B5EF4-FFF2-40B4-BE49-F238E27FC236}">
                  <a16:creationId xmlns:a16="http://schemas.microsoft.com/office/drawing/2014/main" id="{00000000-0008-0000-0100-00007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66675</xdr:colOff>
          <xdr:row>27</xdr:row>
          <xdr:rowOff>0</xdr:rowOff>
        </xdr:from>
        <xdr:to>
          <xdr:col>203</xdr:col>
          <xdr:colOff>371475</xdr:colOff>
          <xdr:row>27</xdr:row>
          <xdr:rowOff>219075</xdr:rowOff>
        </xdr:to>
        <xdr:sp macro="" textlink="">
          <xdr:nvSpPr>
            <xdr:cNvPr id="15987" name="p02c40g05o01" hidden="1">
              <a:extLst>
                <a:ext uri="{63B3BB69-23CF-44E3-9099-C40C66FF867C}">
                  <a14:compatExt spid="_x0000_s15987"/>
                </a:ext>
                <a:ext uri="{FF2B5EF4-FFF2-40B4-BE49-F238E27FC236}">
                  <a16:creationId xmlns:a16="http://schemas.microsoft.com/office/drawing/2014/main" id="{00000000-0008-0000-0100-00007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381000</xdr:colOff>
          <xdr:row>27</xdr:row>
          <xdr:rowOff>0</xdr:rowOff>
        </xdr:from>
        <xdr:to>
          <xdr:col>205</xdr:col>
          <xdr:colOff>76200</xdr:colOff>
          <xdr:row>27</xdr:row>
          <xdr:rowOff>219075</xdr:rowOff>
        </xdr:to>
        <xdr:sp macro="" textlink="">
          <xdr:nvSpPr>
            <xdr:cNvPr id="15988" name="p02c40g05o02" hidden="1">
              <a:extLst>
                <a:ext uri="{63B3BB69-23CF-44E3-9099-C40C66FF867C}">
                  <a14:compatExt spid="_x0000_s15988"/>
                </a:ext>
                <a:ext uri="{FF2B5EF4-FFF2-40B4-BE49-F238E27FC236}">
                  <a16:creationId xmlns:a16="http://schemas.microsoft.com/office/drawing/2014/main" id="{00000000-0008-0000-0100-00007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76200</xdr:colOff>
          <xdr:row>27</xdr:row>
          <xdr:rowOff>0</xdr:rowOff>
        </xdr:from>
        <xdr:to>
          <xdr:col>206</xdr:col>
          <xdr:colOff>0</xdr:colOff>
          <xdr:row>27</xdr:row>
          <xdr:rowOff>219075</xdr:rowOff>
        </xdr:to>
        <xdr:sp macro="" textlink="">
          <xdr:nvSpPr>
            <xdr:cNvPr id="15989" name="p02c40g05o03" hidden="1">
              <a:extLst>
                <a:ext uri="{63B3BB69-23CF-44E3-9099-C40C66FF867C}">
                  <a14:compatExt spid="_x0000_s15989"/>
                </a:ext>
                <a:ext uri="{FF2B5EF4-FFF2-40B4-BE49-F238E27FC236}">
                  <a16:creationId xmlns:a16="http://schemas.microsoft.com/office/drawing/2014/main" id="{00000000-0008-0000-0100-00007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361950</xdr:colOff>
          <xdr:row>27</xdr:row>
          <xdr:rowOff>0</xdr:rowOff>
        </xdr:from>
        <xdr:to>
          <xdr:col>206</xdr:col>
          <xdr:colOff>285750</xdr:colOff>
          <xdr:row>27</xdr:row>
          <xdr:rowOff>219075</xdr:rowOff>
        </xdr:to>
        <xdr:sp macro="" textlink="">
          <xdr:nvSpPr>
            <xdr:cNvPr id="15990" name="p02c40g05o04" hidden="1">
              <a:extLst>
                <a:ext uri="{63B3BB69-23CF-44E3-9099-C40C66FF867C}">
                  <a14:compatExt spid="_x0000_s15990"/>
                </a:ext>
                <a:ext uri="{FF2B5EF4-FFF2-40B4-BE49-F238E27FC236}">
                  <a16:creationId xmlns:a16="http://schemas.microsoft.com/office/drawing/2014/main" id="{00000000-0008-0000-0100-00007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209550</xdr:colOff>
          <xdr:row>27</xdr:row>
          <xdr:rowOff>0</xdr:rowOff>
        </xdr:from>
        <xdr:to>
          <xdr:col>207</xdr:col>
          <xdr:colOff>133350</xdr:colOff>
          <xdr:row>27</xdr:row>
          <xdr:rowOff>219075</xdr:rowOff>
        </xdr:to>
        <xdr:sp macro="" textlink="">
          <xdr:nvSpPr>
            <xdr:cNvPr id="15991" name="p02c40g05o05" hidden="1">
              <a:extLst>
                <a:ext uri="{63B3BB69-23CF-44E3-9099-C40C66FF867C}">
                  <a14:compatExt spid="_x0000_s15991"/>
                </a:ext>
                <a:ext uri="{FF2B5EF4-FFF2-40B4-BE49-F238E27FC236}">
                  <a16:creationId xmlns:a16="http://schemas.microsoft.com/office/drawing/2014/main" id="{00000000-0008-0000-0100-00007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66675</xdr:colOff>
          <xdr:row>27</xdr:row>
          <xdr:rowOff>0</xdr:rowOff>
        </xdr:from>
        <xdr:to>
          <xdr:col>208</xdr:col>
          <xdr:colOff>371475</xdr:colOff>
          <xdr:row>27</xdr:row>
          <xdr:rowOff>219075</xdr:rowOff>
        </xdr:to>
        <xdr:sp macro="" textlink="">
          <xdr:nvSpPr>
            <xdr:cNvPr id="15993" name="p02c41g05o01" hidden="1">
              <a:extLst>
                <a:ext uri="{63B3BB69-23CF-44E3-9099-C40C66FF867C}">
                  <a14:compatExt spid="_x0000_s15993"/>
                </a:ext>
                <a:ext uri="{FF2B5EF4-FFF2-40B4-BE49-F238E27FC236}">
                  <a16:creationId xmlns:a16="http://schemas.microsoft.com/office/drawing/2014/main" id="{00000000-0008-0000-0100-00007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381000</xdr:colOff>
          <xdr:row>27</xdr:row>
          <xdr:rowOff>0</xdr:rowOff>
        </xdr:from>
        <xdr:to>
          <xdr:col>210</xdr:col>
          <xdr:colOff>76200</xdr:colOff>
          <xdr:row>27</xdr:row>
          <xdr:rowOff>219075</xdr:rowOff>
        </xdr:to>
        <xdr:sp macro="" textlink="">
          <xdr:nvSpPr>
            <xdr:cNvPr id="15994" name="p02c41g05o02" hidden="1">
              <a:extLst>
                <a:ext uri="{63B3BB69-23CF-44E3-9099-C40C66FF867C}">
                  <a14:compatExt spid="_x0000_s15994"/>
                </a:ext>
                <a:ext uri="{FF2B5EF4-FFF2-40B4-BE49-F238E27FC236}">
                  <a16:creationId xmlns:a16="http://schemas.microsoft.com/office/drawing/2014/main" id="{00000000-0008-0000-0100-00007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76200</xdr:colOff>
          <xdr:row>27</xdr:row>
          <xdr:rowOff>0</xdr:rowOff>
        </xdr:from>
        <xdr:to>
          <xdr:col>211</xdr:col>
          <xdr:colOff>0</xdr:colOff>
          <xdr:row>27</xdr:row>
          <xdr:rowOff>219075</xdr:rowOff>
        </xdr:to>
        <xdr:sp macro="" textlink="">
          <xdr:nvSpPr>
            <xdr:cNvPr id="15995" name="p02c41g05o03" hidden="1">
              <a:extLst>
                <a:ext uri="{63B3BB69-23CF-44E3-9099-C40C66FF867C}">
                  <a14:compatExt spid="_x0000_s15995"/>
                </a:ext>
                <a:ext uri="{FF2B5EF4-FFF2-40B4-BE49-F238E27FC236}">
                  <a16:creationId xmlns:a16="http://schemas.microsoft.com/office/drawing/2014/main" id="{00000000-0008-0000-0100-00007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361950</xdr:colOff>
          <xdr:row>27</xdr:row>
          <xdr:rowOff>0</xdr:rowOff>
        </xdr:from>
        <xdr:to>
          <xdr:col>211</xdr:col>
          <xdr:colOff>285750</xdr:colOff>
          <xdr:row>27</xdr:row>
          <xdr:rowOff>219075</xdr:rowOff>
        </xdr:to>
        <xdr:sp macro="" textlink="">
          <xdr:nvSpPr>
            <xdr:cNvPr id="15996" name="p02c41g05o04" hidden="1">
              <a:extLst>
                <a:ext uri="{63B3BB69-23CF-44E3-9099-C40C66FF867C}">
                  <a14:compatExt spid="_x0000_s15996"/>
                </a:ext>
                <a:ext uri="{FF2B5EF4-FFF2-40B4-BE49-F238E27FC236}">
                  <a16:creationId xmlns:a16="http://schemas.microsoft.com/office/drawing/2014/main" id="{00000000-0008-0000-0100-00007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209550</xdr:colOff>
          <xdr:row>27</xdr:row>
          <xdr:rowOff>0</xdr:rowOff>
        </xdr:from>
        <xdr:to>
          <xdr:col>212</xdr:col>
          <xdr:colOff>133350</xdr:colOff>
          <xdr:row>27</xdr:row>
          <xdr:rowOff>219075</xdr:rowOff>
        </xdr:to>
        <xdr:sp macro="" textlink="">
          <xdr:nvSpPr>
            <xdr:cNvPr id="15997" name="p02c41g05o05" hidden="1">
              <a:extLst>
                <a:ext uri="{63B3BB69-23CF-44E3-9099-C40C66FF867C}">
                  <a14:compatExt spid="_x0000_s15997"/>
                </a:ext>
                <a:ext uri="{FF2B5EF4-FFF2-40B4-BE49-F238E27FC236}">
                  <a16:creationId xmlns:a16="http://schemas.microsoft.com/office/drawing/2014/main" id="{00000000-0008-0000-0100-00007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66675</xdr:colOff>
          <xdr:row>27</xdr:row>
          <xdr:rowOff>0</xdr:rowOff>
        </xdr:from>
        <xdr:to>
          <xdr:col>213</xdr:col>
          <xdr:colOff>371475</xdr:colOff>
          <xdr:row>27</xdr:row>
          <xdr:rowOff>219075</xdr:rowOff>
        </xdr:to>
        <xdr:sp macro="" textlink="">
          <xdr:nvSpPr>
            <xdr:cNvPr id="15999" name="p02c42g05o01" hidden="1">
              <a:extLst>
                <a:ext uri="{63B3BB69-23CF-44E3-9099-C40C66FF867C}">
                  <a14:compatExt spid="_x0000_s15999"/>
                </a:ext>
                <a:ext uri="{FF2B5EF4-FFF2-40B4-BE49-F238E27FC236}">
                  <a16:creationId xmlns:a16="http://schemas.microsoft.com/office/drawing/2014/main" id="{00000000-0008-0000-0100-00007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381000</xdr:colOff>
          <xdr:row>27</xdr:row>
          <xdr:rowOff>0</xdr:rowOff>
        </xdr:from>
        <xdr:to>
          <xdr:col>215</xdr:col>
          <xdr:colOff>76200</xdr:colOff>
          <xdr:row>27</xdr:row>
          <xdr:rowOff>219075</xdr:rowOff>
        </xdr:to>
        <xdr:sp macro="" textlink="">
          <xdr:nvSpPr>
            <xdr:cNvPr id="16000" name="p02c42g05o02" hidden="1">
              <a:extLst>
                <a:ext uri="{63B3BB69-23CF-44E3-9099-C40C66FF867C}">
                  <a14:compatExt spid="_x0000_s16000"/>
                </a:ext>
                <a:ext uri="{FF2B5EF4-FFF2-40B4-BE49-F238E27FC236}">
                  <a16:creationId xmlns:a16="http://schemas.microsoft.com/office/drawing/2014/main" id="{00000000-0008-0000-0100-00008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76200</xdr:colOff>
          <xdr:row>27</xdr:row>
          <xdr:rowOff>0</xdr:rowOff>
        </xdr:from>
        <xdr:to>
          <xdr:col>216</xdr:col>
          <xdr:colOff>0</xdr:colOff>
          <xdr:row>27</xdr:row>
          <xdr:rowOff>219075</xdr:rowOff>
        </xdr:to>
        <xdr:sp macro="" textlink="">
          <xdr:nvSpPr>
            <xdr:cNvPr id="16001" name="p02c42g05o03" hidden="1">
              <a:extLst>
                <a:ext uri="{63B3BB69-23CF-44E3-9099-C40C66FF867C}">
                  <a14:compatExt spid="_x0000_s16001"/>
                </a:ext>
                <a:ext uri="{FF2B5EF4-FFF2-40B4-BE49-F238E27FC236}">
                  <a16:creationId xmlns:a16="http://schemas.microsoft.com/office/drawing/2014/main" id="{00000000-0008-0000-0100-00008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361950</xdr:colOff>
          <xdr:row>27</xdr:row>
          <xdr:rowOff>0</xdr:rowOff>
        </xdr:from>
        <xdr:to>
          <xdr:col>216</xdr:col>
          <xdr:colOff>285750</xdr:colOff>
          <xdr:row>27</xdr:row>
          <xdr:rowOff>219075</xdr:rowOff>
        </xdr:to>
        <xdr:sp macro="" textlink="">
          <xdr:nvSpPr>
            <xdr:cNvPr id="16002" name="p02c42g05o04" hidden="1">
              <a:extLst>
                <a:ext uri="{63B3BB69-23CF-44E3-9099-C40C66FF867C}">
                  <a14:compatExt spid="_x0000_s16002"/>
                </a:ext>
                <a:ext uri="{FF2B5EF4-FFF2-40B4-BE49-F238E27FC236}">
                  <a16:creationId xmlns:a16="http://schemas.microsoft.com/office/drawing/2014/main" id="{00000000-0008-0000-0100-00008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209550</xdr:colOff>
          <xdr:row>27</xdr:row>
          <xdr:rowOff>0</xdr:rowOff>
        </xdr:from>
        <xdr:to>
          <xdr:col>217</xdr:col>
          <xdr:colOff>133350</xdr:colOff>
          <xdr:row>27</xdr:row>
          <xdr:rowOff>219075</xdr:rowOff>
        </xdr:to>
        <xdr:sp macro="" textlink="">
          <xdr:nvSpPr>
            <xdr:cNvPr id="16003" name="p02c42g05o05" hidden="1">
              <a:extLst>
                <a:ext uri="{63B3BB69-23CF-44E3-9099-C40C66FF867C}">
                  <a14:compatExt spid="_x0000_s16003"/>
                </a:ext>
                <a:ext uri="{FF2B5EF4-FFF2-40B4-BE49-F238E27FC236}">
                  <a16:creationId xmlns:a16="http://schemas.microsoft.com/office/drawing/2014/main" id="{00000000-0008-0000-0100-00008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66675</xdr:colOff>
          <xdr:row>27</xdr:row>
          <xdr:rowOff>0</xdr:rowOff>
        </xdr:from>
        <xdr:to>
          <xdr:col>218</xdr:col>
          <xdr:colOff>371475</xdr:colOff>
          <xdr:row>27</xdr:row>
          <xdr:rowOff>219075</xdr:rowOff>
        </xdr:to>
        <xdr:sp macro="" textlink="">
          <xdr:nvSpPr>
            <xdr:cNvPr id="16005" name="p02c43g05o01" hidden="1">
              <a:extLst>
                <a:ext uri="{63B3BB69-23CF-44E3-9099-C40C66FF867C}">
                  <a14:compatExt spid="_x0000_s16005"/>
                </a:ext>
                <a:ext uri="{FF2B5EF4-FFF2-40B4-BE49-F238E27FC236}">
                  <a16:creationId xmlns:a16="http://schemas.microsoft.com/office/drawing/2014/main" id="{00000000-0008-0000-0100-00008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381000</xdr:colOff>
          <xdr:row>27</xdr:row>
          <xdr:rowOff>0</xdr:rowOff>
        </xdr:from>
        <xdr:to>
          <xdr:col>220</xdr:col>
          <xdr:colOff>76200</xdr:colOff>
          <xdr:row>27</xdr:row>
          <xdr:rowOff>219075</xdr:rowOff>
        </xdr:to>
        <xdr:sp macro="" textlink="">
          <xdr:nvSpPr>
            <xdr:cNvPr id="16006" name="p02c43g05o02" hidden="1">
              <a:extLst>
                <a:ext uri="{63B3BB69-23CF-44E3-9099-C40C66FF867C}">
                  <a14:compatExt spid="_x0000_s16006"/>
                </a:ext>
                <a:ext uri="{FF2B5EF4-FFF2-40B4-BE49-F238E27FC236}">
                  <a16:creationId xmlns:a16="http://schemas.microsoft.com/office/drawing/2014/main" id="{00000000-0008-0000-0100-00008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76200</xdr:colOff>
          <xdr:row>27</xdr:row>
          <xdr:rowOff>0</xdr:rowOff>
        </xdr:from>
        <xdr:to>
          <xdr:col>221</xdr:col>
          <xdr:colOff>0</xdr:colOff>
          <xdr:row>27</xdr:row>
          <xdr:rowOff>219075</xdr:rowOff>
        </xdr:to>
        <xdr:sp macro="" textlink="">
          <xdr:nvSpPr>
            <xdr:cNvPr id="16007" name="p02c43g05o03" hidden="1">
              <a:extLst>
                <a:ext uri="{63B3BB69-23CF-44E3-9099-C40C66FF867C}">
                  <a14:compatExt spid="_x0000_s16007"/>
                </a:ext>
                <a:ext uri="{FF2B5EF4-FFF2-40B4-BE49-F238E27FC236}">
                  <a16:creationId xmlns:a16="http://schemas.microsoft.com/office/drawing/2014/main" id="{00000000-0008-0000-0100-00008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361950</xdr:colOff>
          <xdr:row>27</xdr:row>
          <xdr:rowOff>0</xdr:rowOff>
        </xdr:from>
        <xdr:to>
          <xdr:col>221</xdr:col>
          <xdr:colOff>285750</xdr:colOff>
          <xdr:row>27</xdr:row>
          <xdr:rowOff>219075</xdr:rowOff>
        </xdr:to>
        <xdr:sp macro="" textlink="">
          <xdr:nvSpPr>
            <xdr:cNvPr id="16008" name="p02c43g05o04" hidden="1">
              <a:extLst>
                <a:ext uri="{63B3BB69-23CF-44E3-9099-C40C66FF867C}">
                  <a14:compatExt spid="_x0000_s16008"/>
                </a:ext>
                <a:ext uri="{FF2B5EF4-FFF2-40B4-BE49-F238E27FC236}">
                  <a16:creationId xmlns:a16="http://schemas.microsoft.com/office/drawing/2014/main" id="{00000000-0008-0000-0100-00008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209550</xdr:colOff>
          <xdr:row>27</xdr:row>
          <xdr:rowOff>0</xdr:rowOff>
        </xdr:from>
        <xdr:to>
          <xdr:col>222</xdr:col>
          <xdr:colOff>133350</xdr:colOff>
          <xdr:row>27</xdr:row>
          <xdr:rowOff>219075</xdr:rowOff>
        </xdr:to>
        <xdr:sp macro="" textlink="">
          <xdr:nvSpPr>
            <xdr:cNvPr id="16009" name="p02c43g05o05" hidden="1">
              <a:extLst>
                <a:ext uri="{63B3BB69-23CF-44E3-9099-C40C66FF867C}">
                  <a14:compatExt spid="_x0000_s16009"/>
                </a:ext>
                <a:ext uri="{FF2B5EF4-FFF2-40B4-BE49-F238E27FC236}">
                  <a16:creationId xmlns:a16="http://schemas.microsoft.com/office/drawing/2014/main" id="{00000000-0008-0000-0100-00008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66675</xdr:colOff>
          <xdr:row>27</xdr:row>
          <xdr:rowOff>0</xdr:rowOff>
        </xdr:from>
        <xdr:to>
          <xdr:col>223</xdr:col>
          <xdr:colOff>371475</xdr:colOff>
          <xdr:row>27</xdr:row>
          <xdr:rowOff>219075</xdr:rowOff>
        </xdr:to>
        <xdr:sp macro="" textlink="">
          <xdr:nvSpPr>
            <xdr:cNvPr id="16011" name="p02c44g05o01" hidden="1">
              <a:extLst>
                <a:ext uri="{63B3BB69-23CF-44E3-9099-C40C66FF867C}">
                  <a14:compatExt spid="_x0000_s16011"/>
                </a:ext>
                <a:ext uri="{FF2B5EF4-FFF2-40B4-BE49-F238E27FC236}">
                  <a16:creationId xmlns:a16="http://schemas.microsoft.com/office/drawing/2014/main" id="{00000000-0008-0000-0100-00008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381000</xdr:colOff>
          <xdr:row>27</xdr:row>
          <xdr:rowOff>0</xdr:rowOff>
        </xdr:from>
        <xdr:to>
          <xdr:col>225</xdr:col>
          <xdr:colOff>76200</xdr:colOff>
          <xdr:row>27</xdr:row>
          <xdr:rowOff>219075</xdr:rowOff>
        </xdr:to>
        <xdr:sp macro="" textlink="">
          <xdr:nvSpPr>
            <xdr:cNvPr id="16012" name="p02c44g05o02" hidden="1">
              <a:extLst>
                <a:ext uri="{63B3BB69-23CF-44E3-9099-C40C66FF867C}">
                  <a14:compatExt spid="_x0000_s16012"/>
                </a:ext>
                <a:ext uri="{FF2B5EF4-FFF2-40B4-BE49-F238E27FC236}">
                  <a16:creationId xmlns:a16="http://schemas.microsoft.com/office/drawing/2014/main" id="{00000000-0008-0000-0100-00008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76200</xdr:colOff>
          <xdr:row>27</xdr:row>
          <xdr:rowOff>0</xdr:rowOff>
        </xdr:from>
        <xdr:to>
          <xdr:col>226</xdr:col>
          <xdr:colOff>0</xdr:colOff>
          <xdr:row>27</xdr:row>
          <xdr:rowOff>219075</xdr:rowOff>
        </xdr:to>
        <xdr:sp macro="" textlink="">
          <xdr:nvSpPr>
            <xdr:cNvPr id="16013" name="p02c44g05o03" hidden="1">
              <a:extLst>
                <a:ext uri="{63B3BB69-23CF-44E3-9099-C40C66FF867C}">
                  <a14:compatExt spid="_x0000_s16013"/>
                </a:ext>
                <a:ext uri="{FF2B5EF4-FFF2-40B4-BE49-F238E27FC236}">
                  <a16:creationId xmlns:a16="http://schemas.microsoft.com/office/drawing/2014/main" id="{00000000-0008-0000-0100-00008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361950</xdr:colOff>
          <xdr:row>27</xdr:row>
          <xdr:rowOff>0</xdr:rowOff>
        </xdr:from>
        <xdr:to>
          <xdr:col>226</xdr:col>
          <xdr:colOff>285750</xdr:colOff>
          <xdr:row>27</xdr:row>
          <xdr:rowOff>219075</xdr:rowOff>
        </xdr:to>
        <xdr:sp macro="" textlink="">
          <xdr:nvSpPr>
            <xdr:cNvPr id="16014" name="p02c44g05o04" hidden="1">
              <a:extLst>
                <a:ext uri="{63B3BB69-23CF-44E3-9099-C40C66FF867C}">
                  <a14:compatExt spid="_x0000_s16014"/>
                </a:ext>
                <a:ext uri="{FF2B5EF4-FFF2-40B4-BE49-F238E27FC236}">
                  <a16:creationId xmlns:a16="http://schemas.microsoft.com/office/drawing/2014/main" id="{00000000-0008-0000-0100-00008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209550</xdr:colOff>
          <xdr:row>27</xdr:row>
          <xdr:rowOff>0</xdr:rowOff>
        </xdr:from>
        <xdr:to>
          <xdr:col>227</xdr:col>
          <xdr:colOff>133350</xdr:colOff>
          <xdr:row>27</xdr:row>
          <xdr:rowOff>219075</xdr:rowOff>
        </xdr:to>
        <xdr:sp macro="" textlink="">
          <xdr:nvSpPr>
            <xdr:cNvPr id="16015" name="p02c44g05o05" hidden="1">
              <a:extLst>
                <a:ext uri="{63B3BB69-23CF-44E3-9099-C40C66FF867C}">
                  <a14:compatExt spid="_x0000_s16015"/>
                </a:ext>
                <a:ext uri="{FF2B5EF4-FFF2-40B4-BE49-F238E27FC236}">
                  <a16:creationId xmlns:a16="http://schemas.microsoft.com/office/drawing/2014/main" id="{00000000-0008-0000-0100-00008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66675</xdr:colOff>
          <xdr:row>27</xdr:row>
          <xdr:rowOff>0</xdr:rowOff>
        </xdr:from>
        <xdr:to>
          <xdr:col>228</xdr:col>
          <xdr:colOff>371475</xdr:colOff>
          <xdr:row>27</xdr:row>
          <xdr:rowOff>219075</xdr:rowOff>
        </xdr:to>
        <xdr:sp macro="" textlink="">
          <xdr:nvSpPr>
            <xdr:cNvPr id="16017" name="p02c45g05o01" hidden="1">
              <a:extLst>
                <a:ext uri="{63B3BB69-23CF-44E3-9099-C40C66FF867C}">
                  <a14:compatExt spid="_x0000_s16017"/>
                </a:ext>
                <a:ext uri="{FF2B5EF4-FFF2-40B4-BE49-F238E27FC236}">
                  <a16:creationId xmlns:a16="http://schemas.microsoft.com/office/drawing/2014/main" id="{00000000-0008-0000-0100-00009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381000</xdr:colOff>
          <xdr:row>27</xdr:row>
          <xdr:rowOff>0</xdr:rowOff>
        </xdr:from>
        <xdr:to>
          <xdr:col>230</xdr:col>
          <xdr:colOff>76200</xdr:colOff>
          <xdr:row>27</xdr:row>
          <xdr:rowOff>219075</xdr:rowOff>
        </xdr:to>
        <xdr:sp macro="" textlink="">
          <xdr:nvSpPr>
            <xdr:cNvPr id="16018" name="p02c45g05o02" hidden="1">
              <a:extLst>
                <a:ext uri="{63B3BB69-23CF-44E3-9099-C40C66FF867C}">
                  <a14:compatExt spid="_x0000_s16018"/>
                </a:ext>
                <a:ext uri="{FF2B5EF4-FFF2-40B4-BE49-F238E27FC236}">
                  <a16:creationId xmlns:a16="http://schemas.microsoft.com/office/drawing/2014/main" id="{00000000-0008-0000-0100-00009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76200</xdr:colOff>
          <xdr:row>27</xdr:row>
          <xdr:rowOff>0</xdr:rowOff>
        </xdr:from>
        <xdr:to>
          <xdr:col>231</xdr:col>
          <xdr:colOff>0</xdr:colOff>
          <xdr:row>27</xdr:row>
          <xdr:rowOff>219075</xdr:rowOff>
        </xdr:to>
        <xdr:sp macro="" textlink="">
          <xdr:nvSpPr>
            <xdr:cNvPr id="16019" name="p02c45g05o03" hidden="1">
              <a:extLst>
                <a:ext uri="{63B3BB69-23CF-44E3-9099-C40C66FF867C}">
                  <a14:compatExt spid="_x0000_s16019"/>
                </a:ext>
                <a:ext uri="{FF2B5EF4-FFF2-40B4-BE49-F238E27FC236}">
                  <a16:creationId xmlns:a16="http://schemas.microsoft.com/office/drawing/2014/main" id="{00000000-0008-0000-0100-00009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361950</xdr:colOff>
          <xdr:row>27</xdr:row>
          <xdr:rowOff>0</xdr:rowOff>
        </xdr:from>
        <xdr:to>
          <xdr:col>231</xdr:col>
          <xdr:colOff>285750</xdr:colOff>
          <xdr:row>27</xdr:row>
          <xdr:rowOff>219075</xdr:rowOff>
        </xdr:to>
        <xdr:sp macro="" textlink="">
          <xdr:nvSpPr>
            <xdr:cNvPr id="16020" name="p02c45g05o04" hidden="1">
              <a:extLst>
                <a:ext uri="{63B3BB69-23CF-44E3-9099-C40C66FF867C}">
                  <a14:compatExt spid="_x0000_s16020"/>
                </a:ext>
                <a:ext uri="{FF2B5EF4-FFF2-40B4-BE49-F238E27FC236}">
                  <a16:creationId xmlns:a16="http://schemas.microsoft.com/office/drawing/2014/main" id="{00000000-0008-0000-0100-00009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209550</xdr:colOff>
          <xdr:row>27</xdr:row>
          <xdr:rowOff>0</xdr:rowOff>
        </xdr:from>
        <xdr:to>
          <xdr:col>232</xdr:col>
          <xdr:colOff>133350</xdr:colOff>
          <xdr:row>27</xdr:row>
          <xdr:rowOff>219075</xdr:rowOff>
        </xdr:to>
        <xdr:sp macro="" textlink="">
          <xdr:nvSpPr>
            <xdr:cNvPr id="16021" name="p02c45g05o05" hidden="1">
              <a:extLst>
                <a:ext uri="{63B3BB69-23CF-44E3-9099-C40C66FF867C}">
                  <a14:compatExt spid="_x0000_s16021"/>
                </a:ext>
                <a:ext uri="{FF2B5EF4-FFF2-40B4-BE49-F238E27FC236}">
                  <a16:creationId xmlns:a16="http://schemas.microsoft.com/office/drawing/2014/main" id="{00000000-0008-0000-0100-00009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66675</xdr:colOff>
          <xdr:row>27</xdr:row>
          <xdr:rowOff>0</xdr:rowOff>
        </xdr:from>
        <xdr:to>
          <xdr:col>233</xdr:col>
          <xdr:colOff>371475</xdr:colOff>
          <xdr:row>27</xdr:row>
          <xdr:rowOff>219075</xdr:rowOff>
        </xdr:to>
        <xdr:sp macro="" textlink="">
          <xdr:nvSpPr>
            <xdr:cNvPr id="16023" name="p02c46g05o01" hidden="1">
              <a:extLst>
                <a:ext uri="{63B3BB69-23CF-44E3-9099-C40C66FF867C}">
                  <a14:compatExt spid="_x0000_s16023"/>
                </a:ext>
                <a:ext uri="{FF2B5EF4-FFF2-40B4-BE49-F238E27FC236}">
                  <a16:creationId xmlns:a16="http://schemas.microsoft.com/office/drawing/2014/main" id="{00000000-0008-0000-0100-00009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381000</xdr:colOff>
          <xdr:row>27</xdr:row>
          <xdr:rowOff>0</xdr:rowOff>
        </xdr:from>
        <xdr:to>
          <xdr:col>235</xdr:col>
          <xdr:colOff>76200</xdr:colOff>
          <xdr:row>27</xdr:row>
          <xdr:rowOff>219075</xdr:rowOff>
        </xdr:to>
        <xdr:sp macro="" textlink="">
          <xdr:nvSpPr>
            <xdr:cNvPr id="16024" name="p02c46g05o02" hidden="1">
              <a:extLst>
                <a:ext uri="{63B3BB69-23CF-44E3-9099-C40C66FF867C}">
                  <a14:compatExt spid="_x0000_s16024"/>
                </a:ext>
                <a:ext uri="{FF2B5EF4-FFF2-40B4-BE49-F238E27FC236}">
                  <a16:creationId xmlns:a16="http://schemas.microsoft.com/office/drawing/2014/main" id="{00000000-0008-0000-0100-00009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76200</xdr:colOff>
          <xdr:row>27</xdr:row>
          <xdr:rowOff>0</xdr:rowOff>
        </xdr:from>
        <xdr:to>
          <xdr:col>236</xdr:col>
          <xdr:colOff>0</xdr:colOff>
          <xdr:row>27</xdr:row>
          <xdr:rowOff>219075</xdr:rowOff>
        </xdr:to>
        <xdr:sp macro="" textlink="">
          <xdr:nvSpPr>
            <xdr:cNvPr id="16025" name="p02c46g05o03" hidden="1">
              <a:extLst>
                <a:ext uri="{63B3BB69-23CF-44E3-9099-C40C66FF867C}">
                  <a14:compatExt spid="_x0000_s16025"/>
                </a:ext>
                <a:ext uri="{FF2B5EF4-FFF2-40B4-BE49-F238E27FC236}">
                  <a16:creationId xmlns:a16="http://schemas.microsoft.com/office/drawing/2014/main" id="{00000000-0008-0000-0100-00009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361950</xdr:colOff>
          <xdr:row>27</xdr:row>
          <xdr:rowOff>0</xdr:rowOff>
        </xdr:from>
        <xdr:to>
          <xdr:col>236</xdr:col>
          <xdr:colOff>285750</xdr:colOff>
          <xdr:row>27</xdr:row>
          <xdr:rowOff>219075</xdr:rowOff>
        </xdr:to>
        <xdr:sp macro="" textlink="">
          <xdr:nvSpPr>
            <xdr:cNvPr id="16026" name="p02c46g05o04" hidden="1">
              <a:extLst>
                <a:ext uri="{63B3BB69-23CF-44E3-9099-C40C66FF867C}">
                  <a14:compatExt spid="_x0000_s16026"/>
                </a:ext>
                <a:ext uri="{FF2B5EF4-FFF2-40B4-BE49-F238E27FC236}">
                  <a16:creationId xmlns:a16="http://schemas.microsoft.com/office/drawing/2014/main" id="{00000000-0008-0000-0100-00009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209550</xdr:colOff>
          <xdr:row>27</xdr:row>
          <xdr:rowOff>0</xdr:rowOff>
        </xdr:from>
        <xdr:to>
          <xdr:col>237</xdr:col>
          <xdr:colOff>133350</xdr:colOff>
          <xdr:row>27</xdr:row>
          <xdr:rowOff>219075</xdr:rowOff>
        </xdr:to>
        <xdr:sp macro="" textlink="">
          <xdr:nvSpPr>
            <xdr:cNvPr id="16027" name="p02c46g05o05" hidden="1">
              <a:extLst>
                <a:ext uri="{63B3BB69-23CF-44E3-9099-C40C66FF867C}">
                  <a14:compatExt spid="_x0000_s16027"/>
                </a:ext>
                <a:ext uri="{FF2B5EF4-FFF2-40B4-BE49-F238E27FC236}">
                  <a16:creationId xmlns:a16="http://schemas.microsoft.com/office/drawing/2014/main" id="{00000000-0008-0000-0100-00009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66675</xdr:colOff>
          <xdr:row>27</xdr:row>
          <xdr:rowOff>0</xdr:rowOff>
        </xdr:from>
        <xdr:to>
          <xdr:col>238</xdr:col>
          <xdr:colOff>371475</xdr:colOff>
          <xdr:row>27</xdr:row>
          <xdr:rowOff>219075</xdr:rowOff>
        </xdr:to>
        <xdr:sp macro="" textlink="">
          <xdr:nvSpPr>
            <xdr:cNvPr id="16029" name="p02c47g05o01" hidden="1">
              <a:extLst>
                <a:ext uri="{63B3BB69-23CF-44E3-9099-C40C66FF867C}">
                  <a14:compatExt spid="_x0000_s16029"/>
                </a:ext>
                <a:ext uri="{FF2B5EF4-FFF2-40B4-BE49-F238E27FC236}">
                  <a16:creationId xmlns:a16="http://schemas.microsoft.com/office/drawing/2014/main" id="{00000000-0008-0000-0100-00009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381000</xdr:colOff>
          <xdr:row>27</xdr:row>
          <xdr:rowOff>0</xdr:rowOff>
        </xdr:from>
        <xdr:to>
          <xdr:col>240</xdr:col>
          <xdr:colOff>76200</xdr:colOff>
          <xdr:row>27</xdr:row>
          <xdr:rowOff>219075</xdr:rowOff>
        </xdr:to>
        <xdr:sp macro="" textlink="">
          <xdr:nvSpPr>
            <xdr:cNvPr id="16030" name="p02c47g05o02" hidden="1">
              <a:extLst>
                <a:ext uri="{63B3BB69-23CF-44E3-9099-C40C66FF867C}">
                  <a14:compatExt spid="_x0000_s16030"/>
                </a:ext>
                <a:ext uri="{FF2B5EF4-FFF2-40B4-BE49-F238E27FC236}">
                  <a16:creationId xmlns:a16="http://schemas.microsoft.com/office/drawing/2014/main" id="{00000000-0008-0000-0100-00009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76200</xdr:colOff>
          <xdr:row>27</xdr:row>
          <xdr:rowOff>0</xdr:rowOff>
        </xdr:from>
        <xdr:to>
          <xdr:col>241</xdr:col>
          <xdr:colOff>0</xdr:colOff>
          <xdr:row>27</xdr:row>
          <xdr:rowOff>219075</xdr:rowOff>
        </xdr:to>
        <xdr:sp macro="" textlink="">
          <xdr:nvSpPr>
            <xdr:cNvPr id="16031" name="p02c47g05o03" hidden="1">
              <a:extLst>
                <a:ext uri="{63B3BB69-23CF-44E3-9099-C40C66FF867C}">
                  <a14:compatExt spid="_x0000_s16031"/>
                </a:ext>
                <a:ext uri="{FF2B5EF4-FFF2-40B4-BE49-F238E27FC236}">
                  <a16:creationId xmlns:a16="http://schemas.microsoft.com/office/drawing/2014/main" id="{00000000-0008-0000-0100-00009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361950</xdr:colOff>
          <xdr:row>27</xdr:row>
          <xdr:rowOff>0</xdr:rowOff>
        </xdr:from>
        <xdr:to>
          <xdr:col>241</xdr:col>
          <xdr:colOff>285750</xdr:colOff>
          <xdr:row>27</xdr:row>
          <xdr:rowOff>219075</xdr:rowOff>
        </xdr:to>
        <xdr:sp macro="" textlink="">
          <xdr:nvSpPr>
            <xdr:cNvPr id="16032" name="p02c47g05o04" hidden="1">
              <a:extLst>
                <a:ext uri="{63B3BB69-23CF-44E3-9099-C40C66FF867C}">
                  <a14:compatExt spid="_x0000_s16032"/>
                </a:ext>
                <a:ext uri="{FF2B5EF4-FFF2-40B4-BE49-F238E27FC236}">
                  <a16:creationId xmlns:a16="http://schemas.microsoft.com/office/drawing/2014/main" id="{00000000-0008-0000-0100-0000A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209550</xdr:colOff>
          <xdr:row>27</xdr:row>
          <xdr:rowOff>0</xdr:rowOff>
        </xdr:from>
        <xdr:to>
          <xdr:col>242</xdr:col>
          <xdr:colOff>133350</xdr:colOff>
          <xdr:row>27</xdr:row>
          <xdr:rowOff>219075</xdr:rowOff>
        </xdr:to>
        <xdr:sp macro="" textlink="">
          <xdr:nvSpPr>
            <xdr:cNvPr id="16033" name="p02c47g05o05" hidden="1">
              <a:extLst>
                <a:ext uri="{63B3BB69-23CF-44E3-9099-C40C66FF867C}">
                  <a14:compatExt spid="_x0000_s16033"/>
                </a:ext>
                <a:ext uri="{FF2B5EF4-FFF2-40B4-BE49-F238E27FC236}">
                  <a16:creationId xmlns:a16="http://schemas.microsoft.com/office/drawing/2014/main" id="{00000000-0008-0000-0100-0000A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66675</xdr:colOff>
          <xdr:row>27</xdr:row>
          <xdr:rowOff>0</xdr:rowOff>
        </xdr:from>
        <xdr:to>
          <xdr:col>243</xdr:col>
          <xdr:colOff>371475</xdr:colOff>
          <xdr:row>27</xdr:row>
          <xdr:rowOff>219075</xdr:rowOff>
        </xdr:to>
        <xdr:sp macro="" textlink="">
          <xdr:nvSpPr>
            <xdr:cNvPr id="16035" name="p02c48g05o01" hidden="1">
              <a:extLst>
                <a:ext uri="{63B3BB69-23CF-44E3-9099-C40C66FF867C}">
                  <a14:compatExt spid="_x0000_s16035"/>
                </a:ext>
                <a:ext uri="{FF2B5EF4-FFF2-40B4-BE49-F238E27FC236}">
                  <a16:creationId xmlns:a16="http://schemas.microsoft.com/office/drawing/2014/main" id="{00000000-0008-0000-0100-0000A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381000</xdr:colOff>
          <xdr:row>27</xdr:row>
          <xdr:rowOff>0</xdr:rowOff>
        </xdr:from>
        <xdr:to>
          <xdr:col>245</xdr:col>
          <xdr:colOff>76200</xdr:colOff>
          <xdr:row>27</xdr:row>
          <xdr:rowOff>219075</xdr:rowOff>
        </xdr:to>
        <xdr:sp macro="" textlink="">
          <xdr:nvSpPr>
            <xdr:cNvPr id="16036" name="p02c48g05o02" hidden="1">
              <a:extLst>
                <a:ext uri="{63B3BB69-23CF-44E3-9099-C40C66FF867C}">
                  <a14:compatExt spid="_x0000_s16036"/>
                </a:ext>
                <a:ext uri="{FF2B5EF4-FFF2-40B4-BE49-F238E27FC236}">
                  <a16:creationId xmlns:a16="http://schemas.microsoft.com/office/drawing/2014/main" id="{00000000-0008-0000-0100-0000A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76200</xdr:colOff>
          <xdr:row>27</xdr:row>
          <xdr:rowOff>0</xdr:rowOff>
        </xdr:from>
        <xdr:to>
          <xdr:col>246</xdr:col>
          <xdr:colOff>0</xdr:colOff>
          <xdr:row>27</xdr:row>
          <xdr:rowOff>219075</xdr:rowOff>
        </xdr:to>
        <xdr:sp macro="" textlink="">
          <xdr:nvSpPr>
            <xdr:cNvPr id="16037" name="p02c48g05o03" hidden="1">
              <a:extLst>
                <a:ext uri="{63B3BB69-23CF-44E3-9099-C40C66FF867C}">
                  <a14:compatExt spid="_x0000_s16037"/>
                </a:ext>
                <a:ext uri="{FF2B5EF4-FFF2-40B4-BE49-F238E27FC236}">
                  <a16:creationId xmlns:a16="http://schemas.microsoft.com/office/drawing/2014/main" id="{00000000-0008-0000-0100-0000A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361950</xdr:colOff>
          <xdr:row>27</xdr:row>
          <xdr:rowOff>0</xdr:rowOff>
        </xdr:from>
        <xdr:to>
          <xdr:col>246</xdr:col>
          <xdr:colOff>285750</xdr:colOff>
          <xdr:row>27</xdr:row>
          <xdr:rowOff>219075</xdr:rowOff>
        </xdr:to>
        <xdr:sp macro="" textlink="">
          <xdr:nvSpPr>
            <xdr:cNvPr id="16038" name="p02c48g05o04" hidden="1">
              <a:extLst>
                <a:ext uri="{63B3BB69-23CF-44E3-9099-C40C66FF867C}">
                  <a14:compatExt spid="_x0000_s16038"/>
                </a:ext>
                <a:ext uri="{FF2B5EF4-FFF2-40B4-BE49-F238E27FC236}">
                  <a16:creationId xmlns:a16="http://schemas.microsoft.com/office/drawing/2014/main" id="{00000000-0008-0000-0100-0000A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209550</xdr:colOff>
          <xdr:row>27</xdr:row>
          <xdr:rowOff>0</xdr:rowOff>
        </xdr:from>
        <xdr:to>
          <xdr:col>247</xdr:col>
          <xdr:colOff>133350</xdr:colOff>
          <xdr:row>27</xdr:row>
          <xdr:rowOff>219075</xdr:rowOff>
        </xdr:to>
        <xdr:sp macro="" textlink="">
          <xdr:nvSpPr>
            <xdr:cNvPr id="16039" name="p02c48g05o05" hidden="1">
              <a:extLst>
                <a:ext uri="{63B3BB69-23CF-44E3-9099-C40C66FF867C}">
                  <a14:compatExt spid="_x0000_s16039"/>
                </a:ext>
                <a:ext uri="{FF2B5EF4-FFF2-40B4-BE49-F238E27FC236}">
                  <a16:creationId xmlns:a16="http://schemas.microsoft.com/office/drawing/2014/main" id="{00000000-0008-0000-0100-0000A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66675</xdr:colOff>
          <xdr:row>27</xdr:row>
          <xdr:rowOff>0</xdr:rowOff>
        </xdr:from>
        <xdr:to>
          <xdr:col>248</xdr:col>
          <xdr:colOff>371475</xdr:colOff>
          <xdr:row>27</xdr:row>
          <xdr:rowOff>219075</xdr:rowOff>
        </xdr:to>
        <xdr:sp macro="" textlink="">
          <xdr:nvSpPr>
            <xdr:cNvPr id="16041" name="p02c49g05o01" hidden="1">
              <a:extLst>
                <a:ext uri="{63B3BB69-23CF-44E3-9099-C40C66FF867C}">
                  <a14:compatExt spid="_x0000_s16041"/>
                </a:ext>
                <a:ext uri="{FF2B5EF4-FFF2-40B4-BE49-F238E27FC236}">
                  <a16:creationId xmlns:a16="http://schemas.microsoft.com/office/drawing/2014/main" id="{00000000-0008-0000-0100-0000A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381000</xdr:colOff>
          <xdr:row>27</xdr:row>
          <xdr:rowOff>0</xdr:rowOff>
        </xdr:from>
        <xdr:to>
          <xdr:col>250</xdr:col>
          <xdr:colOff>76200</xdr:colOff>
          <xdr:row>27</xdr:row>
          <xdr:rowOff>219075</xdr:rowOff>
        </xdr:to>
        <xdr:sp macro="" textlink="">
          <xdr:nvSpPr>
            <xdr:cNvPr id="16042" name="p02c49g05o02" hidden="1">
              <a:extLst>
                <a:ext uri="{63B3BB69-23CF-44E3-9099-C40C66FF867C}">
                  <a14:compatExt spid="_x0000_s16042"/>
                </a:ext>
                <a:ext uri="{FF2B5EF4-FFF2-40B4-BE49-F238E27FC236}">
                  <a16:creationId xmlns:a16="http://schemas.microsoft.com/office/drawing/2014/main" id="{00000000-0008-0000-0100-0000A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76200</xdr:colOff>
          <xdr:row>27</xdr:row>
          <xdr:rowOff>0</xdr:rowOff>
        </xdr:from>
        <xdr:to>
          <xdr:col>251</xdr:col>
          <xdr:colOff>0</xdr:colOff>
          <xdr:row>27</xdr:row>
          <xdr:rowOff>219075</xdr:rowOff>
        </xdr:to>
        <xdr:sp macro="" textlink="">
          <xdr:nvSpPr>
            <xdr:cNvPr id="16043" name="p02c49g05o03" hidden="1">
              <a:extLst>
                <a:ext uri="{63B3BB69-23CF-44E3-9099-C40C66FF867C}">
                  <a14:compatExt spid="_x0000_s16043"/>
                </a:ext>
                <a:ext uri="{FF2B5EF4-FFF2-40B4-BE49-F238E27FC236}">
                  <a16:creationId xmlns:a16="http://schemas.microsoft.com/office/drawing/2014/main" id="{00000000-0008-0000-0100-0000A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361950</xdr:colOff>
          <xdr:row>27</xdr:row>
          <xdr:rowOff>0</xdr:rowOff>
        </xdr:from>
        <xdr:to>
          <xdr:col>251</xdr:col>
          <xdr:colOff>285750</xdr:colOff>
          <xdr:row>27</xdr:row>
          <xdr:rowOff>219075</xdr:rowOff>
        </xdr:to>
        <xdr:sp macro="" textlink="">
          <xdr:nvSpPr>
            <xdr:cNvPr id="16044" name="p02c49g05o04" hidden="1">
              <a:extLst>
                <a:ext uri="{63B3BB69-23CF-44E3-9099-C40C66FF867C}">
                  <a14:compatExt spid="_x0000_s16044"/>
                </a:ext>
                <a:ext uri="{FF2B5EF4-FFF2-40B4-BE49-F238E27FC236}">
                  <a16:creationId xmlns:a16="http://schemas.microsoft.com/office/drawing/2014/main" id="{00000000-0008-0000-0100-0000A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209550</xdr:colOff>
          <xdr:row>27</xdr:row>
          <xdr:rowOff>0</xdr:rowOff>
        </xdr:from>
        <xdr:to>
          <xdr:col>252</xdr:col>
          <xdr:colOff>133350</xdr:colOff>
          <xdr:row>27</xdr:row>
          <xdr:rowOff>219075</xdr:rowOff>
        </xdr:to>
        <xdr:sp macro="" textlink="">
          <xdr:nvSpPr>
            <xdr:cNvPr id="16045" name="p02c49g05o05" hidden="1">
              <a:extLst>
                <a:ext uri="{63B3BB69-23CF-44E3-9099-C40C66FF867C}">
                  <a14:compatExt spid="_x0000_s16045"/>
                </a:ext>
                <a:ext uri="{FF2B5EF4-FFF2-40B4-BE49-F238E27FC236}">
                  <a16:creationId xmlns:a16="http://schemas.microsoft.com/office/drawing/2014/main" id="{00000000-0008-0000-0100-0000A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23</xdr:row>
          <xdr:rowOff>200025</xdr:rowOff>
        </xdr:from>
        <xdr:to>
          <xdr:col>8</xdr:col>
          <xdr:colOff>400050</xdr:colOff>
          <xdr:row>24</xdr:row>
          <xdr:rowOff>190500</xdr:rowOff>
        </xdr:to>
        <xdr:sp macro="" textlink="">
          <xdr:nvSpPr>
            <xdr:cNvPr id="16268" name="p02c01cb11" hidden="1">
              <a:extLst>
                <a:ext uri="{63B3BB69-23CF-44E3-9099-C40C66FF867C}">
                  <a14:compatExt spid="_x0000_s16268"/>
                </a:ext>
                <a:ext uri="{FF2B5EF4-FFF2-40B4-BE49-F238E27FC236}">
                  <a16:creationId xmlns:a16="http://schemas.microsoft.com/office/drawing/2014/main" id="{00000000-0008-0000-0100-00008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23</xdr:row>
          <xdr:rowOff>200025</xdr:rowOff>
        </xdr:from>
        <xdr:to>
          <xdr:col>10</xdr:col>
          <xdr:colOff>76200</xdr:colOff>
          <xdr:row>24</xdr:row>
          <xdr:rowOff>190500</xdr:rowOff>
        </xdr:to>
        <xdr:sp macro="" textlink="">
          <xdr:nvSpPr>
            <xdr:cNvPr id="16269" name="p02c01cb12" hidden="1">
              <a:extLst>
                <a:ext uri="{63B3BB69-23CF-44E3-9099-C40C66FF867C}">
                  <a14:compatExt spid="_x0000_s16269"/>
                </a:ext>
                <a:ext uri="{FF2B5EF4-FFF2-40B4-BE49-F238E27FC236}">
                  <a16:creationId xmlns:a16="http://schemas.microsoft.com/office/drawing/2014/main" id="{00000000-0008-0000-0100-00008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23</xdr:row>
          <xdr:rowOff>200025</xdr:rowOff>
        </xdr:from>
        <xdr:to>
          <xdr:col>10</xdr:col>
          <xdr:colOff>352425</xdr:colOff>
          <xdr:row>24</xdr:row>
          <xdr:rowOff>190500</xdr:rowOff>
        </xdr:to>
        <xdr:sp macro="" textlink="">
          <xdr:nvSpPr>
            <xdr:cNvPr id="16270" name="p02c01cb13" hidden="1">
              <a:extLst>
                <a:ext uri="{63B3BB69-23CF-44E3-9099-C40C66FF867C}">
                  <a14:compatExt spid="_x0000_s16270"/>
                </a:ext>
                <a:ext uri="{FF2B5EF4-FFF2-40B4-BE49-F238E27FC236}">
                  <a16:creationId xmlns:a16="http://schemas.microsoft.com/office/drawing/2014/main" id="{00000000-0008-0000-0100-00008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23</xdr:row>
          <xdr:rowOff>200025</xdr:rowOff>
        </xdr:from>
        <xdr:to>
          <xdr:col>11</xdr:col>
          <xdr:colOff>247650</xdr:colOff>
          <xdr:row>24</xdr:row>
          <xdr:rowOff>190500</xdr:rowOff>
        </xdr:to>
        <xdr:sp macro="" textlink="">
          <xdr:nvSpPr>
            <xdr:cNvPr id="16271" name="p02c01cb14" hidden="1">
              <a:extLst>
                <a:ext uri="{63B3BB69-23CF-44E3-9099-C40C66FF867C}">
                  <a14:compatExt spid="_x0000_s16271"/>
                </a:ext>
                <a:ext uri="{FF2B5EF4-FFF2-40B4-BE49-F238E27FC236}">
                  <a16:creationId xmlns:a16="http://schemas.microsoft.com/office/drawing/2014/main" id="{00000000-0008-0000-0100-00008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23</xdr:row>
          <xdr:rowOff>200025</xdr:rowOff>
        </xdr:from>
        <xdr:to>
          <xdr:col>12</xdr:col>
          <xdr:colOff>133350</xdr:colOff>
          <xdr:row>24</xdr:row>
          <xdr:rowOff>190500</xdr:rowOff>
        </xdr:to>
        <xdr:sp macro="" textlink="">
          <xdr:nvSpPr>
            <xdr:cNvPr id="16272" name="p02c01cb15" hidden="1">
              <a:extLst>
                <a:ext uri="{63B3BB69-23CF-44E3-9099-C40C66FF867C}">
                  <a14:compatExt spid="_x0000_s16272"/>
                </a:ext>
                <a:ext uri="{FF2B5EF4-FFF2-40B4-BE49-F238E27FC236}">
                  <a16:creationId xmlns:a16="http://schemas.microsoft.com/office/drawing/2014/main" id="{00000000-0008-0000-0100-00009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23</xdr:row>
          <xdr:rowOff>200025</xdr:rowOff>
        </xdr:from>
        <xdr:to>
          <xdr:col>13</xdr:col>
          <xdr:colOff>400050</xdr:colOff>
          <xdr:row>24</xdr:row>
          <xdr:rowOff>190500</xdr:rowOff>
        </xdr:to>
        <xdr:sp macro="" textlink="">
          <xdr:nvSpPr>
            <xdr:cNvPr id="16273" name="p02c02cb11" hidden="1">
              <a:extLst>
                <a:ext uri="{63B3BB69-23CF-44E3-9099-C40C66FF867C}">
                  <a14:compatExt spid="_x0000_s16273"/>
                </a:ext>
                <a:ext uri="{FF2B5EF4-FFF2-40B4-BE49-F238E27FC236}">
                  <a16:creationId xmlns:a16="http://schemas.microsoft.com/office/drawing/2014/main" id="{00000000-0008-0000-0100-00009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381000</xdr:colOff>
          <xdr:row>23</xdr:row>
          <xdr:rowOff>200025</xdr:rowOff>
        </xdr:from>
        <xdr:to>
          <xdr:col>15</xdr:col>
          <xdr:colOff>76200</xdr:colOff>
          <xdr:row>24</xdr:row>
          <xdr:rowOff>190500</xdr:rowOff>
        </xdr:to>
        <xdr:sp macro="" textlink="">
          <xdr:nvSpPr>
            <xdr:cNvPr id="16274" name="p02c02cb12" hidden="1">
              <a:extLst>
                <a:ext uri="{63B3BB69-23CF-44E3-9099-C40C66FF867C}">
                  <a14:compatExt spid="_x0000_s16274"/>
                </a:ext>
                <a:ext uri="{FF2B5EF4-FFF2-40B4-BE49-F238E27FC236}">
                  <a16:creationId xmlns:a16="http://schemas.microsoft.com/office/drawing/2014/main" id="{00000000-0008-0000-0100-00009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47625</xdr:colOff>
          <xdr:row>23</xdr:row>
          <xdr:rowOff>200025</xdr:rowOff>
        </xdr:from>
        <xdr:to>
          <xdr:col>15</xdr:col>
          <xdr:colOff>352425</xdr:colOff>
          <xdr:row>24</xdr:row>
          <xdr:rowOff>190500</xdr:rowOff>
        </xdr:to>
        <xdr:sp macro="" textlink="">
          <xdr:nvSpPr>
            <xdr:cNvPr id="16275" name="p02c02cb13" hidden="1">
              <a:extLst>
                <a:ext uri="{63B3BB69-23CF-44E3-9099-C40C66FF867C}">
                  <a14:compatExt spid="_x0000_s16275"/>
                </a:ext>
                <a:ext uri="{FF2B5EF4-FFF2-40B4-BE49-F238E27FC236}">
                  <a16:creationId xmlns:a16="http://schemas.microsoft.com/office/drawing/2014/main" id="{00000000-0008-0000-0100-00009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23</xdr:row>
          <xdr:rowOff>200025</xdr:rowOff>
        </xdr:from>
        <xdr:to>
          <xdr:col>16</xdr:col>
          <xdr:colOff>247650</xdr:colOff>
          <xdr:row>24</xdr:row>
          <xdr:rowOff>190500</xdr:rowOff>
        </xdr:to>
        <xdr:sp macro="" textlink="">
          <xdr:nvSpPr>
            <xdr:cNvPr id="16276" name="p02c02cb14" hidden="1">
              <a:extLst>
                <a:ext uri="{63B3BB69-23CF-44E3-9099-C40C66FF867C}">
                  <a14:compatExt spid="_x0000_s16276"/>
                </a:ext>
                <a:ext uri="{FF2B5EF4-FFF2-40B4-BE49-F238E27FC236}">
                  <a16:creationId xmlns:a16="http://schemas.microsoft.com/office/drawing/2014/main" id="{00000000-0008-0000-0100-00009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23</xdr:row>
          <xdr:rowOff>200025</xdr:rowOff>
        </xdr:from>
        <xdr:to>
          <xdr:col>17</xdr:col>
          <xdr:colOff>133350</xdr:colOff>
          <xdr:row>24</xdr:row>
          <xdr:rowOff>190500</xdr:rowOff>
        </xdr:to>
        <xdr:sp macro="" textlink="">
          <xdr:nvSpPr>
            <xdr:cNvPr id="16277" name="p02c02cb15" hidden="1">
              <a:extLst>
                <a:ext uri="{63B3BB69-23CF-44E3-9099-C40C66FF867C}">
                  <a14:compatExt spid="_x0000_s16277"/>
                </a:ext>
                <a:ext uri="{FF2B5EF4-FFF2-40B4-BE49-F238E27FC236}">
                  <a16:creationId xmlns:a16="http://schemas.microsoft.com/office/drawing/2014/main" id="{00000000-0008-0000-0100-00009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95250</xdr:colOff>
          <xdr:row>23</xdr:row>
          <xdr:rowOff>200025</xdr:rowOff>
        </xdr:from>
        <xdr:to>
          <xdr:col>18</xdr:col>
          <xdr:colOff>400050</xdr:colOff>
          <xdr:row>24</xdr:row>
          <xdr:rowOff>190500</xdr:rowOff>
        </xdr:to>
        <xdr:sp macro="" textlink="">
          <xdr:nvSpPr>
            <xdr:cNvPr id="16278" name="p02c03cb11" hidden="1">
              <a:extLst>
                <a:ext uri="{63B3BB69-23CF-44E3-9099-C40C66FF867C}">
                  <a14:compatExt spid="_x0000_s16278"/>
                </a:ext>
                <a:ext uri="{FF2B5EF4-FFF2-40B4-BE49-F238E27FC236}">
                  <a16:creationId xmlns:a16="http://schemas.microsoft.com/office/drawing/2014/main" id="{00000000-0008-0000-0100-00009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381000</xdr:colOff>
          <xdr:row>23</xdr:row>
          <xdr:rowOff>200025</xdr:rowOff>
        </xdr:from>
        <xdr:to>
          <xdr:col>20</xdr:col>
          <xdr:colOff>76200</xdr:colOff>
          <xdr:row>24</xdr:row>
          <xdr:rowOff>190500</xdr:rowOff>
        </xdr:to>
        <xdr:sp macro="" textlink="">
          <xdr:nvSpPr>
            <xdr:cNvPr id="16279" name="p02c03cb12" hidden="1">
              <a:extLst>
                <a:ext uri="{63B3BB69-23CF-44E3-9099-C40C66FF867C}">
                  <a14:compatExt spid="_x0000_s16279"/>
                </a:ext>
                <a:ext uri="{FF2B5EF4-FFF2-40B4-BE49-F238E27FC236}">
                  <a16:creationId xmlns:a16="http://schemas.microsoft.com/office/drawing/2014/main" id="{00000000-0008-0000-0100-00009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23</xdr:row>
          <xdr:rowOff>200025</xdr:rowOff>
        </xdr:from>
        <xdr:to>
          <xdr:col>20</xdr:col>
          <xdr:colOff>352425</xdr:colOff>
          <xdr:row>24</xdr:row>
          <xdr:rowOff>190500</xdr:rowOff>
        </xdr:to>
        <xdr:sp macro="" textlink="">
          <xdr:nvSpPr>
            <xdr:cNvPr id="16280" name="p02c03cb13" hidden="1">
              <a:extLst>
                <a:ext uri="{63B3BB69-23CF-44E3-9099-C40C66FF867C}">
                  <a14:compatExt spid="_x0000_s16280"/>
                </a:ext>
                <a:ext uri="{FF2B5EF4-FFF2-40B4-BE49-F238E27FC236}">
                  <a16:creationId xmlns:a16="http://schemas.microsoft.com/office/drawing/2014/main" id="{00000000-0008-0000-0100-00009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323850</xdr:colOff>
          <xdr:row>23</xdr:row>
          <xdr:rowOff>200025</xdr:rowOff>
        </xdr:from>
        <xdr:to>
          <xdr:col>21</xdr:col>
          <xdr:colOff>247650</xdr:colOff>
          <xdr:row>24</xdr:row>
          <xdr:rowOff>190500</xdr:rowOff>
        </xdr:to>
        <xdr:sp macro="" textlink="">
          <xdr:nvSpPr>
            <xdr:cNvPr id="16281" name="p02c03cb14" hidden="1">
              <a:extLst>
                <a:ext uri="{63B3BB69-23CF-44E3-9099-C40C66FF867C}">
                  <a14:compatExt spid="_x0000_s16281"/>
                </a:ext>
                <a:ext uri="{FF2B5EF4-FFF2-40B4-BE49-F238E27FC236}">
                  <a16:creationId xmlns:a16="http://schemas.microsoft.com/office/drawing/2014/main" id="{00000000-0008-0000-0100-00009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23</xdr:row>
          <xdr:rowOff>200025</xdr:rowOff>
        </xdr:from>
        <xdr:to>
          <xdr:col>22</xdr:col>
          <xdr:colOff>133350</xdr:colOff>
          <xdr:row>24</xdr:row>
          <xdr:rowOff>190500</xdr:rowOff>
        </xdr:to>
        <xdr:sp macro="" textlink="">
          <xdr:nvSpPr>
            <xdr:cNvPr id="16282" name="p02c03cb15" hidden="1">
              <a:extLst>
                <a:ext uri="{63B3BB69-23CF-44E3-9099-C40C66FF867C}">
                  <a14:compatExt spid="_x0000_s16282"/>
                </a:ext>
                <a:ext uri="{FF2B5EF4-FFF2-40B4-BE49-F238E27FC236}">
                  <a16:creationId xmlns:a16="http://schemas.microsoft.com/office/drawing/2014/main" id="{00000000-0008-0000-0100-00009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95250</xdr:colOff>
          <xdr:row>23</xdr:row>
          <xdr:rowOff>200025</xdr:rowOff>
        </xdr:from>
        <xdr:to>
          <xdr:col>23</xdr:col>
          <xdr:colOff>400050</xdr:colOff>
          <xdr:row>24</xdr:row>
          <xdr:rowOff>190500</xdr:rowOff>
        </xdr:to>
        <xdr:sp macro="" textlink="">
          <xdr:nvSpPr>
            <xdr:cNvPr id="16283" name="p02c04cb11" hidden="1">
              <a:extLst>
                <a:ext uri="{63B3BB69-23CF-44E3-9099-C40C66FF867C}">
                  <a14:compatExt spid="_x0000_s16283"/>
                </a:ext>
                <a:ext uri="{FF2B5EF4-FFF2-40B4-BE49-F238E27FC236}">
                  <a16:creationId xmlns:a16="http://schemas.microsoft.com/office/drawing/2014/main" id="{00000000-0008-0000-0100-00009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381000</xdr:colOff>
          <xdr:row>23</xdr:row>
          <xdr:rowOff>200025</xdr:rowOff>
        </xdr:from>
        <xdr:to>
          <xdr:col>25</xdr:col>
          <xdr:colOff>76200</xdr:colOff>
          <xdr:row>24</xdr:row>
          <xdr:rowOff>190500</xdr:rowOff>
        </xdr:to>
        <xdr:sp macro="" textlink="">
          <xdr:nvSpPr>
            <xdr:cNvPr id="16284" name="p02c04cb12" hidden="1">
              <a:extLst>
                <a:ext uri="{63B3BB69-23CF-44E3-9099-C40C66FF867C}">
                  <a14:compatExt spid="_x0000_s16284"/>
                </a:ext>
                <a:ext uri="{FF2B5EF4-FFF2-40B4-BE49-F238E27FC236}">
                  <a16:creationId xmlns:a16="http://schemas.microsoft.com/office/drawing/2014/main" id="{00000000-0008-0000-0100-00009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23</xdr:row>
          <xdr:rowOff>200025</xdr:rowOff>
        </xdr:from>
        <xdr:to>
          <xdr:col>25</xdr:col>
          <xdr:colOff>352425</xdr:colOff>
          <xdr:row>24</xdr:row>
          <xdr:rowOff>190500</xdr:rowOff>
        </xdr:to>
        <xdr:sp macro="" textlink="">
          <xdr:nvSpPr>
            <xdr:cNvPr id="16285" name="p02c04cb13" hidden="1">
              <a:extLst>
                <a:ext uri="{63B3BB69-23CF-44E3-9099-C40C66FF867C}">
                  <a14:compatExt spid="_x0000_s16285"/>
                </a:ext>
                <a:ext uri="{FF2B5EF4-FFF2-40B4-BE49-F238E27FC236}">
                  <a16:creationId xmlns:a16="http://schemas.microsoft.com/office/drawing/2014/main" id="{00000000-0008-0000-0100-00009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323850</xdr:colOff>
          <xdr:row>23</xdr:row>
          <xdr:rowOff>200025</xdr:rowOff>
        </xdr:from>
        <xdr:to>
          <xdr:col>26</xdr:col>
          <xdr:colOff>247650</xdr:colOff>
          <xdr:row>24</xdr:row>
          <xdr:rowOff>190500</xdr:rowOff>
        </xdr:to>
        <xdr:sp macro="" textlink="">
          <xdr:nvSpPr>
            <xdr:cNvPr id="16286" name="p02c04cb14" hidden="1">
              <a:extLst>
                <a:ext uri="{63B3BB69-23CF-44E3-9099-C40C66FF867C}">
                  <a14:compatExt spid="_x0000_s16286"/>
                </a:ext>
                <a:ext uri="{FF2B5EF4-FFF2-40B4-BE49-F238E27FC236}">
                  <a16:creationId xmlns:a16="http://schemas.microsoft.com/office/drawing/2014/main" id="{00000000-0008-0000-0100-00009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209550</xdr:colOff>
          <xdr:row>23</xdr:row>
          <xdr:rowOff>200025</xdr:rowOff>
        </xdr:from>
        <xdr:to>
          <xdr:col>27</xdr:col>
          <xdr:colOff>133350</xdr:colOff>
          <xdr:row>24</xdr:row>
          <xdr:rowOff>190500</xdr:rowOff>
        </xdr:to>
        <xdr:sp macro="" textlink="">
          <xdr:nvSpPr>
            <xdr:cNvPr id="16287" name="p02c04cb15" hidden="1">
              <a:extLst>
                <a:ext uri="{63B3BB69-23CF-44E3-9099-C40C66FF867C}">
                  <a14:compatExt spid="_x0000_s16287"/>
                </a:ext>
                <a:ext uri="{FF2B5EF4-FFF2-40B4-BE49-F238E27FC236}">
                  <a16:creationId xmlns:a16="http://schemas.microsoft.com/office/drawing/2014/main" id="{00000000-0008-0000-0100-00009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95250</xdr:colOff>
          <xdr:row>23</xdr:row>
          <xdr:rowOff>200025</xdr:rowOff>
        </xdr:from>
        <xdr:to>
          <xdr:col>28</xdr:col>
          <xdr:colOff>400050</xdr:colOff>
          <xdr:row>24</xdr:row>
          <xdr:rowOff>190500</xdr:rowOff>
        </xdr:to>
        <xdr:sp macro="" textlink="">
          <xdr:nvSpPr>
            <xdr:cNvPr id="16288" name="p02c05cb11" hidden="1">
              <a:extLst>
                <a:ext uri="{63B3BB69-23CF-44E3-9099-C40C66FF867C}">
                  <a14:compatExt spid="_x0000_s16288"/>
                </a:ext>
                <a:ext uri="{FF2B5EF4-FFF2-40B4-BE49-F238E27FC236}">
                  <a16:creationId xmlns:a16="http://schemas.microsoft.com/office/drawing/2014/main" id="{00000000-0008-0000-0100-0000A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381000</xdr:colOff>
          <xdr:row>23</xdr:row>
          <xdr:rowOff>200025</xdr:rowOff>
        </xdr:from>
        <xdr:to>
          <xdr:col>30</xdr:col>
          <xdr:colOff>76200</xdr:colOff>
          <xdr:row>24</xdr:row>
          <xdr:rowOff>190500</xdr:rowOff>
        </xdr:to>
        <xdr:sp macro="" textlink="">
          <xdr:nvSpPr>
            <xdr:cNvPr id="16289" name="p02c05cb12" hidden="1">
              <a:extLst>
                <a:ext uri="{63B3BB69-23CF-44E3-9099-C40C66FF867C}">
                  <a14:compatExt spid="_x0000_s16289"/>
                </a:ext>
                <a:ext uri="{FF2B5EF4-FFF2-40B4-BE49-F238E27FC236}">
                  <a16:creationId xmlns:a16="http://schemas.microsoft.com/office/drawing/2014/main" id="{00000000-0008-0000-0100-0000A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47625</xdr:colOff>
          <xdr:row>23</xdr:row>
          <xdr:rowOff>200025</xdr:rowOff>
        </xdr:from>
        <xdr:to>
          <xdr:col>30</xdr:col>
          <xdr:colOff>352425</xdr:colOff>
          <xdr:row>24</xdr:row>
          <xdr:rowOff>190500</xdr:rowOff>
        </xdr:to>
        <xdr:sp macro="" textlink="">
          <xdr:nvSpPr>
            <xdr:cNvPr id="16290" name="p02c05cb13" hidden="1">
              <a:extLst>
                <a:ext uri="{63B3BB69-23CF-44E3-9099-C40C66FF867C}">
                  <a14:compatExt spid="_x0000_s16290"/>
                </a:ext>
                <a:ext uri="{FF2B5EF4-FFF2-40B4-BE49-F238E27FC236}">
                  <a16:creationId xmlns:a16="http://schemas.microsoft.com/office/drawing/2014/main" id="{00000000-0008-0000-0100-0000A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323850</xdr:colOff>
          <xdr:row>23</xdr:row>
          <xdr:rowOff>200025</xdr:rowOff>
        </xdr:from>
        <xdr:to>
          <xdr:col>31</xdr:col>
          <xdr:colOff>247650</xdr:colOff>
          <xdr:row>24</xdr:row>
          <xdr:rowOff>190500</xdr:rowOff>
        </xdr:to>
        <xdr:sp macro="" textlink="">
          <xdr:nvSpPr>
            <xdr:cNvPr id="16291" name="p02c05cb14" hidden="1">
              <a:extLst>
                <a:ext uri="{63B3BB69-23CF-44E3-9099-C40C66FF867C}">
                  <a14:compatExt spid="_x0000_s16291"/>
                </a:ext>
                <a:ext uri="{FF2B5EF4-FFF2-40B4-BE49-F238E27FC236}">
                  <a16:creationId xmlns:a16="http://schemas.microsoft.com/office/drawing/2014/main" id="{00000000-0008-0000-0100-0000A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209550</xdr:colOff>
          <xdr:row>23</xdr:row>
          <xdr:rowOff>200025</xdr:rowOff>
        </xdr:from>
        <xdr:to>
          <xdr:col>32</xdr:col>
          <xdr:colOff>133350</xdr:colOff>
          <xdr:row>24</xdr:row>
          <xdr:rowOff>190500</xdr:rowOff>
        </xdr:to>
        <xdr:sp macro="" textlink="">
          <xdr:nvSpPr>
            <xdr:cNvPr id="16292" name="p02c05cb15" hidden="1">
              <a:extLst>
                <a:ext uri="{63B3BB69-23CF-44E3-9099-C40C66FF867C}">
                  <a14:compatExt spid="_x0000_s16292"/>
                </a:ext>
                <a:ext uri="{FF2B5EF4-FFF2-40B4-BE49-F238E27FC236}">
                  <a16:creationId xmlns:a16="http://schemas.microsoft.com/office/drawing/2014/main" id="{00000000-0008-0000-0100-0000A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95250</xdr:colOff>
          <xdr:row>23</xdr:row>
          <xdr:rowOff>200025</xdr:rowOff>
        </xdr:from>
        <xdr:to>
          <xdr:col>33</xdr:col>
          <xdr:colOff>400050</xdr:colOff>
          <xdr:row>24</xdr:row>
          <xdr:rowOff>190500</xdr:rowOff>
        </xdr:to>
        <xdr:sp macro="" textlink="">
          <xdr:nvSpPr>
            <xdr:cNvPr id="16293" name="p02c06cb11" hidden="1">
              <a:extLst>
                <a:ext uri="{63B3BB69-23CF-44E3-9099-C40C66FF867C}">
                  <a14:compatExt spid="_x0000_s16293"/>
                </a:ext>
                <a:ext uri="{FF2B5EF4-FFF2-40B4-BE49-F238E27FC236}">
                  <a16:creationId xmlns:a16="http://schemas.microsoft.com/office/drawing/2014/main" id="{00000000-0008-0000-0100-0000A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381000</xdr:colOff>
          <xdr:row>23</xdr:row>
          <xdr:rowOff>200025</xdr:rowOff>
        </xdr:from>
        <xdr:to>
          <xdr:col>35</xdr:col>
          <xdr:colOff>76200</xdr:colOff>
          <xdr:row>24</xdr:row>
          <xdr:rowOff>190500</xdr:rowOff>
        </xdr:to>
        <xdr:sp macro="" textlink="">
          <xdr:nvSpPr>
            <xdr:cNvPr id="16294" name="p02c06cb12" hidden="1">
              <a:extLst>
                <a:ext uri="{63B3BB69-23CF-44E3-9099-C40C66FF867C}">
                  <a14:compatExt spid="_x0000_s16294"/>
                </a:ext>
                <a:ext uri="{FF2B5EF4-FFF2-40B4-BE49-F238E27FC236}">
                  <a16:creationId xmlns:a16="http://schemas.microsoft.com/office/drawing/2014/main" id="{00000000-0008-0000-0100-0000A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47625</xdr:colOff>
          <xdr:row>23</xdr:row>
          <xdr:rowOff>200025</xdr:rowOff>
        </xdr:from>
        <xdr:to>
          <xdr:col>35</xdr:col>
          <xdr:colOff>352425</xdr:colOff>
          <xdr:row>24</xdr:row>
          <xdr:rowOff>190500</xdr:rowOff>
        </xdr:to>
        <xdr:sp macro="" textlink="">
          <xdr:nvSpPr>
            <xdr:cNvPr id="16295" name="p02c06cb13" hidden="1">
              <a:extLst>
                <a:ext uri="{63B3BB69-23CF-44E3-9099-C40C66FF867C}">
                  <a14:compatExt spid="_x0000_s16295"/>
                </a:ext>
                <a:ext uri="{FF2B5EF4-FFF2-40B4-BE49-F238E27FC236}">
                  <a16:creationId xmlns:a16="http://schemas.microsoft.com/office/drawing/2014/main" id="{00000000-0008-0000-0100-0000A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323850</xdr:colOff>
          <xdr:row>23</xdr:row>
          <xdr:rowOff>200025</xdr:rowOff>
        </xdr:from>
        <xdr:to>
          <xdr:col>36</xdr:col>
          <xdr:colOff>247650</xdr:colOff>
          <xdr:row>24</xdr:row>
          <xdr:rowOff>190500</xdr:rowOff>
        </xdr:to>
        <xdr:sp macro="" textlink="">
          <xdr:nvSpPr>
            <xdr:cNvPr id="16296" name="p02c06cb14" hidden="1">
              <a:extLst>
                <a:ext uri="{63B3BB69-23CF-44E3-9099-C40C66FF867C}">
                  <a14:compatExt spid="_x0000_s16296"/>
                </a:ext>
                <a:ext uri="{FF2B5EF4-FFF2-40B4-BE49-F238E27FC236}">
                  <a16:creationId xmlns:a16="http://schemas.microsoft.com/office/drawing/2014/main" id="{00000000-0008-0000-0100-0000A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209550</xdr:colOff>
          <xdr:row>23</xdr:row>
          <xdr:rowOff>200025</xdr:rowOff>
        </xdr:from>
        <xdr:to>
          <xdr:col>37</xdr:col>
          <xdr:colOff>133350</xdr:colOff>
          <xdr:row>24</xdr:row>
          <xdr:rowOff>190500</xdr:rowOff>
        </xdr:to>
        <xdr:sp macro="" textlink="">
          <xdr:nvSpPr>
            <xdr:cNvPr id="16297" name="p02c06cb15" hidden="1">
              <a:extLst>
                <a:ext uri="{63B3BB69-23CF-44E3-9099-C40C66FF867C}">
                  <a14:compatExt spid="_x0000_s16297"/>
                </a:ext>
                <a:ext uri="{FF2B5EF4-FFF2-40B4-BE49-F238E27FC236}">
                  <a16:creationId xmlns:a16="http://schemas.microsoft.com/office/drawing/2014/main" id="{00000000-0008-0000-0100-0000A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23</xdr:row>
          <xdr:rowOff>200025</xdr:rowOff>
        </xdr:from>
        <xdr:to>
          <xdr:col>38</xdr:col>
          <xdr:colOff>400050</xdr:colOff>
          <xdr:row>24</xdr:row>
          <xdr:rowOff>190500</xdr:rowOff>
        </xdr:to>
        <xdr:sp macro="" textlink="">
          <xdr:nvSpPr>
            <xdr:cNvPr id="16298" name="p02c07cb11" hidden="1">
              <a:extLst>
                <a:ext uri="{63B3BB69-23CF-44E3-9099-C40C66FF867C}">
                  <a14:compatExt spid="_x0000_s16298"/>
                </a:ext>
                <a:ext uri="{FF2B5EF4-FFF2-40B4-BE49-F238E27FC236}">
                  <a16:creationId xmlns:a16="http://schemas.microsoft.com/office/drawing/2014/main" id="{00000000-0008-0000-0100-0000A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381000</xdr:colOff>
          <xdr:row>23</xdr:row>
          <xdr:rowOff>200025</xdr:rowOff>
        </xdr:from>
        <xdr:to>
          <xdr:col>40</xdr:col>
          <xdr:colOff>76200</xdr:colOff>
          <xdr:row>24</xdr:row>
          <xdr:rowOff>190500</xdr:rowOff>
        </xdr:to>
        <xdr:sp macro="" textlink="">
          <xdr:nvSpPr>
            <xdr:cNvPr id="16299" name="p02c07cb12" hidden="1">
              <a:extLst>
                <a:ext uri="{63B3BB69-23CF-44E3-9099-C40C66FF867C}">
                  <a14:compatExt spid="_x0000_s16299"/>
                </a:ext>
                <a:ext uri="{FF2B5EF4-FFF2-40B4-BE49-F238E27FC236}">
                  <a16:creationId xmlns:a16="http://schemas.microsoft.com/office/drawing/2014/main" id="{00000000-0008-0000-0100-0000A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47625</xdr:colOff>
          <xdr:row>23</xdr:row>
          <xdr:rowOff>200025</xdr:rowOff>
        </xdr:from>
        <xdr:to>
          <xdr:col>40</xdr:col>
          <xdr:colOff>352425</xdr:colOff>
          <xdr:row>24</xdr:row>
          <xdr:rowOff>190500</xdr:rowOff>
        </xdr:to>
        <xdr:sp macro="" textlink="">
          <xdr:nvSpPr>
            <xdr:cNvPr id="16300" name="p02c07cb13" hidden="1">
              <a:extLst>
                <a:ext uri="{63B3BB69-23CF-44E3-9099-C40C66FF867C}">
                  <a14:compatExt spid="_x0000_s16300"/>
                </a:ext>
                <a:ext uri="{FF2B5EF4-FFF2-40B4-BE49-F238E27FC236}">
                  <a16:creationId xmlns:a16="http://schemas.microsoft.com/office/drawing/2014/main" id="{00000000-0008-0000-0100-0000A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323850</xdr:colOff>
          <xdr:row>23</xdr:row>
          <xdr:rowOff>200025</xdr:rowOff>
        </xdr:from>
        <xdr:to>
          <xdr:col>41</xdr:col>
          <xdr:colOff>247650</xdr:colOff>
          <xdr:row>24</xdr:row>
          <xdr:rowOff>190500</xdr:rowOff>
        </xdr:to>
        <xdr:sp macro="" textlink="">
          <xdr:nvSpPr>
            <xdr:cNvPr id="16301" name="p02c07cb14" hidden="1">
              <a:extLst>
                <a:ext uri="{63B3BB69-23CF-44E3-9099-C40C66FF867C}">
                  <a14:compatExt spid="_x0000_s16301"/>
                </a:ext>
                <a:ext uri="{FF2B5EF4-FFF2-40B4-BE49-F238E27FC236}">
                  <a16:creationId xmlns:a16="http://schemas.microsoft.com/office/drawing/2014/main" id="{00000000-0008-0000-0100-0000A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209550</xdr:colOff>
          <xdr:row>23</xdr:row>
          <xdr:rowOff>200025</xdr:rowOff>
        </xdr:from>
        <xdr:to>
          <xdr:col>42</xdr:col>
          <xdr:colOff>133350</xdr:colOff>
          <xdr:row>24</xdr:row>
          <xdr:rowOff>190500</xdr:rowOff>
        </xdr:to>
        <xdr:sp macro="" textlink="">
          <xdr:nvSpPr>
            <xdr:cNvPr id="16302" name="p02c07cb15" hidden="1">
              <a:extLst>
                <a:ext uri="{63B3BB69-23CF-44E3-9099-C40C66FF867C}">
                  <a14:compatExt spid="_x0000_s16302"/>
                </a:ext>
                <a:ext uri="{FF2B5EF4-FFF2-40B4-BE49-F238E27FC236}">
                  <a16:creationId xmlns:a16="http://schemas.microsoft.com/office/drawing/2014/main" id="{00000000-0008-0000-0100-0000A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95250</xdr:colOff>
          <xdr:row>23</xdr:row>
          <xdr:rowOff>200025</xdr:rowOff>
        </xdr:from>
        <xdr:to>
          <xdr:col>43</xdr:col>
          <xdr:colOff>400050</xdr:colOff>
          <xdr:row>24</xdr:row>
          <xdr:rowOff>190500</xdr:rowOff>
        </xdr:to>
        <xdr:sp macro="" textlink="">
          <xdr:nvSpPr>
            <xdr:cNvPr id="16303" name="p02c08cb11" hidden="1">
              <a:extLst>
                <a:ext uri="{63B3BB69-23CF-44E3-9099-C40C66FF867C}">
                  <a14:compatExt spid="_x0000_s16303"/>
                </a:ext>
                <a:ext uri="{FF2B5EF4-FFF2-40B4-BE49-F238E27FC236}">
                  <a16:creationId xmlns:a16="http://schemas.microsoft.com/office/drawing/2014/main" id="{00000000-0008-0000-0100-0000A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381000</xdr:colOff>
          <xdr:row>23</xdr:row>
          <xdr:rowOff>200025</xdr:rowOff>
        </xdr:from>
        <xdr:to>
          <xdr:col>45</xdr:col>
          <xdr:colOff>76200</xdr:colOff>
          <xdr:row>24</xdr:row>
          <xdr:rowOff>190500</xdr:rowOff>
        </xdr:to>
        <xdr:sp macro="" textlink="">
          <xdr:nvSpPr>
            <xdr:cNvPr id="16304" name="p02c08cb12" hidden="1">
              <a:extLst>
                <a:ext uri="{63B3BB69-23CF-44E3-9099-C40C66FF867C}">
                  <a14:compatExt spid="_x0000_s16304"/>
                </a:ext>
                <a:ext uri="{FF2B5EF4-FFF2-40B4-BE49-F238E27FC236}">
                  <a16:creationId xmlns:a16="http://schemas.microsoft.com/office/drawing/2014/main" id="{00000000-0008-0000-0100-0000B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47625</xdr:colOff>
          <xdr:row>23</xdr:row>
          <xdr:rowOff>200025</xdr:rowOff>
        </xdr:from>
        <xdr:to>
          <xdr:col>45</xdr:col>
          <xdr:colOff>352425</xdr:colOff>
          <xdr:row>24</xdr:row>
          <xdr:rowOff>190500</xdr:rowOff>
        </xdr:to>
        <xdr:sp macro="" textlink="">
          <xdr:nvSpPr>
            <xdr:cNvPr id="16305" name="p02c08cb13" hidden="1">
              <a:extLst>
                <a:ext uri="{63B3BB69-23CF-44E3-9099-C40C66FF867C}">
                  <a14:compatExt spid="_x0000_s16305"/>
                </a:ext>
                <a:ext uri="{FF2B5EF4-FFF2-40B4-BE49-F238E27FC236}">
                  <a16:creationId xmlns:a16="http://schemas.microsoft.com/office/drawing/2014/main" id="{00000000-0008-0000-0100-0000B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323850</xdr:colOff>
          <xdr:row>23</xdr:row>
          <xdr:rowOff>200025</xdr:rowOff>
        </xdr:from>
        <xdr:to>
          <xdr:col>46</xdr:col>
          <xdr:colOff>247650</xdr:colOff>
          <xdr:row>24</xdr:row>
          <xdr:rowOff>190500</xdr:rowOff>
        </xdr:to>
        <xdr:sp macro="" textlink="">
          <xdr:nvSpPr>
            <xdr:cNvPr id="16306" name="p02c08cb14" hidden="1">
              <a:extLst>
                <a:ext uri="{63B3BB69-23CF-44E3-9099-C40C66FF867C}">
                  <a14:compatExt spid="_x0000_s16306"/>
                </a:ext>
                <a:ext uri="{FF2B5EF4-FFF2-40B4-BE49-F238E27FC236}">
                  <a16:creationId xmlns:a16="http://schemas.microsoft.com/office/drawing/2014/main" id="{00000000-0008-0000-0100-0000B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209550</xdr:colOff>
          <xdr:row>23</xdr:row>
          <xdr:rowOff>200025</xdr:rowOff>
        </xdr:from>
        <xdr:to>
          <xdr:col>47</xdr:col>
          <xdr:colOff>133350</xdr:colOff>
          <xdr:row>24</xdr:row>
          <xdr:rowOff>190500</xdr:rowOff>
        </xdr:to>
        <xdr:sp macro="" textlink="">
          <xdr:nvSpPr>
            <xdr:cNvPr id="16307" name="p02c08cb15" hidden="1">
              <a:extLst>
                <a:ext uri="{63B3BB69-23CF-44E3-9099-C40C66FF867C}">
                  <a14:compatExt spid="_x0000_s16307"/>
                </a:ext>
                <a:ext uri="{FF2B5EF4-FFF2-40B4-BE49-F238E27FC236}">
                  <a16:creationId xmlns:a16="http://schemas.microsoft.com/office/drawing/2014/main" id="{00000000-0008-0000-0100-0000B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95250</xdr:colOff>
          <xdr:row>23</xdr:row>
          <xdr:rowOff>200025</xdr:rowOff>
        </xdr:from>
        <xdr:to>
          <xdr:col>48</xdr:col>
          <xdr:colOff>400050</xdr:colOff>
          <xdr:row>24</xdr:row>
          <xdr:rowOff>190500</xdr:rowOff>
        </xdr:to>
        <xdr:sp macro="" textlink="">
          <xdr:nvSpPr>
            <xdr:cNvPr id="16308" name="p02c09cb11" hidden="1">
              <a:extLst>
                <a:ext uri="{63B3BB69-23CF-44E3-9099-C40C66FF867C}">
                  <a14:compatExt spid="_x0000_s16308"/>
                </a:ext>
                <a:ext uri="{FF2B5EF4-FFF2-40B4-BE49-F238E27FC236}">
                  <a16:creationId xmlns:a16="http://schemas.microsoft.com/office/drawing/2014/main" id="{00000000-0008-0000-0100-0000B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xdr:col>
          <xdr:colOff>381000</xdr:colOff>
          <xdr:row>23</xdr:row>
          <xdr:rowOff>200025</xdr:rowOff>
        </xdr:from>
        <xdr:to>
          <xdr:col>50</xdr:col>
          <xdr:colOff>76200</xdr:colOff>
          <xdr:row>24</xdr:row>
          <xdr:rowOff>190500</xdr:rowOff>
        </xdr:to>
        <xdr:sp macro="" textlink="">
          <xdr:nvSpPr>
            <xdr:cNvPr id="16309" name="p02c09cb12" hidden="1">
              <a:extLst>
                <a:ext uri="{63B3BB69-23CF-44E3-9099-C40C66FF867C}">
                  <a14:compatExt spid="_x0000_s16309"/>
                </a:ext>
                <a:ext uri="{FF2B5EF4-FFF2-40B4-BE49-F238E27FC236}">
                  <a16:creationId xmlns:a16="http://schemas.microsoft.com/office/drawing/2014/main" id="{00000000-0008-0000-0100-0000B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47625</xdr:colOff>
          <xdr:row>23</xdr:row>
          <xdr:rowOff>200025</xdr:rowOff>
        </xdr:from>
        <xdr:to>
          <xdr:col>50</xdr:col>
          <xdr:colOff>352425</xdr:colOff>
          <xdr:row>24</xdr:row>
          <xdr:rowOff>190500</xdr:rowOff>
        </xdr:to>
        <xdr:sp macro="" textlink="">
          <xdr:nvSpPr>
            <xdr:cNvPr id="16310" name="p02c09cb13" hidden="1">
              <a:extLst>
                <a:ext uri="{63B3BB69-23CF-44E3-9099-C40C66FF867C}">
                  <a14:compatExt spid="_x0000_s16310"/>
                </a:ext>
                <a:ext uri="{FF2B5EF4-FFF2-40B4-BE49-F238E27FC236}">
                  <a16:creationId xmlns:a16="http://schemas.microsoft.com/office/drawing/2014/main" id="{00000000-0008-0000-0100-0000B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50</xdr:col>
          <xdr:colOff>323850</xdr:colOff>
          <xdr:row>23</xdr:row>
          <xdr:rowOff>200025</xdr:rowOff>
        </xdr:from>
        <xdr:to>
          <xdr:col>51</xdr:col>
          <xdr:colOff>247650</xdr:colOff>
          <xdr:row>24</xdr:row>
          <xdr:rowOff>190500</xdr:rowOff>
        </xdr:to>
        <xdr:sp macro="" textlink="">
          <xdr:nvSpPr>
            <xdr:cNvPr id="16311" name="p02c09cb14" hidden="1">
              <a:extLst>
                <a:ext uri="{63B3BB69-23CF-44E3-9099-C40C66FF867C}">
                  <a14:compatExt spid="_x0000_s16311"/>
                </a:ext>
                <a:ext uri="{FF2B5EF4-FFF2-40B4-BE49-F238E27FC236}">
                  <a16:creationId xmlns:a16="http://schemas.microsoft.com/office/drawing/2014/main" id="{00000000-0008-0000-0100-0000B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209550</xdr:colOff>
          <xdr:row>23</xdr:row>
          <xdr:rowOff>200025</xdr:rowOff>
        </xdr:from>
        <xdr:to>
          <xdr:col>52</xdr:col>
          <xdr:colOff>133350</xdr:colOff>
          <xdr:row>24</xdr:row>
          <xdr:rowOff>190500</xdr:rowOff>
        </xdr:to>
        <xdr:sp macro="" textlink="">
          <xdr:nvSpPr>
            <xdr:cNvPr id="16312" name="p02c09cb15" hidden="1">
              <a:extLst>
                <a:ext uri="{63B3BB69-23CF-44E3-9099-C40C66FF867C}">
                  <a14:compatExt spid="_x0000_s16312"/>
                </a:ext>
                <a:ext uri="{FF2B5EF4-FFF2-40B4-BE49-F238E27FC236}">
                  <a16:creationId xmlns:a16="http://schemas.microsoft.com/office/drawing/2014/main" id="{00000000-0008-0000-0100-0000B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95250</xdr:colOff>
          <xdr:row>23</xdr:row>
          <xdr:rowOff>200025</xdr:rowOff>
        </xdr:from>
        <xdr:to>
          <xdr:col>53</xdr:col>
          <xdr:colOff>400050</xdr:colOff>
          <xdr:row>24</xdr:row>
          <xdr:rowOff>190500</xdr:rowOff>
        </xdr:to>
        <xdr:sp macro="" textlink="">
          <xdr:nvSpPr>
            <xdr:cNvPr id="16313" name="p02c10cb11" hidden="1">
              <a:extLst>
                <a:ext uri="{63B3BB69-23CF-44E3-9099-C40C66FF867C}">
                  <a14:compatExt spid="_x0000_s16313"/>
                </a:ext>
                <a:ext uri="{FF2B5EF4-FFF2-40B4-BE49-F238E27FC236}">
                  <a16:creationId xmlns:a16="http://schemas.microsoft.com/office/drawing/2014/main" id="{00000000-0008-0000-0100-0000B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xdr:col>
          <xdr:colOff>381000</xdr:colOff>
          <xdr:row>23</xdr:row>
          <xdr:rowOff>200025</xdr:rowOff>
        </xdr:from>
        <xdr:to>
          <xdr:col>55</xdr:col>
          <xdr:colOff>76200</xdr:colOff>
          <xdr:row>24</xdr:row>
          <xdr:rowOff>190500</xdr:rowOff>
        </xdr:to>
        <xdr:sp macro="" textlink="">
          <xdr:nvSpPr>
            <xdr:cNvPr id="16314" name="p02c10cb12" hidden="1">
              <a:extLst>
                <a:ext uri="{63B3BB69-23CF-44E3-9099-C40C66FF867C}">
                  <a14:compatExt spid="_x0000_s16314"/>
                </a:ext>
                <a:ext uri="{FF2B5EF4-FFF2-40B4-BE49-F238E27FC236}">
                  <a16:creationId xmlns:a16="http://schemas.microsoft.com/office/drawing/2014/main" id="{00000000-0008-0000-0100-0000B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47625</xdr:colOff>
          <xdr:row>23</xdr:row>
          <xdr:rowOff>200025</xdr:rowOff>
        </xdr:from>
        <xdr:to>
          <xdr:col>55</xdr:col>
          <xdr:colOff>352425</xdr:colOff>
          <xdr:row>24</xdr:row>
          <xdr:rowOff>190500</xdr:rowOff>
        </xdr:to>
        <xdr:sp macro="" textlink="">
          <xdr:nvSpPr>
            <xdr:cNvPr id="16315" name="p02c10cb13" hidden="1">
              <a:extLst>
                <a:ext uri="{63B3BB69-23CF-44E3-9099-C40C66FF867C}">
                  <a14:compatExt spid="_x0000_s16315"/>
                </a:ext>
                <a:ext uri="{FF2B5EF4-FFF2-40B4-BE49-F238E27FC236}">
                  <a16:creationId xmlns:a16="http://schemas.microsoft.com/office/drawing/2014/main" id="{00000000-0008-0000-0100-0000B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323850</xdr:colOff>
          <xdr:row>23</xdr:row>
          <xdr:rowOff>200025</xdr:rowOff>
        </xdr:from>
        <xdr:to>
          <xdr:col>56</xdr:col>
          <xdr:colOff>247650</xdr:colOff>
          <xdr:row>24</xdr:row>
          <xdr:rowOff>190500</xdr:rowOff>
        </xdr:to>
        <xdr:sp macro="" textlink="">
          <xdr:nvSpPr>
            <xdr:cNvPr id="16316" name="p02c10cb14" hidden="1">
              <a:extLst>
                <a:ext uri="{63B3BB69-23CF-44E3-9099-C40C66FF867C}">
                  <a14:compatExt spid="_x0000_s16316"/>
                </a:ext>
                <a:ext uri="{FF2B5EF4-FFF2-40B4-BE49-F238E27FC236}">
                  <a16:creationId xmlns:a16="http://schemas.microsoft.com/office/drawing/2014/main" id="{00000000-0008-0000-0100-0000B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209550</xdr:colOff>
          <xdr:row>23</xdr:row>
          <xdr:rowOff>200025</xdr:rowOff>
        </xdr:from>
        <xdr:to>
          <xdr:col>57</xdr:col>
          <xdr:colOff>133350</xdr:colOff>
          <xdr:row>24</xdr:row>
          <xdr:rowOff>190500</xdr:rowOff>
        </xdr:to>
        <xdr:sp macro="" textlink="">
          <xdr:nvSpPr>
            <xdr:cNvPr id="16317" name="p02c10cb15" hidden="1">
              <a:extLst>
                <a:ext uri="{63B3BB69-23CF-44E3-9099-C40C66FF867C}">
                  <a14:compatExt spid="_x0000_s16317"/>
                </a:ext>
                <a:ext uri="{FF2B5EF4-FFF2-40B4-BE49-F238E27FC236}">
                  <a16:creationId xmlns:a16="http://schemas.microsoft.com/office/drawing/2014/main" id="{00000000-0008-0000-0100-0000B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95250</xdr:colOff>
          <xdr:row>23</xdr:row>
          <xdr:rowOff>200025</xdr:rowOff>
        </xdr:from>
        <xdr:to>
          <xdr:col>58</xdr:col>
          <xdr:colOff>400050</xdr:colOff>
          <xdr:row>24</xdr:row>
          <xdr:rowOff>190500</xdr:rowOff>
        </xdr:to>
        <xdr:sp macro="" textlink="">
          <xdr:nvSpPr>
            <xdr:cNvPr id="16318" name="p02c11cb11" hidden="1">
              <a:extLst>
                <a:ext uri="{63B3BB69-23CF-44E3-9099-C40C66FF867C}">
                  <a14:compatExt spid="_x0000_s16318"/>
                </a:ext>
                <a:ext uri="{FF2B5EF4-FFF2-40B4-BE49-F238E27FC236}">
                  <a16:creationId xmlns:a16="http://schemas.microsoft.com/office/drawing/2014/main" id="{00000000-0008-0000-0100-0000B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381000</xdr:colOff>
          <xdr:row>23</xdr:row>
          <xdr:rowOff>200025</xdr:rowOff>
        </xdr:from>
        <xdr:to>
          <xdr:col>60</xdr:col>
          <xdr:colOff>76200</xdr:colOff>
          <xdr:row>24</xdr:row>
          <xdr:rowOff>190500</xdr:rowOff>
        </xdr:to>
        <xdr:sp macro="" textlink="">
          <xdr:nvSpPr>
            <xdr:cNvPr id="16319" name="p02c11cb12" hidden="1">
              <a:extLst>
                <a:ext uri="{63B3BB69-23CF-44E3-9099-C40C66FF867C}">
                  <a14:compatExt spid="_x0000_s16319"/>
                </a:ext>
                <a:ext uri="{FF2B5EF4-FFF2-40B4-BE49-F238E27FC236}">
                  <a16:creationId xmlns:a16="http://schemas.microsoft.com/office/drawing/2014/main" id="{00000000-0008-0000-0100-0000B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47625</xdr:colOff>
          <xdr:row>23</xdr:row>
          <xdr:rowOff>200025</xdr:rowOff>
        </xdr:from>
        <xdr:to>
          <xdr:col>60</xdr:col>
          <xdr:colOff>352425</xdr:colOff>
          <xdr:row>24</xdr:row>
          <xdr:rowOff>190500</xdr:rowOff>
        </xdr:to>
        <xdr:sp macro="" textlink="">
          <xdr:nvSpPr>
            <xdr:cNvPr id="16320" name="p02c11cb13" hidden="1">
              <a:extLst>
                <a:ext uri="{63B3BB69-23CF-44E3-9099-C40C66FF867C}">
                  <a14:compatExt spid="_x0000_s16320"/>
                </a:ext>
                <a:ext uri="{FF2B5EF4-FFF2-40B4-BE49-F238E27FC236}">
                  <a16:creationId xmlns:a16="http://schemas.microsoft.com/office/drawing/2014/main" id="{00000000-0008-0000-0100-0000C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60</xdr:col>
          <xdr:colOff>323850</xdr:colOff>
          <xdr:row>23</xdr:row>
          <xdr:rowOff>200025</xdr:rowOff>
        </xdr:from>
        <xdr:to>
          <xdr:col>61</xdr:col>
          <xdr:colOff>247650</xdr:colOff>
          <xdr:row>24</xdr:row>
          <xdr:rowOff>190500</xdr:rowOff>
        </xdr:to>
        <xdr:sp macro="" textlink="">
          <xdr:nvSpPr>
            <xdr:cNvPr id="16321" name="p02c11cb14" hidden="1">
              <a:extLst>
                <a:ext uri="{63B3BB69-23CF-44E3-9099-C40C66FF867C}">
                  <a14:compatExt spid="_x0000_s16321"/>
                </a:ext>
                <a:ext uri="{FF2B5EF4-FFF2-40B4-BE49-F238E27FC236}">
                  <a16:creationId xmlns:a16="http://schemas.microsoft.com/office/drawing/2014/main" id="{00000000-0008-0000-0100-0000C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209550</xdr:colOff>
          <xdr:row>23</xdr:row>
          <xdr:rowOff>200025</xdr:rowOff>
        </xdr:from>
        <xdr:to>
          <xdr:col>62</xdr:col>
          <xdr:colOff>133350</xdr:colOff>
          <xdr:row>24</xdr:row>
          <xdr:rowOff>190500</xdr:rowOff>
        </xdr:to>
        <xdr:sp macro="" textlink="">
          <xdr:nvSpPr>
            <xdr:cNvPr id="16322" name="p02c11cb15" hidden="1">
              <a:extLst>
                <a:ext uri="{63B3BB69-23CF-44E3-9099-C40C66FF867C}">
                  <a14:compatExt spid="_x0000_s16322"/>
                </a:ext>
                <a:ext uri="{FF2B5EF4-FFF2-40B4-BE49-F238E27FC236}">
                  <a16:creationId xmlns:a16="http://schemas.microsoft.com/office/drawing/2014/main" id="{00000000-0008-0000-0100-0000C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95250</xdr:colOff>
          <xdr:row>23</xdr:row>
          <xdr:rowOff>200025</xdr:rowOff>
        </xdr:from>
        <xdr:to>
          <xdr:col>63</xdr:col>
          <xdr:colOff>400050</xdr:colOff>
          <xdr:row>24</xdr:row>
          <xdr:rowOff>190500</xdr:rowOff>
        </xdr:to>
        <xdr:sp macro="" textlink="">
          <xdr:nvSpPr>
            <xdr:cNvPr id="16323" name="p02c12cb11" hidden="1">
              <a:extLst>
                <a:ext uri="{63B3BB69-23CF-44E3-9099-C40C66FF867C}">
                  <a14:compatExt spid="_x0000_s16323"/>
                </a:ext>
                <a:ext uri="{FF2B5EF4-FFF2-40B4-BE49-F238E27FC236}">
                  <a16:creationId xmlns:a16="http://schemas.microsoft.com/office/drawing/2014/main" id="{00000000-0008-0000-0100-0000C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381000</xdr:colOff>
          <xdr:row>23</xdr:row>
          <xdr:rowOff>200025</xdr:rowOff>
        </xdr:from>
        <xdr:to>
          <xdr:col>65</xdr:col>
          <xdr:colOff>76200</xdr:colOff>
          <xdr:row>24</xdr:row>
          <xdr:rowOff>190500</xdr:rowOff>
        </xdr:to>
        <xdr:sp macro="" textlink="">
          <xdr:nvSpPr>
            <xdr:cNvPr id="16324" name="p02c12cb12" hidden="1">
              <a:extLst>
                <a:ext uri="{63B3BB69-23CF-44E3-9099-C40C66FF867C}">
                  <a14:compatExt spid="_x0000_s16324"/>
                </a:ext>
                <a:ext uri="{FF2B5EF4-FFF2-40B4-BE49-F238E27FC236}">
                  <a16:creationId xmlns:a16="http://schemas.microsoft.com/office/drawing/2014/main" id="{00000000-0008-0000-0100-0000C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47625</xdr:colOff>
          <xdr:row>23</xdr:row>
          <xdr:rowOff>200025</xdr:rowOff>
        </xdr:from>
        <xdr:to>
          <xdr:col>65</xdr:col>
          <xdr:colOff>352425</xdr:colOff>
          <xdr:row>24</xdr:row>
          <xdr:rowOff>190500</xdr:rowOff>
        </xdr:to>
        <xdr:sp macro="" textlink="">
          <xdr:nvSpPr>
            <xdr:cNvPr id="16325" name="p02c12cb13" hidden="1">
              <a:extLst>
                <a:ext uri="{63B3BB69-23CF-44E3-9099-C40C66FF867C}">
                  <a14:compatExt spid="_x0000_s16325"/>
                </a:ext>
                <a:ext uri="{FF2B5EF4-FFF2-40B4-BE49-F238E27FC236}">
                  <a16:creationId xmlns:a16="http://schemas.microsoft.com/office/drawing/2014/main" id="{00000000-0008-0000-0100-0000C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323850</xdr:colOff>
          <xdr:row>23</xdr:row>
          <xdr:rowOff>200025</xdr:rowOff>
        </xdr:from>
        <xdr:to>
          <xdr:col>66</xdr:col>
          <xdr:colOff>247650</xdr:colOff>
          <xdr:row>24</xdr:row>
          <xdr:rowOff>190500</xdr:rowOff>
        </xdr:to>
        <xdr:sp macro="" textlink="">
          <xdr:nvSpPr>
            <xdr:cNvPr id="16326" name="p02c12cb14" hidden="1">
              <a:extLst>
                <a:ext uri="{63B3BB69-23CF-44E3-9099-C40C66FF867C}">
                  <a14:compatExt spid="_x0000_s16326"/>
                </a:ext>
                <a:ext uri="{FF2B5EF4-FFF2-40B4-BE49-F238E27FC236}">
                  <a16:creationId xmlns:a16="http://schemas.microsoft.com/office/drawing/2014/main" id="{00000000-0008-0000-0100-0000C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209550</xdr:colOff>
          <xdr:row>23</xdr:row>
          <xdr:rowOff>200025</xdr:rowOff>
        </xdr:from>
        <xdr:to>
          <xdr:col>67</xdr:col>
          <xdr:colOff>133350</xdr:colOff>
          <xdr:row>24</xdr:row>
          <xdr:rowOff>190500</xdr:rowOff>
        </xdr:to>
        <xdr:sp macro="" textlink="">
          <xdr:nvSpPr>
            <xdr:cNvPr id="16327" name="p02c12cb15" hidden="1">
              <a:extLst>
                <a:ext uri="{63B3BB69-23CF-44E3-9099-C40C66FF867C}">
                  <a14:compatExt spid="_x0000_s16327"/>
                </a:ext>
                <a:ext uri="{FF2B5EF4-FFF2-40B4-BE49-F238E27FC236}">
                  <a16:creationId xmlns:a16="http://schemas.microsoft.com/office/drawing/2014/main" id="{00000000-0008-0000-0100-0000C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95250</xdr:colOff>
          <xdr:row>23</xdr:row>
          <xdr:rowOff>200025</xdr:rowOff>
        </xdr:from>
        <xdr:to>
          <xdr:col>68</xdr:col>
          <xdr:colOff>400050</xdr:colOff>
          <xdr:row>24</xdr:row>
          <xdr:rowOff>190500</xdr:rowOff>
        </xdr:to>
        <xdr:sp macro="" textlink="">
          <xdr:nvSpPr>
            <xdr:cNvPr id="16328" name="p02c13cb11" hidden="1">
              <a:extLst>
                <a:ext uri="{63B3BB69-23CF-44E3-9099-C40C66FF867C}">
                  <a14:compatExt spid="_x0000_s16328"/>
                </a:ext>
                <a:ext uri="{FF2B5EF4-FFF2-40B4-BE49-F238E27FC236}">
                  <a16:creationId xmlns:a16="http://schemas.microsoft.com/office/drawing/2014/main" id="{00000000-0008-0000-0100-0000C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381000</xdr:colOff>
          <xdr:row>23</xdr:row>
          <xdr:rowOff>200025</xdr:rowOff>
        </xdr:from>
        <xdr:to>
          <xdr:col>70</xdr:col>
          <xdr:colOff>76200</xdr:colOff>
          <xdr:row>24</xdr:row>
          <xdr:rowOff>190500</xdr:rowOff>
        </xdr:to>
        <xdr:sp macro="" textlink="">
          <xdr:nvSpPr>
            <xdr:cNvPr id="16329" name="p02c13cb12" hidden="1">
              <a:extLst>
                <a:ext uri="{63B3BB69-23CF-44E3-9099-C40C66FF867C}">
                  <a14:compatExt spid="_x0000_s16329"/>
                </a:ext>
                <a:ext uri="{FF2B5EF4-FFF2-40B4-BE49-F238E27FC236}">
                  <a16:creationId xmlns:a16="http://schemas.microsoft.com/office/drawing/2014/main" id="{00000000-0008-0000-0100-0000C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47625</xdr:colOff>
          <xdr:row>23</xdr:row>
          <xdr:rowOff>200025</xdr:rowOff>
        </xdr:from>
        <xdr:to>
          <xdr:col>70</xdr:col>
          <xdr:colOff>352425</xdr:colOff>
          <xdr:row>24</xdr:row>
          <xdr:rowOff>190500</xdr:rowOff>
        </xdr:to>
        <xdr:sp macro="" textlink="">
          <xdr:nvSpPr>
            <xdr:cNvPr id="16330" name="p02c13cb13" hidden="1">
              <a:extLst>
                <a:ext uri="{63B3BB69-23CF-44E3-9099-C40C66FF867C}">
                  <a14:compatExt spid="_x0000_s16330"/>
                </a:ext>
                <a:ext uri="{FF2B5EF4-FFF2-40B4-BE49-F238E27FC236}">
                  <a16:creationId xmlns:a16="http://schemas.microsoft.com/office/drawing/2014/main" id="{00000000-0008-0000-0100-0000C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323850</xdr:colOff>
          <xdr:row>23</xdr:row>
          <xdr:rowOff>200025</xdr:rowOff>
        </xdr:from>
        <xdr:to>
          <xdr:col>71</xdr:col>
          <xdr:colOff>247650</xdr:colOff>
          <xdr:row>24</xdr:row>
          <xdr:rowOff>190500</xdr:rowOff>
        </xdr:to>
        <xdr:sp macro="" textlink="">
          <xdr:nvSpPr>
            <xdr:cNvPr id="16331" name="p02c13cb14" hidden="1">
              <a:extLst>
                <a:ext uri="{63B3BB69-23CF-44E3-9099-C40C66FF867C}">
                  <a14:compatExt spid="_x0000_s16331"/>
                </a:ext>
                <a:ext uri="{FF2B5EF4-FFF2-40B4-BE49-F238E27FC236}">
                  <a16:creationId xmlns:a16="http://schemas.microsoft.com/office/drawing/2014/main" id="{00000000-0008-0000-0100-0000C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209550</xdr:colOff>
          <xdr:row>23</xdr:row>
          <xdr:rowOff>200025</xdr:rowOff>
        </xdr:from>
        <xdr:to>
          <xdr:col>72</xdr:col>
          <xdr:colOff>133350</xdr:colOff>
          <xdr:row>24</xdr:row>
          <xdr:rowOff>190500</xdr:rowOff>
        </xdr:to>
        <xdr:sp macro="" textlink="">
          <xdr:nvSpPr>
            <xdr:cNvPr id="16332" name="p02c13cb15" hidden="1">
              <a:extLst>
                <a:ext uri="{63B3BB69-23CF-44E3-9099-C40C66FF867C}">
                  <a14:compatExt spid="_x0000_s16332"/>
                </a:ext>
                <a:ext uri="{FF2B5EF4-FFF2-40B4-BE49-F238E27FC236}">
                  <a16:creationId xmlns:a16="http://schemas.microsoft.com/office/drawing/2014/main" id="{00000000-0008-0000-0100-0000C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95250</xdr:colOff>
          <xdr:row>23</xdr:row>
          <xdr:rowOff>200025</xdr:rowOff>
        </xdr:from>
        <xdr:to>
          <xdr:col>73</xdr:col>
          <xdr:colOff>400050</xdr:colOff>
          <xdr:row>24</xdr:row>
          <xdr:rowOff>190500</xdr:rowOff>
        </xdr:to>
        <xdr:sp macro="" textlink="">
          <xdr:nvSpPr>
            <xdr:cNvPr id="16333" name="p02c14cb11" hidden="1">
              <a:extLst>
                <a:ext uri="{63B3BB69-23CF-44E3-9099-C40C66FF867C}">
                  <a14:compatExt spid="_x0000_s16333"/>
                </a:ext>
                <a:ext uri="{FF2B5EF4-FFF2-40B4-BE49-F238E27FC236}">
                  <a16:creationId xmlns:a16="http://schemas.microsoft.com/office/drawing/2014/main" id="{00000000-0008-0000-0100-0000C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381000</xdr:colOff>
          <xdr:row>23</xdr:row>
          <xdr:rowOff>200025</xdr:rowOff>
        </xdr:from>
        <xdr:to>
          <xdr:col>75</xdr:col>
          <xdr:colOff>76200</xdr:colOff>
          <xdr:row>24</xdr:row>
          <xdr:rowOff>190500</xdr:rowOff>
        </xdr:to>
        <xdr:sp macro="" textlink="">
          <xdr:nvSpPr>
            <xdr:cNvPr id="16334" name="p02c14cb12" hidden="1">
              <a:extLst>
                <a:ext uri="{63B3BB69-23CF-44E3-9099-C40C66FF867C}">
                  <a14:compatExt spid="_x0000_s16334"/>
                </a:ext>
                <a:ext uri="{FF2B5EF4-FFF2-40B4-BE49-F238E27FC236}">
                  <a16:creationId xmlns:a16="http://schemas.microsoft.com/office/drawing/2014/main" id="{00000000-0008-0000-0100-0000C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47625</xdr:colOff>
          <xdr:row>23</xdr:row>
          <xdr:rowOff>200025</xdr:rowOff>
        </xdr:from>
        <xdr:to>
          <xdr:col>75</xdr:col>
          <xdr:colOff>352425</xdr:colOff>
          <xdr:row>24</xdr:row>
          <xdr:rowOff>190500</xdr:rowOff>
        </xdr:to>
        <xdr:sp macro="" textlink="">
          <xdr:nvSpPr>
            <xdr:cNvPr id="16335" name="p02c14cb13" hidden="1">
              <a:extLst>
                <a:ext uri="{63B3BB69-23CF-44E3-9099-C40C66FF867C}">
                  <a14:compatExt spid="_x0000_s16335"/>
                </a:ext>
                <a:ext uri="{FF2B5EF4-FFF2-40B4-BE49-F238E27FC236}">
                  <a16:creationId xmlns:a16="http://schemas.microsoft.com/office/drawing/2014/main" id="{00000000-0008-0000-0100-0000C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75</xdr:col>
          <xdr:colOff>323850</xdr:colOff>
          <xdr:row>23</xdr:row>
          <xdr:rowOff>200025</xdr:rowOff>
        </xdr:from>
        <xdr:to>
          <xdr:col>76</xdr:col>
          <xdr:colOff>247650</xdr:colOff>
          <xdr:row>24</xdr:row>
          <xdr:rowOff>190500</xdr:rowOff>
        </xdr:to>
        <xdr:sp macro="" textlink="">
          <xdr:nvSpPr>
            <xdr:cNvPr id="16336" name="p02c14cb14" hidden="1">
              <a:extLst>
                <a:ext uri="{63B3BB69-23CF-44E3-9099-C40C66FF867C}">
                  <a14:compatExt spid="_x0000_s16336"/>
                </a:ext>
                <a:ext uri="{FF2B5EF4-FFF2-40B4-BE49-F238E27FC236}">
                  <a16:creationId xmlns:a16="http://schemas.microsoft.com/office/drawing/2014/main" id="{00000000-0008-0000-0100-0000D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xdr:col>
          <xdr:colOff>209550</xdr:colOff>
          <xdr:row>23</xdr:row>
          <xdr:rowOff>200025</xdr:rowOff>
        </xdr:from>
        <xdr:to>
          <xdr:col>77</xdr:col>
          <xdr:colOff>133350</xdr:colOff>
          <xdr:row>24</xdr:row>
          <xdr:rowOff>190500</xdr:rowOff>
        </xdr:to>
        <xdr:sp macro="" textlink="">
          <xdr:nvSpPr>
            <xdr:cNvPr id="16337" name="p02c14cb15" hidden="1">
              <a:extLst>
                <a:ext uri="{63B3BB69-23CF-44E3-9099-C40C66FF867C}">
                  <a14:compatExt spid="_x0000_s16337"/>
                </a:ext>
                <a:ext uri="{FF2B5EF4-FFF2-40B4-BE49-F238E27FC236}">
                  <a16:creationId xmlns:a16="http://schemas.microsoft.com/office/drawing/2014/main" id="{00000000-0008-0000-0100-0000D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95250</xdr:colOff>
          <xdr:row>23</xdr:row>
          <xdr:rowOff>200025</xdr:rowOff>
        </xdr:from>
        <xdr:to>
          <xdr:col>78</xdr:col>
          <xdr:colOff>400050</xdr:colOff>
          <xdr:row>24</xdr:row>
          <xdr:rowOff>190500</xdr:rowOff>
        </xdr:to>
        <xdr:sp macro="" textlink="">
          <xdr:nvSpPr>
            <xdr:cNvPr id="16338" name="p02c15cb11" hidden="1">
              <a:extLst>
                <a:ext uri="{63B3BB69-23CF-44E3-9099-C40C66FF867C}">
                  <a14:compatExt spid="_x0000_s16338"/>
                </a:ext>
                <a:ext uri="{FF2B5EF4-FFF2-40B4-BE49-F238E27FC236}">
                  <a16:creationId xmlns:a16="http://schemas.microsoft.com/office/drawing/2014/main" id="{00000000-0008-0000-0100-0000D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78</xdr:col>
          <xdr:colOff>381000</xdr:colOff>
          <xdr:row>23</xdr:row>
          <xdr:rowOff>200025</xdr:rowOff>
        </xdr:from>
        <xdr:to>
          <xdr:col>80</xdr:col>
          <xdr:colOff>76200</xdr:colOff>
          <xdr:row>24</xdr:row>
          <xdr:rowOff>190500</xdr:rowOff>
        </xdr:to>
        <xdr:sp macro="" textlink="">
          <xdr:nvSpPr>
            <xdr:cNvPr id="16339" name="p02c15cb12" hidden="1">
              <a:extLst>
                <a:ext uri="{63B3BB69-23CF-44E3-9099-C40C66FF867C}">
                  <a14:compatExt spid="_x0000_s16339"/>
                </a:ext>
                <a:ext uri="{FF2B5EF4-FFF2-40B4-BE49-F238E27FC236}">
                  <a16:creationId xmlns:a16="http://schemas.microsoft.com/office/drawing/2014/main" id="{00000000-0008-0000-0100-0000D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47625</xdr:colOff>
          <xdr:row>23</xdr:row>
          <xdr:rowOff>200025</xdr:rowOff>
        </xdr:from>
        <xdr:to>
          <xdr:col>80</xdr:col>
          <xdr:colOff>352425</xdr:colOff>
          <xdr:row>24</xdr:row>
          <xdr:rowOff>190500</xdr:rowOff>
        </xdr:to>
        <xdr:sp macro="" textlink="">
          <xdr:nvSpPr>
            <xdr:cNvPr id="16340" name="p02c15cb13" hidden="1">
              <a:extLst>
                <a:ext uri="{63B3BB69-23CF-44E3-9099-C40C66FF867C}">
                  <a14:compatExt spid="_x0000_s16340"/>
                </a:ext>
                <a:ext uri="{FF2B5EF4-FFF2-40B4-BE49-F238E27FC236}">
                  <a16:creationId xmlns:a16="http://schemas.microsoft.com/office/drawing/2014/main" id="{00000000-0008-0000-0100-0000D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80</xdr:col>
          <xdr:colOff>323850</xdr:colOff>
          <xdr:row>23</xdr:row>
          <xdr:rowOff>200025</xdr:rowOff>
        </xdr:from>
        <xdr:to>
          <xdr:col>81</xdr:col>
          <xdr:colOff>247650</xdr:colOff>
          <xdr:row>24</xdr:row>
          <xdr:rowOff>190500</xdr:rowOff>
        </xdr:to>
        <xdr:sp macro="" textlink="">
          <xdr:nvSpPr>
            <xdr:cNvPr id="16341" name="p02c15cb14" hidden="1">
              <a:extLst>
                <a:ext uri="{63B3BB69-23CF-44E3-9099-C40C66FF867C}">
                  <a14:compatExt spid="_x0000_s16341"/>
                </a:ext>
                <a:ext uri="{FF2B5EF4-FFF2-40B4-BE49-F238E27FC236}">
                  <a16:creationId xmlns:a16="http://schemas.microsoft.com/office/drawing/2014/main" id="{00000000-0008-0000-0100-0000D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xdr:col>
          <xdr:colOff>209550</xdr:colOff>
          <xdr:row>23</xdr:row>
          <xdr:rowOff>200025</xdr:rowOff>
        </xdr:from>
        <xdr:to>
          <xdr:col>82</xdr:col>
          <xdr:colOff>133350</xdr:colOff>
          <xdr:row>24</xdr:row>
          <xdr:rowOff>190500</xdr:rowOff>
        </xdr:to>
        <xdr:sp macro="" textlink="">
          <xdr:nvSpPr>
            <xdr:cNvPr id="16342" name="p02c15cb15" hidden="1">
              <a:extLst>
                <a:ext uri="{63B3BB69-23CF-44E3-9099-C40C66FF867C}">
                  <a14:compatExt spid="_x0000_s16342"/>
                </a:ext>
                <a:ext uri="{FF2B5EF4-FFF2-40B4-BE49-F238E27FC236}">
                  <a16:creationId xmlns:a16="http://schemas.microsoft.com/office/drawing/2014/main" id="{00000000-0008-0000-0100-0000D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95250</xdr:colOff>
          <xdr:row>23</xdr:row>
          <xdr:rowOff>200025</xdr:rowOff>
        </xdr:from>
        <xdr:to>
          <xdr:col>83</xdr:col>
          <xdr:colOff>400050</xdr:colOff>
          <xdr:row>24</xdr:row>
          <xdr:rowOff>190500</xdr:rowOff>
        </xdr:to>
        <xdr:sp macro="" textlink="">
          <xdr:nvSpPr>
            <xdr:cNvPr id="16343" name="p02c16cb11" hidden="1">
              <a:extLst>
                <a:ext uri="{63B3BB69-23CF-44E3-9099-C40C66FF867C}">
                  <a14:compatExt spid="_x0000_s16343"/>
                </a:ext>
                <a:ext uri="{FF2B5EF4-FFF2-40B4-BE49-F238E27FC236}">
                  <a16:creationId xmlns:a16="http://schemas.microsoft.com/office/drawing/2014/main" id="{00000000-0008-0000-0100-0000D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83</xdr:col>
          <xdr:colOff>381000</xdr:colOff>
          <xdr:row>23</xdr:row>
          <xdr:rowOff>200025</xdr:rowOff>
        </xdr:from>
        <xdr:to>
          <xdr:col>85</xdr:col>
          <xdr:colOff>76200</xdr:colOff>
          <xdr:row>24</xdr:row>
          <xdr:rowOff>190500</xdr:rowOff>
        </xdr:to>
        <xdr:sp macro="" textlink="">
          <xdr:nvSpPr>
            <xdr:cNvPr id="16344" name="p02c16cb12" hidden="1">
              <a:extLst>
                <a:ext uri="{63B3BB69-23CF-44E3-9099-C40C66FF867C}">
                  <a14:compatExt spid="_x0000_s16344"/>
                </a:ext>
                <a:ext uri="{FF2B5EF4-FFF2-40B4-BE49-F238E27FC236}">
                  <a16:creationId xmlns:a16="http://schemas.microsoft.com/office/drawing/2014/main" id="{00000000-0008-0000-0100-0000D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47625</xdr:colOff>
          <xdr:row>23</xdr:row>
          <xdr:rowOff>200025</xdr:rowOff>
        </xdr:from>
        <xdr:to>
          <xdr:col>85</xdr:col>
          <xdr:colOff>352425</xdr:colOff>
          <xdr:row>24</xdr:row>
          <xdr:rowOff>190500</xdr:rowOff>
        </xdr:to>
        <xdr:sp macro="" textlink="">
          <xdr:nvSpPr>
            <xdr:cNvPr id="16345" name="p02c16cb13" hidden="1">
              <a:extLst>
                <a:ext uri="{63B3BB69-23CF-44E3-9099-C40C66FF867C}">
                  <a14:compatExt spid="_x0000_s16345"/>
                </a:ext>
                <a:ext uri="{FF2B5EF4-FFF2-40B4-BE49-F238E27FC236}">
                  <a16:creationId xmlns:a16="http://schemas.microsoft.com/office/drawing/2014/main" id="{00000000-0008-0000-0100-0000D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85</xdr:col>
          <xdr:colOff>323850</xdr:colOff>
          <xdr:row>23</xdr:row>
          <xdr:rowOff>200025</xdr:rowOff>
        </xdr:from>
        <xdr:to>
          <xdr:col>86</xdr:col>
          <xdr:colOff>247650</xdr:colOff>
          <xdr:row>24</xdr:row>
          <xdr:rowOff>190500</xdr:rowOff>
        </xdr:to>
        <xdr:sp macro="" textlink="">
          <xdr:nvSpPr>
            <xdr:cNvPr id="16346" name="p02c16cb14" hidden="1">
              <a:extLst>
                <a:ext uri="{63B3BB69-23CF-44E3-9099-C40C66FF867C}">
                  <a14:compatExt spid="_x0000_s16346"/>
                </a:ext>
                <a:ext uri="{FF2B5EF4-FFF2-40B4-BE49-F238E27FC236}">
                  <a16:creationId xmlns:a16="http://schemas.microsoft.com/office/drawing/2014/main" id="{00000000-0008-0000-0100-0000D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86</xdr:col>
          <xdr:colOff>209550</xdr:colOff>
          <xdr:row>23</xdr:row>
          <xdr:rowOff>200025</xdr:rowOff>
        </xdr:from>
        <xdr:to>
          <xdr:col>87</xdr:col>
          <xdr:colOff>133350</xdr:colOff>
          <xdr:row>24</xdr:row>
          <xdr:rowOff>190500</xdr:rowOff>
        </xdr:to>
        <xdr:sp macro="" textlink="">
          <xdr:nvSpPr>
            <xdr:cNvPr id="16347" name="p02c16cb15" hidden="1">
              <a:extLst>
                <a:ext uri="{63B3BB69-23CF-44E3-9099-C40C66FF867C}">
                  <a14:compatExt spid="_x0000_s16347"/>
                </a:ext>
                <a:ext uri="{FF2B5EF4-FFF2-40B4-BE49-F238E27FC236}">
                  <a16:creationId xmlns:a16="http://schemas.microsoft.com/office/drawing/2014/main" id="{00000000-0008-0000-0100-0000D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95250</xdr:colOff>
          <xdr:row>23</xdr:row>
          <xdr:rowOff>200025</xdr:rowOff>
        </xdr:from>
        <xdr:to>
          <xdr:col>88</xdr:col>
          <xdr:colOff>400050</xdr:colOff>
          <xdr:row>24</xdr:row>
          <xdr:rowOff>190500</xdr:rowOff>
        </xdr:to>
        <xdr:sp macro="" textlink="">
          <xdr:nvSpPr>
            <xdr:cNvPr id="16348" name="p02c17cb11" hidden="1">
              <a:extLst>
                <a:ext uri="{63B3BB69-23CF-44E3-9099-C40C66FF867C}">
                  <a14:compatExt spid="_x0000_s16348"/>
                </a:ext>
                <a:ext uri="{FF2B5EF4-FFF2-40B4-BE49-F238E27FC236}">
                  <a16:creationId xmlns:a16="http://schemas.microsoft.com/office/drawing/2014/main" id="{00000000-0008-0000-0100-0000D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88</xdr:col>
          <xdr:colOff>381000</xdr:colOff>
          <xdr:row>23</xdr:row>
          <xdr:rowOff>200025</xdr:rowOff>
        </xdr:from>
        <xdr:to>
          <xdr:col>90</xdr:col>
          <xdr:colOff>76200</xdr:colOff>
          <xdr:row>24</xdr:row>
          <xdr:rowOff>190500</xdr:rowOff>
        </xdr:to>
        <xdr:sp macro="" textlink="">
          <xdr:nvSpPr>
            <xdr:cNvPr id="16349" name="p02c17cb12" hidden="1">
              <a:extLst>
                <a:ext uri="{63B3BB69-23CF-44E3-9099-C40C66FF867C}">
                  <a14:compatExt spid="_x0000_s16349"/>
                </a:ext>
                <a:ext uri="{FF2B5EF4-FFF2-40B4-BE49-F238E27FC236}">
                  <a16:creationId xmlns:a16="http://schemas.microsoft.com/office/drawing/2014/main" id="{00000000-0008-0000-0100-0000D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47625</xdr:colOff>
          <xdr:row>23</xdr:row>
          <xdr:rowOff>200025</xdr:rowOff>
        </xdr:from>
        <xdr:to>
          <xdr:col>90</xdr:col>
          <xdr:colOff>352425</xdr:colOff>
          <xdr:row>24</xdr:row>
          <xdr:rowOff>190500</xdr:rowOff>
        </xdr:to>
        <xdr:sp macro="" textlink="">
          <xdr:nvSpPr>
            <xdr:cNvPr id="16350" name="p02c17cb13" hidden="1">
              <a:extLst>
                <a:ext uri="{63B3BB69-23CF-44E3-9099-C40C66FF867C}">
                  <a14:compatExt spid="_x0000_s16350"/>
                </a:ext>
                <a:ext uri="{FF2B5EF4-FFF2-40B4-BE49-F238E27FC236}">
                  <a16:creationId xmlns:a16="http://schemas.microsoft.com/office/drawing/2014/main" id="{00000000-0008-0000-0100-0000D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90</xdr:col>
          <xdr:colOff>323850</xdr:colOff>
          <xdr:row>23</xdr:row>
          <xdr:rowOff>200025</xdr:rowOff>
        </xdr:from>
        <xdr:to>
          <xdr:col>91</xdr:col>
          <xdr:colOff>247650</xdr:colOff>
          <xdr:row>24</xdr:row>
          <xdr:rowOff>190500</xdr:rowOff>
        </xdr:to>
        <xdr:sp macro="" textlink="">
          <xdr:nvSpPr>
            <xdr:cNvPr id="16351" name="p02c17cb14" hidden="1">
              <a:extLst>
                <a:ext uri="{63B3BB69-23CF-44E3-9099-C40C66FF867C}">
                  <a14:compatExt spid="_x0000_s16351"/>
                </a:ext>
                <a:ext uri="{FF2B5EF4-FFF2-40B4-BE49-F238E27FC236}">
                  <a16:creationId xmlns:a16="http://schemas.microsoft.com/office/drawing/2014/main" id="{00000000-0008-0000-0100-0000D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91</xdr:col>
          <xdr:colOff>209550</xdr:colOff>
          <xdr:row>23</xdr:row>
          <xdr:rowOff>200025</xdr:rowOff>
        </xdr:from>
        <xdr:to>
          <xdr:col>92</xdr:col>
          <xdr:colOff>133350</xdr:colOff>
          <xdr:row>24</xdr:row>
          <xdr:rowOff>190500</xdr:rowOff>
        </xdr:to>
        <xdr:sp macro="" textlink="">
          <xdr:nvSpPr>
            <xdr:cNvPr id="16352" name="p02c17cb15" hidden="1">
              <a:extLst>
                <a:ext uri="{63B3BB69-23CF-44E3-9099-C40C66FF867C}">
                  <a14:compatExt spid="_x0000_s16352"/>
                </a:ext>
                <a:ext uri="{FF2B5EF4-FFF2-40B4-BE49-F238E27FC236}">
                  <a16:creationId xmlns:a16="http://schemas.microsoft.com/office/drawing/2014/main" id="{00000000-0008-0000-0100-0000E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95250</xdr:colOff>
          <xdr:row>23</xdr:row>
          <xdr:rowOff>200025</xdr:rowOff>
        </xdr:from>
        <xdr:to>
          <xdr:col>93</xdr:col>
          <xdr:colOff>400050</xdr:colOff>
          <xdr:row>24</xdr:row>
          <xdr:rowOff>190500</xdr:rowOff>
        </xdr:to>
        <xdr:sp macro="" textlink="">
          <xdr:nvSpPr>
            <xdr:cNvPr id="16353" name="p02c18cb11" hidden="1">
              <a:extLst>
                <a:ext uri="{63B3BB69-23CF-44E3-9099-C40C66FF867C}">
                  <a14:compatExt spid="_x0000_s16353"/>
                </a:ext>
                <a:ext uri="{FF2B5EF4-FFF2-40B4-BE49-F238E27FC236}">
                  <a16:creationId xmlns:a16="http://schemas.microsoft.com/office/drawing/2014/main" id="{00000000-0008-0000-0100-0000E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93</xdr:col>
          <xdr:colOff>381000</xdr:colOff>
          <xdr:row>23</xdr:row>
          <xdr:rowOff>200025</xdr:rowOff>
        </xdr:from>
        <xdr:to>
          <xdr:col>95</xdr:col>
          <xdr:colOff>76200</xdr:colOff>
          <xdr:row>24</xdr:row>
          <xdr:rowOff>190500</xdr:rowOff>
        </xdr:to>
        <xdr:sp macro="" textlink="">
          <xdr:nvSpPr>
            <xdr:cNvPr id="16354" name="p02c18cb12" hidden="1">
              <a:extLst>
                <a:ext uri="{63B3BB69-23CF-44E3-9099-C40C66FF867C}">
                  <a14:compatExt spid="_x0000_s16354"/>
                </a:ext>
                <a:ext uri="{FF2B5EF4-FFF2-40B4-BE49-F238E27FC236}">
                  <a16:creationId xmlns:a16="http://schemas.microsoft.com/office/drawing/2014/main" id="{00000000-0008-0000-0100-0000E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47625</xdr:colOff>
          <xdr:row>23</xdr:row>
          <xdr:rowOff>200025</xdr:rowOff>
        </xdr:from>
        <xdr:to>
          <xdr:col>95</xdr:col>
          <xdr:colOff>352425</xdr:colOff>
          <xdr:row>24</xdr:row>
          <xdr:rowOff>190500</xdr:rowOff>
        </xdr:to>
        <xdr:sp macro="" textlink="">
          <xdr:nvSpPr>
            <xdr:cNvPr id="16355" name="p02c18cb13" hidden="1">
              <a:extLst>
                <a:ext uri="{63B3BB69-23CF-44E3-9099-C40C66FF867C}">
                  <a14:compatExt spid="_x0000_s16355"/>
                </a:ext>
                <a:ext uri="{FF2B5EF4-FFF2-40B4-BE49-F238E27FC236}">
                  <a16:creationId xmlns:a16="http://schemas.microsoft.com/office/drawing/2014/main" id="{00000000-0008-0000-0100-0000E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95</xdr:col>
          <xdr:colOff>323850</xdr:colOff>
          <xdr:row>23</xdr:row>
          <xdr:rowOff>200025</xdr:rowOff>
        </xdr:from>
        <xdr:to>
          <xdr:col>96</xdr:col>
          <xdr:colOff>247650</xdr:colOff>
          <xdr:row>24</xdr:row>
          <xdr:rowOff>190500</xdr:rowOff>
        </xdr:to>
        <xdr:sp macro="" textlink="">
          <xdr:nvSpPr>
            <xdr:cNvPr id="16356" name="p02c18cb14" hidden="1">
              <a:extLst>
                <a:ext uri="{63B3BB69-23CF-44E3-9099-C40C66FF867C}">
                  <a14:compatExt spid="_x0000_s16356"/>
                </a:ext>
                <a:ext uri="{FF2B5EF4-FFF2-40B4-BE49-F238E27FC236}">
                  <a16:creationId xmlns:a16="http://schemas.microsoft.com/office/drawing/2014/main" id="{00000000-0008-0000-0100-0000E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96</xdr:col>
          <xdr:colOff>209550</xdr:colOff>
          <xdr:row>23</xdr:row>
          <xdr:rowOff>200025</xdr:rowOff>
        </xdr:from>
        <xdr:to>
          <xdr:col>97</xdr:col>
          <xdr:colOff>133350</xdr:colOff>
          <xdr:row>24</xdr:row>
          <xdr:rowOff>190500</xdr:rowOff>
        </xdr:to>
        <xdr:sp macro="" textlink="">
          <xdr:nvSpPr>
            <xdr:cNvPr id="16357" name="p02c18cb15" hidden="1">
              <a:extLst>
                <a:ext uri="{63B3BB69-23CF-44E3-9099-C40C66FF867C}">
                  <a14:compatExt spid="_x0000_s16357"/>
                </a:ext>
                <a:ext uri="{FF2B5EF4-FFF2-40B4-BE49-F238E27FC236}">
                  <a16:creationId xmlns:a16="http://schemas.microsoft.com/office/drawing/2014/main" id="{00000000-0008-0000-0100-0000E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95250</xdr:colOff>
          <xdr:row>23</xdr:row>
          <xdr:rowOff>200025</xdr:rowOff>
        </xdr:from>
        <xdr:to>
          <xdr:col>98</xdr:col>
          <xdr:colOff>400050</xdr:colOff>
          <xdr:row>24</xdr:row>
          <xdr:rowOff>190500</xdr:rowOff>
        </xdr:to>
        <xdr:sp macro="" textlink="">
          <xdr:nvSpPr>
            <xdr:cNvPr id="16358" name="p02c19cb11" hidden="1">
              <a:extLst>
                <a:ext uri="{63B3BB69-23CF-44E3-9099-C40C66FF867C}">
                  <a14:compatExt spid="_x0000_s16358"/>
                </a:ext>
                <a:ext uri="{FF2B5EF4-FFF2-40B4-BE49-F238E27FC236}">
                  <a16:creationId xmlns:a16="http://schemas.microsoft.com/office/drawing/2014/main" id="{00000000-0008-0000-0100-0000E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98</xdr:col>
          <xdr:colOff>381000</xdr:colOff>
          <xdr:row>23</xdr:row>
          <xdr:rowOff>200025</xdr:rowOff>
        </xdr:from>
        <xdr:to>
          <xdr:col>100</xdr:col>
          <xdr:colOff>76200</xdr:colOff>
          <xdr:row>24</xdr:row>
          <xdr:rowOff>190500</xdr:rowOff>
        </xdr:to>
        <xdr:sp macro="" textlink="">
          <xdr:nvSpPr>
            <xdr:cNvPr id="16359" name="p02c19cb12" hidden="1">
              <a:extLst>
                <a:ext uri="{63B3BB69-23CF-44E3-9099-C40C66FF867C}">
                  <a14:compatExt spid="_x0000_s16359"/>
                </a:ext>
                <a:ext uri="{FF2B5EF4-FFF2-40B4-BE49-F238E27FC236}">
                  <a16:creationId xmlns:a16="http://schemas.microsoft.com/office/drawing/2014/main" id="{00000000-0008-0000-0100-0000E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47625</xdr:colOff>
          <xdr:row>23</xdr:row>
          <xdr:rowOff>200025</xdr:rowOff>
        </xdr:from>
        <xdr:to>
          <xdr:col>100</xdr:col>
          <xdr:colOff>352425</xdr:colOff>
          <xdr:row>24</xdr:row>
          <xdr:rowOff>190500</xdr:rowOff>
        </xdr:to>
        <xdr:sp macro="" textlink="">
          <xdr:nvSpPr>
            <xdr:cNvPr id="16360" name="p02c19cb13" hidden="1">
              <a:extLst>
                <a:ext uri="{63B3BB69-23CF-44E3-9099-C40C66FF867C}">
                  <a14:compatExt spid="_x0000_s16360"/>
                </a:ext>
                <a:ext uri="{FF2B5EF4-FFF2-40B4-BE49-F238E27FC236}">
                  <a16:creationId xmlns:a16="http://schemas.microsoft.com/office/drawing/2014/main" id="{00000000-0008-0000-0100-0000E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100</xdr:col>
          <xdr:colOff>323850</xdr:colOff>
          <xdr:row>23</xdr:row>
          <xdr:rowOff>200025</xdr:rowOff>
        </xdr:from>
        <xdr:to>
          <xdr:col>101</xdr:col>
          <xdr:colOff>247650</xdr:colOff>
          <xdr:row>24</xdr:row>
          <xdr:rowOff>190500</xdr:rowOff>
        </xdr:to>
        <xdr:sp macro="" textlink="">
          <xdr:nvSpPr>
            <xdr:cNvPr id="16361" name="p02c19cb14" hidden="1">
              <a:extLst>
                <a:ext uri="{63B3BB69-23CF-44E3-9099-C40C66FF867C}">
                  <a14:compatExt spid="_x0000_s16361"/>
                </a:ext>
                <a:ext uri="{FF2B5EF4-FFF2-40B4-BE49-F238E27FC236}">
                  <a16:creationId xmlns:a16="http://schemas.microsoft.com/office/drawing/2014/main" id="{00000000-0008-0000-0100-0000E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101</xdr:col>
          <xdr:colOff>209550</xdr:colOff>
          <xdr:row>23</xdr:row>
          <xdr:rowOff>200025</xdr:rowOff>
        </xdr:from>
        <xdr:to>
          <xdr:col>102</xdr:col>
          <xdr:colOff>133350</xdr:colOff>
          <xdr:row>24</xdr:row>
          <xdr:rowOff>190500</xdr:rowOff>
        </xdr:to>
        <xdr:sp macro="" textlink="">
          <xdr:nvSpPr>
            <xdr:cNvPr id="16362" name="p02c19cb15" hidden="1">
              <a:extLst>
                <a:ext uri="{63B3BB69-23CF-44E3-9099-C40C66FF867C}">
                  <a14:compatExt spid="_x0000_s16362"/>
                </a:ext>
                <a:ext uri="{FF2B5EF4-FFF2-40B4-BE49-F238E27FC236}">
                  <a16:creationId xmlns:a16="http://schemas.microsoft.com/office/drawing/2014/main" id="{00000000-0008-0000-0100-0000E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95250</xdr:colOff>
          <xdr:row>23</xdr:row>
          <xdr:rowOff>200025</xdr:rowOff>
        </xdr:from>
        <xdr:to>
          <xdr:col>103</xdr:col>
          <xdr:colOff>400050</xdr:colOff>
          <xdr:row>24</xdr:row>
          <xdr:rowOff>190500</xdr:rowOff>
        </xdr:to>
        <xdr:sp macro="" textlink="">
          <xdr:nvSpPr>
            <xdr:cNvPr id="16363" name="p02c20cb11" hidden="1">
              <a:extLst>
                <a:ext uri="{63B3BB69-23CF-44E3-9099-C40C66FF867C}">
                  <a14:compatExt spid="_x0000_s16363"/>
                </a:ext>
                <a:ext uri="{FF2B5EF4-FFF2-40B4-BE49-F238E27FC236}">
                  <a16:creationId xmlns:a16="http://schemas.microsoft.com/office/drawing/2014/main" id="{00000000-0008-0000-0100-0000E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xdr:col>
          <xdr:colOff>381000</xdr:colOff>
          <xdr:row>23</xdr:row>
          <xdr:rowOff>200025</xdr:rowOff>
        </xdr:from>
        <xdr:to>
          <xdr:col>105</xdr:col>
          <xdr:colOff>76200</xdr:colOff>
          <xdr:row>24</xdr:row>
          <xdr:rowOff>190500</xdr:rowOff>
        </xdr:to>
        <xdr:sp macro="" textlink="">
          <xdr:nvSpPr>
            <xdr:cNvPr id="16364" name="p02c20cb12" hidden="1">
              <a:extLst>
                <a:ext uri="{63B3BB69-23CF-44E3-9099-C40C66FF867C}">
                  <a14:compatExt spid="_x0000_s16364"/>
                </a:ext>
                <a:ext uri="{FF2B5EF4-FFF2-40B4-BE49-F238E27FC236}">
                  <a16:creationId xmlns:a16="http://schemas.microsoft.com/office/drawing/2014/main" id="{00000000-0008-0000-0100-0000E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47625</xdr:colOff>
          <xdr:row>23</xdr:row>
          <xdr:rowOff>200025</xdr:rowOff>
        </xdr:from>
        <xdr:to>
          <xdr:col>105</xdr:col>
          <xdr:colOff>352425</xdr:colOff>
          <xdr:row>24</xdr:row>
          <xdr:rowOff>190500</xdr:rowOff>
        </xdr:to>
        <xdr:sp macro="" textlink="">
          <xdr:nvSpPr>
            <xdr:cNvPr id="16365" name="p02c20cb13" hidden="1">
              <a:extLst>
                <a:ext uri="{63B3BB69-23CF-44E3-9099-C40C66FF867C}">
                  <a14:compatExt spid="_x0000_s16365"/>
                </a:ext>
                <a:ext uri="{FF2B5EF4-FFF2-40B4-BE49-F238E27FC236}">
                  <a16:creationId xmlns:a16="http://schemas.microsoft.com/office/drawing/2014/main" id="{00000000-0008-0000-0100-0000E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xdr:col>
          <xdr:colOff>323850</xdr:colOff>
          <xdr:row>23</xdr:row>
          <xdr:rowOff>200025</xdr:rowOff>
        </xdr:from>
        <xdr:to>
          <xdr:col>106</xdr:col>
          <xdr:colOff>247650</xdr:colOff>
          <xdr:row>24</xdr:row>
          <xdr:rowOff>190500</xdr:rowOff>
        </xdr:to>
        <xdr:sp macro="" textlink="">
          <xdr:nvSpPr>
            <xdr:cNvPr id="16366" name="p02c20cb14" hidden="1">
              <a:extLst>
                <a:ext uri="{63B3BB69-23CF-44E3-9099-C40C66FF867C}">
                  <a14:compatExt spid="_x0000_s16366"/>
                </a:ext>
                <a:ext uri="{FF2B5EF4-FFF2-40B4-BE49-F238E27FC236}">
                  <a16:creationId xmlns:a16="http://schemas.microsoft.com/office/drawing/2014/main" id="{00000000-0008-0000-0100-0000E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106</xdr:col>
          <xdr:colOff>209550</xdr:colOff>
          <xdr:row>23</xdr:row>
          <xdr:rowOff>200025</xdr:rowOff>
        </xdr:from>
        <xdr:to>
          <xdr:col>107</xdr:col>
          <xdr:colOff>133350</xdr:colOff>
          <xdr:row>24</xdr:row>
          <xdr:rowOff>190500</xdr:rowOff>
        </xdr:to>
        <xdr:sp macro="" textlink="">
          <xdr:nvSpPr>
            <xdr:cNvPr id="16367" name="p02c20cb15" hidden="1">
              <a:extLst>
                <a:ext uri="{63B3BB69-23CF-44E3-9099-C40C66FF867C}">
                  <a14:compatExt spid="_x0000_s16367"/>
                </a:ext>
                <a:ext uri="{FF2B5EF4-FFF2-40B4-BE49-F238E27FC236}">
                  <a16:creationId xmlns:a16="http://schemas.microsoft.com/office/drawing/2014/main" id="{00000000-0008-0000-0100-0000E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95250</xdr:colOff>
          <xdr:row>23</xdr:row>
          <xdr:rowOff>200025</xdr:rowOff>
        </xdr:from>
        <xdr:to>
          <xdr:col>108</xdr:col>
          <xdr:colOff>400050</xdr:colOff>
          <xdr:row>24</xdr:row>
          <xdr:rowOff>190500</xdr:rowOff>
        </xdr:to>
        <xdr:sp macro="" textlink="">
          <xdr:nvSpPr>
            <xdr:cNvPr id="16368" name="p02c21cb11" hidden="1">
              <a:extLst>
                <a:ext uri="{63B3BB69-23CF-44E3-9099-C40C66FF867C}">
                  <a14:compatExt spid="_x0000_s16368"/>
                </a:ext>
                <a:ext uri="{FF2B5EF4-FFF2-40B4-BE49-F238E27FC236}">
                  <a16:creationId xmlns:a16="http://schemas.microsoft.com/office/drawing/2014/main" id="{00000000-0008-0000-0100-0000F0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108</xdr:col>
          <xdr:colOff>381000</xdr:colOff>
          <xdr:row>23</xdr:row>
          <xdr:rowOff>200025</xdr:rowOff>
        </xdr:from>
        <xdr:to>
          <xdr:col>110</xdr:col>
          <xdr:colOff>76200</xdr:colOff>
          <xdr:row>24</xdr:row>
          <xdr:rowOff>190500</xdr:rowOff>
        </xdr:to>
        <xdr:sp macro="" textlink="">
          <xdr:nvSpPr>
            <xdr:cNvPr id="16369" name="p02c21cb12" hidden="1">
              <a:extLst>
                <a:ext uri="{63B3BB69-23CF-44E3-9099-C40C66FF867C}">
                  <a14:compatExt spid="_x0000_s16369"/>
                </a:ext>
                <a:ext uri="{FF2B5EF4-FFF2-40B4-BE49-F238E27FC236}">
                  <a16:creationId xmlns:a16="http://schemas.microsoft.com/office/drawing/2014/main" id="{00000000-0008-0000-0100-0000F1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47625</xdr:colOff>
          <xdr:row>23</xdr:row>
          <xdr:rowOff>200025</xdr:rowOff>
        </xdr:from>
        <xdr:to>
          <xdr:col>110</xdr:col>
          <xdr:colOff>352425</xdr:colOff>
          <xdr:row>24</xdr:row>
          <xdr:rowOff>190500</xdr:rowOff>
        </xdr:to>
        <xdr:sp macro="" textlink="">
          <xdr:nvSpPr>
            <xdr:cNvPr id="16370" name="p02c21cb13" hidden="1">
              <a:extLst>
                <a:ext uri="{63B3BB69-23CF-44E3-9099-C40C66FF867C}">
                  <a14:compatExt spid="_x0000_s16370"/>
                </a:ext>
                <a:ext uri="{FF2B5EF4-FFF2-40B4-BE49-F238E27FC236}">
                  <a16:creationId xmlns:a16="http://schemas.microsoft.com/office/drawing/2014/main" id="{00000000-0008-0000-0100-0000F2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xdr:col>
          <xdr:colOff>323850</xdr:colOff>
          <xdr:row>23</xdr:row>
          <xdr:rowOff>200025</xdr:rowOff>
        </xdr:from>
        <xdr:to>
          <xdr:col>111</xdr:col>
          <xdr:colOff>247650</xdr:colOff>
          <xdr:row>24</xdr:row>
          <xdr:rowOff>190500</xdr:rowOff>
        </xdr:to>
        <xdr:sp macro="" textlink="">
          <xdr:nvSpPr>
            <xdr:cNvPr id="16371" name="p02c21cb14" hidden="1">
              <a:extLst>
                <a:ext uri="{63B3BB69-23CF-44E3-9099-C40C66FF867C}">
                  <a14:compatExt spid="_x0000_s16371"/>
                </a:ext>
                <a:ext uri="{FF2B5EF4-FFF2-40B4-BE49-F238E27FC236}">
                  <a16:creationId xmlns:a16="http://schemas.microsoft.com/office/drawing/2014/main" id="{00000000-0008-0000-0100-0000F3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111</xdr:col>
          <xdr:colOff>209550</xdr:colOff>
          <xdr:row>23</xdr:row>
          <xdr:rowOff>200025</xdr:rowOff>
        </xdr:from>
        <xdr:to>
          <xdr:col>112</xdr:col>
          <xdr:colOff>133350</xdr:colOff>
          <xdr:row>24</xdr:row>
          <xdr:rowOff>190500</xdr:rowOff>
        </xdr:to>
        <xdr:sp macro="" textlink="">
          <xdr:nvSpPr>
            <xdr:cNvPr id="16372" name="p02c21cb15" hidden="1">
              <a:extLst>
                <a:ext uri="{63B3BB69-23CF-44E3-9099-C40C66FF867C}">
                  <a14:compatExt spid="_x0000_s16372"/>
                </a:ext>
                <a:ext uri="{FF2B5EF4-FFF2-40B4-BE49-F238E27FC236}">
                  <a16:creationId xmlns:a16="http://schemas.microsoft.com/office/drawing/2014/main" id="{00000000-0008-0000-0100-0000F4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95250</xdr:colOff>
          <xdr:row>23</xdr:row>
          <xdr:rowOff>200025</xdr:rowOff>
        </xdr:from>
        <xdr:to>
          <xdr:col>113</xdr:col>
          <xdr:colOff>400050</xdr:colOff>
          <xdr:row>24</xdr:row>
          <xdr:rowOff>190500</xdr:rowOff>
        </xdr:to>
        <xdr:sp macro="" textlink="">
          <xdr:nvSpPr>
            <xdr:cNvPr id="16373" name="p02c22cb11" hidden="1">
              <a:extLst>
                <a:ext uri="{63B3BB69-23CF-44E3-9099-C40C66FF867C}">
                  <a14:compatExt spid="_x0000_s16373"/>
                </a:ext>
                <a:ext uri="{FF2B5EF4-FFF2-40B4-BE49-F238E27FC236}">
                  <a16:creationId xmlns:a16="http://schemas.microsoft.com/office/drawing/2014/main" id="{00000000-0008-0000-0100-0000F5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113</xdr:col>
          <xdr:colOff>381000</xdr:colOff>
          <xdr:row>23</xdr:row>
          <xdr:rowOff>200025</xdr:rowOff>
        </xdr:from>
        <xdr:to>
          <xdr:col>115</xdr:col>
          <xdr:colOff>76200</xdr:colOff>
          <xdr:row>24</xdr:row>
          <xdr:rowOff>190500</xdr:rowOff>
        </xdr:to>
        <xdr:sp macro="" textlink="">
          <xdr:nvSpPr>
            <xdr:cNvPr id="16374" name="p02c22cb12" hidden="1">
              <a:extLst>
                <a:ext uri="{63B3BB69-23CF-44E3-9099-C40C66FF867C}">
                  <a14:compatExt spid="_x0000_s16374"/>
                </a:ext>
                <a:ext uri="{FF2B5EF4-FFF2-40B4-BE49-F238E27FC236}">
                  <a16:creationId xmlns:a16="http://schemas.microsoft.com/office/drawing/2014/main" id="{00000000-0008-0000-0100-0000F6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47625</xdr:colOff>
          <xdr:row>23</xdr:row>
          <xdr:rowOff>200025</xdr:rowOff>
        </xdr:from>
        <xdr:to>
          <xdr:col>115</xdr:col>
          <xdr:colOff>352425</xdr:colOff>
          <xdr:row>24</xdr:row>
          <xdr:rowOff>190500</xdr:rowOff>
        </xdr:to>
        <xdr:sp macro="" textlink="">
          <xdr:nvSpPr>
            <xdr:cNvPr id="16375" name="p02c22cb13" hidden="1">
              <a:extLst>
                <a:ext uri="{63B3BB69-23CF-44E3-9099-C40C66FF867C}">
                  <a14:compatExt spid="_x0000_s16375"/>
                </a:ext>
                <a:ext uri="{FF2B5EF4-FFF2-40B4-BE49-F238E27FC236}">
                  <a16:creationId xmlns:a16="http://schemas.microsoft.com/office/drawing/2014/main" id="{00000000-0008-0000-0100-0000F7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xdr:col>
          <xdr:colOff>323850</xdr:colOff>
          <xdr:row>23</xdr:row>
          <xdr:rowOff>200025</xdr:rowOff>
        </xdr:from>
        <xdr:to>
          <xdr:col>116</xdr:col>
          <xdr:colOff>247650</xdr:colOff>
          <xdr:row>24</xdr:row>
          <xdr:rowOff>190500</xdr:rowOff>
        </xdr:to>
        <xdr:sp macro="" textlink="">
          <xdr:nvSpPr>
            <xdr:cNvPr id="16376" name="p02c22cb14" hidden="1">
              <a:extLst>
                <a:ext uri="{63B3BB69-23CF-44E3-9099-C40C66FF867C}">
                  <a14:compatExt spid="_x0000_s16376"/>
                </a:ext>
                <a:ext uri="{FF2B5EF4-FFF2-40B4-BE49-F238E27FC236}">
                  <a16:creationId xmlns:a16="http://schemas.microsoft.com/office/drawing/2014/main" id="{00000000-0008-0000-0100-0000F8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116</xdr:col>
          <xdr:colOff>209550</xdr:colOff>
          <xdr:row>23</xdr:row>
          <xdr:rowOff>200025</xdr:rowOff>
        </xdr:from>
        <xdr:to>
          <xdr:col>117</xdr:col>
          <xdr:colOff>133350</xdr:colOff>
          <xdr:row>24</xdr:row>
          <xdr:rowOff>190500</xdr:rowOff>
        </xdr:to>
        <xdr:sp macro="" textlink="">
          <xdr:nvSpPr>
            <xdr:cNvPr id="16377" name="p02c22cb15" hidden="1">
              <a:extLst>
                <a:ext uri="{63B3BB69-23CF-44E3-9099-C40C66FF867C}">
                  <a14:compatExt spid="_x0000_s16377"/>
                </a:ext>
                <a:ext uri="{FF2B5EF4-FFF2-40B4-BE49-F238E27FC236}">
                  <a16:creationId xmlns:a16="http://schemas.microsoft.com/office/drawing/2014/main" id="{00000000-0008-0000-0100-0000F9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95250</xdr:colOff>
          <xdr:row>23</xdr:row>
          <xdr:rowOff>200025</xdr:rowOff>
        </xdr:from>
        <xdr:to>
          <xdr:col>118</xdr:col>
          <xdr:colOff>400050</xdr:colOff>
          <xdr:row>24</xdr:row>
          <xdr:rowOff>190500</xdr:rowOff>
        </xdr:to>
        <xdr:sp macro="" textlink="">
          <xdr:nvSpPr>
            <xdr:cNvPr id="16378" name="p02c23cb11" hidden="1">
              <a:extLst>
                <a:ext uri="{63B3BB69-23CF-44E3-9099-C40C66FF867C}">
                  <a14:compatExt spid="_x0000_s16378"/>
                </a:ext>
                <a:ext uri="{FF2B5EF4-FFF2-40B4-BE49-F238E27FC236}">
                  <a16:creationId xmlns:a16="http://schemas.microsoft.com/office/drawing/2014/main" id="{00000000-0008-0000-0100-0000FA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118</xdr:col>
          <xdr:colOff>381000</xdr:colOff>
          <xdr:row>23</xdr:row>
          <xdr:rowOff>200025</xdr:rowOff>
        </xdr:from>
        <xdr:to>
          <xdr:col>120</xdr:col>
          <xdr:colOff>76200</xdr:colOff>
          <xdr:row>24</xdr:row>
          <xdr:rowOff>190500</xdr:rowOff>
        </xdr:to>
        <xdr:sp macro="" textlink="">
          <xdr:nvSpPr>
            <xdr:cNvPr id="16379" name="p02c23cb12" hidden="1">
              <a:extLst>
                <a:ext uri="{63B3BB69-23CF-44E3-9099-C40C66FF867C}">
                  <a14:compatExt spid="_x0000_s16379"/>
                </a:ext>
                <a:ext uri="{FF2B5EF4-FFF2-40B4-BE49-F238E27FC236}">
                  <a16:creationId xmlns:a16="http://schemas.microsoft.com/office/drawing/2014/main" id="{00000000-0008-0000-0100-0000FB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47625</xdr:colOff>
          <xdr:row>23</xdr:row>
          <xdr:rowOff>200025</xdr:rowOff>
        </xdr:from>
        <xdr:to>
          <xdr:col>120</xdr:col>
          <xdr:colOff>352425</xdr:colOff>
          <xdr:row>24</xdr:row>
          <xdr:rowOff>190500</xdr:rowOff>
        </xdr:to>
        <xdr:sp macro="" textlink="">
          <xdr:nvSpPr>
            <xdr:cNvPr id="16380" name="p02c23cb13" hidden="1">
              <a:extLst>
                <a:ext uri="{63B3BB69-23CF-44E3-9099-C40C66FF867C}">
                  <a14:compatExt spid="_x0000_s16380"/>
                </a:ext>
                <a:ext uri="{FF2B5EF4-FFF2-40B4-BE49-F238E27FC236}">
                  <a16:creationId xmlns:a16="http://schemas.microsoft.com/office/drawing/2014/main" id="{00000000-0008-0000-0100-0000FC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xdr:col>
          <xdr:colOff>323850</xdr:colOff>
          <xdr:row>23</xdr:row>
          <xdr:rowOff>200025</xdr:rowOff>
        </xdr:from>
        <xdr:to>
          <xdr:col>121</xdr:col>
          <xdr:colOff>247650</xdr:colOff>
          <xdr:row>24</xdr:row>
          <xdr:rowOff>190500</xdr:rowOff>
        </xdr:to>
        <xdr:sp macro="" textlink="">
          <xdr:nvSpPr>
            <xdr:cNvPr id="16381" name="p02c23cb14" hidden="1">
              <a:extLst>
                <a:ext uri="{63B3BB69-23CF-44E3-9099-C40C66FF867C}">
                  <a14:compatExt spid="_x0000_s16381"/>
                </a:ext>
                <a:ext uri="{FF2B5EF4-FFF2-40B4-BE49-F238E27FC236}">
                  <a16:creationId xmlns:a16="http://schemas.microsoft.com/office/drawing/2014/main" id="{00000000-0008-0000-0100-0000FD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121</xdr:col>
          <xdr:colOff>209550</xdr:colOff>
          <xdr:row>23</xdr:row>
          <xdr:rowOff>200025</xdr:rowOff>
        </xdr:from>
        <xdr:to>
          <xdr:col>122</xdr:col>
          <xdr:colOff>133350</xdr:colOff>
          <xdr:row>24</xdr:row>
          <xdr:rowOff>190500</xdr:rowOff>
        </xdr:to>
        <xdr:sp macro="" textlink="">
          <xdr:nvSpPr>
            <xdr:cNvPr id="16382" name="p02c23cb15" hidden="1">
              <a:extLst>
                <a:ext uri="{63B3BB69-23CF-44E3-9099-C40C66FF867C}">
                  <a14:compatExt spid="_x0000_s16382"/>
                </a:ext>
                <a:ext uri="{FF2B5EF4-FFF2-40B4-BE49-F238E27FC236}">
                  <a16:creationId xmlns:a16="http://schemas.microsoft.com/office/drawing/2014/main" id="{00000000-0008-0000-0100-0000FE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95250</xdr:colOff>
          <xdr:row>23</xdr:row>
          <xdr:rowOff>200025</xdr:rowOff>
        </xdr:from>
        <xdr:to>
          <xdr:col>123</xdr:col>
          <xdr:colOff>400050</xdr:colOff>
          <xdr:row>24</xdr:row>
          <xdr:rowOff>190500</xdr:rowOff>
        </xdr:to>
        <xdr:sp macro="" textlink="">
          <xdr:nvSpPr>
            <xdr:cNvPr id="16383" name="p02c24cb11" hidden="1">
              <a:extLst>
                <a:ext uri="{63B3BB69-23CF-44E3-9099-C40C66FF867C}">
                  <a14:compatExt spid="_x0000_s16383"/>
                </a:ext>
                <a:ext uri="{FF2B5EF4-FFF2-40B4-BE49-F238E27FC236}">
                  <a16:creationId xmlns:a16="http://schemas.microsoft.com/office/drawing/2014/main" id="{00000000-0008-0000-0100-0000FF3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123</xdr:col>
          <xdr:colOff>381000</xdr:colOff>
          <xdr:row>23</xdr:row>
          <xdr:rowOff>200025</xdr:rowOff>
        </xdr:from>
        <xdr:to>
          <xdr:col>125</xdr:col>
          <xdr:colOff>76200</xdr:colOff>
          <xdr:row>24</xdr:row>
          <xdr:rowOff>190500</xdr:rowOff>
        </xdr:to>
        <xdr:sp macro="" textlink="">
          <xdr:nvSpPr>
            <xdr:cNvPr id="27648" name="p02c24cb12" hidden="1">
              <a:extLst>
                <a:ext uri="{63B3BB69-23CF-44E3-9099-C40C66FF867C}">
                  <a14:compatExt spid="_x0000_s27648"/>
                </a:ext>
                <a:ext uri="{FF2B5EF4-FFF2-40B4-BE49-F238E27FC236}">
                  <a16:creationId xmlns:a16="http://schemas.microsoft.com/office/drawing/2014/main" id="{00000000-0008-0000-0100-00000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47625</xdr:colOff>
          <xdr:row>23</xdr:row>
          <xdr:rowOff>200025</xdr:rowOff>
        </xdr:from>
        <xdr:to>
          <xdr:col>125</xdr:col>
          <xdr:colOff>352425</xdr:colOff>
          <xdr:row>24</xdr:row>
          <xdr:rowOff>190500</xdr:rowOff>
        </xdr:to>
        <xdr:sp macro="" textlink="">
          <xdr:nvSpPr>
            <xdr:cNvPr id="27649" name="p02c24cb13"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xdr:col>
          <xdr:colOff>323850</xdr:colOff>
          <xdr:row>23</xdr:row>
          <xdr:rowOff>200025</xdr:rowOff>
        </xdr:from>
        <xdr:to>
          <xdr:col>126</xdr:col>
          <xdr:colOff>247650</xdr:colOff>
          <xdr:row>24</xdr:row>
          <xdr:rowOff>190500</xdr:rowOff>
        </xdr:to>
        <xdr:sp macro="" textlink="">
          <xdr:nvSpPr>
            <xdr:cNvPr id="27650" name="p02c24cb14"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126</xdr:col>
          <xdr:colOff>209550</xdr:colOff>
          <xdr:row>23</xdr:row>
          <xdr:rowOff>200025</xdr:rowOff>
        </xdr:from>
        <xdr:to>
          <xdr:col>127</xdr:col>
          <xdr:colOff>133350</xdr:colOff>
          <xdr:row>24</xdr:row>
          <xdr:rowOff>190500</xdr:rowOff>
        </xdr:to>
        <xdr:sp macro="" textlink="">
          <xdr:nvSpPr>
            <xdr:cNvPr id="27651" name="p02c24cb15"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95250</xdr:colOff>
          <xdr:row>23</xdr:row>
          <xdr:rowOff>200025</xdr:rowOff>
        </xdr:from>
        <xdr:to>
          <xdr:col>128</xdr:col>
          <xdr:colOff>400050</xdr:colOff>
          <xdr:row>24</xdr:row>
          <xdr:rowOff>190500</xdr:rowOff>
        </xdr:to>
        <xdr:sp macro="" textlink="">
          <xdr:nvSpPr>
            <xdr:cNvPr id="27652" name="p02c25cb11"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xdr:col>
          <xdr:colOff>381000</xdr:colOff>
          <xdr:row>23</xdr:row>
          <xdr:rowOff>200025</xdr:rowOff>
        </xdr:from>
        <xdr:to>
          <xdr:col>130</xdr:col>
          <xdr:colOff>76200</xdr:colOff>
          <xdr:row>24</xdr:row>
          <xdr:rowOff>190500</xdr:rowOff>
        </xdr:to>
        <xdr:sp macro="" textlink="">
          <xdr:nvSpPr>
            <xdr:cNvPr id="27653" name="p02c25cb12"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47625</xdr:colOff>
          <xdr:row>23</xdr:row>
          <xdr:rowOff>200025</xdr:rowOff>
        </xdr:from>
        <xdr:to>
          <xdr:col>130</xdr:col>
          <xdr:colOff>352425</xdr:colOff>
          <xdr:row>24</xdr:row>
          <xdr:rowOff>190500</xdr:rowOff>
        </xdr:to>
        <xdr:sp macro="" textlink="">
          <xdr:nvSpPr>
            <xdr:cNvPr id="27654" name="p02c25cb13"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xdr:col>
          <xdr:colOff>323850</xdr:colOff>
          <xdr:row>23</xdr:row>
          <xdr:rowOff>200025</xdr:rowOff>
        </xdr:from>
        <xdr:to>
          <xdr:col>131</xdr:col>
          <xdr:colOff>247650</xdr:colOff>
          <xdr:row>24</xdr:row>
          <xdr:rowOff>190500</xdr:rowOff>
        </xdr:to>
        <xdr:sp macro="" textlink="">
          <xdr:nvSpPr>
            <xdr:cNvPr id="27655" name="p02c25cb14"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131</xdr:col>
          <xdr:colOff>209550</xdr:colOff>
          <xdr:row>23</xdr:row>
          <xdr:rowOff>200025</xdr:rowOff>
        </xdr:from>
        <xdr:to>
          <xdr:col>132</xdr:col>
          <xdr:colOff>133350</xdr:colOff>
          <xdr:row>24</xdr:row>
          <xdr:rowOff>190500</xdr:rowOff>
        </xdr:to>
        <xdr:sp macro="" textlink="">
          <xdr:nvSpPr>
            <xdr:cNvPr id="27656" name="p02c25cb15"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95250</xdr:colOff>
          <xdr:row>23</xdr:row>
          <xdr:rowOff>200025</xdr:rowOff>
        </xdr:from>
        <xdr:to>
          <xdr:col>133</xdr:col>
          <xdr:colOff>400050</xdr:colOff>
          <xdr:row>24</xdr:row>
          <xdr:rowOff>190500</xdr:rowOff>
        </xdr:to>
        <xdr:sp macro="" textlink="">
          <xdr:nvSpPr>
            <xdr:cNvPr id="27657" name="p02c26cb11"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xdr:col>
          <xdr:colOff>381000</xdr:colOff>
          <xdr:row>23</xdr:row>
          <xdr:rowOff>200025</xdr:rowOff>
        </xdr:from>
        <xdr:to>
          <xdr:col>135</xdr:col>
          <xdr:colOff>76200</xdr:colOff>
          <xdr:row>24</xdr:row>
          <xdr:rowOff>190500</xdr:rowOff>
        </xdr:to>
        <xdr:sp macro="" textlink="">
          <xdr:nvSpPr>
            <xdr:cNvPr id="27658" name="p02c26cb12"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47625</xdr:colOff>
          <xdr:row>23</xdr:row>
          <xdr:rowOff>200025</xdr:rowOff>
        </xdr:from>
        <xdr:to>
          <xdr:col>135</xdr:col>
          <xdr:colOff>352425</xdr:colOff>
          <xdr:row>24</xdr:row>
          <xdr:rowOff>190500</xdr:rowOff>
        </xdr:to>
        <xdr:sp macro="" textlink="">
          <xdr:nvSpPr>
            <xdr:cNvPr id="27659" name="p02c26cb13"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xdr:col>
          <xdr:colOff>323850</xdr:colOff>
          <xdr:row>23</xdr:row>
          <xdr:rowOff>200025</xdr:rowOff>
        </xdr:from>
        <xdr:to>
          <xdr:col>136</xdr:col>
          <xdr:colOff>247650</xdr:colOff>
          <xdr:row>24</xdr:row>
          <xdr:rowOff>190500</xdr:rowOff>
        </xdr:to>
        <xdr:sp macro="" textlink="">
          <xdr:nvSpPr>
            <xdr:cNvPr id="27660" name="p02c26cb14"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136</xdr:col>
          <xdr:colOff>209550</xdr:colOff>
          <xdr:row>23</xdr:row>
          <xdr:rowOff>200025</xdr:rowOff>
        </xdr:from>
        <xdr:to>
          <xdr:col>137</xdr:col>
          <xdr:colOff>133350</xdr:colOff>
          <xdr:row>24</xdr:row>
          <xdr:rowOff>190500</xdr:rowOff>
        </xdr:to>
        <xdr:sp macro="" textlink="">
          <xdr:nvSpPr>
            <xdr:cNvPr id="27661" name="p02c26cb15"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95250</xdr:colOff>
          <xdr:row>23</xdr:row>
          <xdr:rowOff>200025</xdr:rowOff>
        </xdr:from>
        <xdr:to>
          <xdr:col>138</xdr:col>
          <xdr:colOff>400050</xdr:colOff>
          <xdr:row>24</xdr:row>
          <xdr:rowOff>190500</xdr:rowOff>
        </xdr:to>
        <xdr:sp macro="" textlink="">
          <xdr:nvSpPr>
            <xdr:cNvPr id="27662" name="p02c27cb11"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xdr:col>
          <xdr:colOff>381000</xdr:colOff>
          <xdr:row>23</xdr:row>
          <xdr:rowOff>200025</xdr:rowOff>
        </xdr:from>
        <xdr:to>
          <xdr:col>140</xdr:col>
          <xdr:colOff>76200</xdr:colOff>
          <xdr:row>24</xdr:row>
          <xdr:rowOff>190500</xdr:rowOff>
        </xdr:to>
        <xdr:sp macro="" textlink="">
          <xdr:nvSpPr>
            <xdr:cNvPr id="27663" name="p02c27cb12"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47625</xdr:colOff>
          <xdr:row>23</xdr:row>
          <xdr:rowOff>200025</xdr:rowOff>
        </xdr:from>
        <xdr:to>
          <xdr:col>140</xdr:col>
          <xdr:colOff>352425</xdr:colOff>
          <xdr:row>24</xdr:row>
          <xdr:rowOff>190500</xdr:rowOff>
        </xdr:to>
        <xdr:sp macro="" textlink="">
          <xdr:nvSpPr>
            <xdr:cNvPr id="27664" name="p02c27cb13" hidden="1">
              <a:extLst>
                <a:ext uri="{63B3BB69-23CF-44E3-9099-C40C66FF867C}">
                  <a14:compatExt spid="_x0000_s27664"/>
                </a:ext>
                <a:ext uri="{FF2B5EF4-FFF2-40B4-BE49-F238E27FC236}">
                  <a16:creationId xmlns:a16="http://schemas.microsoft.com/office/drawing/2014/main" id="{00000000-0008-0000-01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xdr:col>
          <xdr:colOff>323850</xdr:colOff>
          <xdr:row>23</xdr:row>
          <xdr:rowOff>200025</xdr:rowOff>
        </xdr:from>
        <xdr:to>
          <xdr:col>141</xdr:col>
          <xdr:colOff>247650</xdr:colOff>
          <xdr:row>24</xdr:row>
          <xdr:rowOff>190500</xdr:rowOff>
        </xdr:to>
        <xdr:sp macro="" textlink="">
          <xdr:nvSpPr>
            <xdr:cNvPr id="27665" name="p02c27cb14" hidden="1">
              <a:extLst>
                <a:ext uri="{63B3BB69-23CF-44E3-9099-C40C66FF867C}">
                  <a14:compatExt spid="_x0000_s27665"/>
                </a:ext>
                <a:ext uri="{FF2B5EF4-FFF2-40B4-BE49-F238E27FC236}">
                  <a16:creationId xmlns:a16="http://schemas.microsoft.com/office/drawing/2014/main" id="{00000000-0008-0000-01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141</xdr:col>
          <xdr:colOff>209550</xdr:colOff>
          <xdr:row>23</xdr:row>
          <xdr:rowOff>200025</xdr:rowOff>
        </xdr:from>
        <xdr:to>
          <xdr:col>142</xdr:col>
          <xdr:colOff>133350</xdr:colOff>
          <xdr:row>24</xdr:row>
          <xdr:rowOff>190500</xdr:rowOff>
        </xdr:to>
        <xdr:sp macro="" textlink="">
          <xdr:nvSpPr>
            <xdr:cNvPr id="27666" name="p02c27cb15"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95250</xdr:colOff>
          <xdr:row>23</xdr:row>
          <xdr:rowOff>200025</xdr:rowOff>
        </xdr:from>
        <xdr:to>
          <xdr:col>143</xdr:col>
          <xdr:colOff>400050</xdr:colOff>
          <xdr:row>24</xdr:row>
          <xdr:rowOff>190500</xdr:rowOff>
        </xdr:to>
        <xdr:sp macro="" textlink="">
          <xdr:nvSpPr>
            <xdr:cNvPr id="27667" name="p02c28cb11"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xdr:col>
          <xdr:colOff>381000</xdr:colOff>
          <xdr:row>23</xdr:row>
          <xdr:rowOff>200025</xdr:rowOff>
        </xdr:from>
        <xdr:to>
          <xdr:col>145</xdr:col>
          <xdr:colOff>76200</xdr:colOff>
          <xdr:row>24</xdr:row>
          <xdr:rowOff>190500</xdr:rowOff>
        </xdr:to>
        <xdr:sp macro="" textlink="">
          <xdr:nvSpPr>
            <xdr:cNvPr id="27668" name="p02c28cb12"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47625</xdr:colOff>
          <xdr:row>23</xdr:row>
          <xdr:rowOff>200025</xdr:rowOff>
        </xdr:from>
        <xdr:to>
          <xdr:col>145</xdr:col>
          <xdr:colOff>352425</xdr:colOff>
          <xdr:row>24</xdr:row>
          <xdr:rowOff>190500</xdr:rowOff>
        </xdr:to>
        <xdr:sp macro="" textlink="">
          <xdr:nvSpPr>
            <xdr:cNvPr id="27669" name="p02c28cb13"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xdr:col>
          <xdr:colOff>323850</xdr:colOff>
          <xdr:row>23</xdr:row>
          <xdr:rowOff>200025</xdr:rowOff>
        </xdr:from>
        <xdr:to>
          <xdr:col>146</xdr:col>
          <xdr:colOff>247650</xdr:colOff>
          <xdr:row>24</xdr:row>
          <xdr:rowOff>190500</xdr:rowOff>
        </xdr:to>
        <xdr:sp macro="" textlink="">
          <xdr:nvSpPr>
            <xdr:cNvPr id="27670" name="p02c28cb14"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xdr:col>
          <xdr:colOff>209550</xdr:colOff>
          <xdr:row>23</xdr:row>
          <xdr:rowOff>200025</xdr:rowOff>
        </xdr:from>
        <xdr:to>
          <xdr:col>147</xdr:col>
          <xdr:colOff>133350</xdr:colOff>
          <xdr:row>24</xdr:row>
          <xdr:rowOff>190500</xdr:rowOff>
        </xdr:to>
        <xdr:sp macro="" textlink="">
          <xdr:nvSpPr>
            <xdr:cNvPr id="27671" name="p02c28cb15" hidden="1">
              <a:extLst>
                <a:ext uri="{63B3BB69-23CF-44E3-9099-C40C66FF867C}">
                  <a14:compatExt spid="_x0000_s27671"/>
                </a:ext>
                <a:ext uri="{FF2B5EF4-FFF2-40B4-BE49-F238E27FC236}">
                  <a16:creationId xmlns:a16="http://schemas.microsoft.com/office/drawing/2014/main" id="{00000000-0008-0000-01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95250</xdr:colOff>
          <xdr:row>23</xdr:row>
          <xdr:rowOff>200025</xdr:rowOff>
        </xdr:from>
        <xdr:to>
          <xdr:col>148</xdr:col>
          <xdr:colOff>400050</xdr:colOff>
          <xdr:row>24</xdr:row>
          <xdr:rowOff>190500</xdr:rowOff>
        </xdr:to>
        <xdr:sp macro="" textlink="">
          <xdr:nvSpPr>
            <xdr:cNvPr id="27672" name="p02c29cb11" hidden="1">
              <a:extLst>
                <a:ext uri="{63B3BB69-23CF-44E3-9099-C40C66FF867C}">
                  <a14:compatExt spid="_x0000_s27672"/>
                </a:ext>
                <a:ext uri="{FF2B5EF4-FFF2-40B4-BE49-F238E27FC236}">
                  <a16:creationId xmlns:a16="http://schemas.microsoft.com/office/drawing/2014/main" id="{00000000-0008-0000-01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xdr:col>
          <xdr:colOff>381000</xdr:colOff>
          <xdr:row>23</xdr:row>
          <xdr:rowOff>200025</xdr:rowOff>
        </xdr:from>
        <xdr:to>
          <xdr:col>150</xdr:col>
          <xdr:colOff>76200</xdr:colOff>
          <xdr:row>24</xdr:row>
          <xdr:rowOff>190500</xdr:rowOff>
        </xdr:to>
        <xdr:sp macro="" textlink="">
          <xdr:nvSpPr>
            <xdr:cNvPr id="27673" name="p02c29cb12"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47625</xdr:colOff>
          <xdr:row>23</xdr:row>
          <xdr:rowOff>200025</xdr:rowOff>
        </xdr:from>
        <xdr:to>
          <xdr:col>150</xdr:col>
          <xdr:colOff>352425</xdr:colOff>
          <xdr:row>24</xdr:row>
          <xdr:rowOff>190500</xdr:rowOff>
        </xdr:to>
        <xdr:sp macro="" textlink="">
          <xdr:nvSpPr>
            <xdr:cNvPr id="27674" name="p02c29cb13"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150</xdr:col>
          <xdr:colOff>323850</xdr:colOff>
          <xdr:row>23</xdr:row>
          <xdr:rowOff>200025</xdr:rowOff>
        </xdr:from>
        <xdr:to>
          <xdr:col>151</xdr:col>
          <xdr:colOff>247650</xdr:colOff>
          <xdr:row>24</xdr:row>
          <xdr:rowOff>190500</xdr:rowOff>
        </xdr:to>
        <xdr:sp macro="" textlink="">
          <xdr:nvSpPr>
            <xdr:cNvPr id="27675" name="p02c29cb14"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xdr:col>
          <xdr:colOff>209550</xdr:colOff>
          <xdr:row>23</xdr:row>
          <xdr:rowOff>200025</xdr:rowOff>
        </xdr:from>
        <xdr:to>
          <xdr:col>152</xdr:col>
          <xdr:colOff>133350</xdr:colOff>
          <xdr:row>24</xdr:row>
          <xdr:rowOff>190500</xdr:rowOff>
        </xdr:to>
        <xdr:sp macro="" textlink="">
          <xdr:nvSpPr>
            <xdr:cNvPr id="27676" name="p02c29cb15"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95250</xdr:colOff>
          <xdr:row>23</xdr:row>
          <xdr:rowOff>200025</xdr:rowOff>
        </xdr:from>
        <xdr:to>
          <xdr:col>153</xdr:col>
          <xdr:colOff>400050</xdr:colOff>
          <xdr:row>24</xdr:row>
          <xdr:rowOff>190500</xdr:rowOff>
        </xdr:to>
        <xdr:sp macro="" textlink="">
          <xdr:nvSpPr>
            <xdr:cNvPr id="27677" name="p02c30cb11"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xdr:col>
          <xdr:colOff>381000</xdr:colOff>
          <xdr:row>23</xdr:row>
          <xdr:rowOff>200025</xdr:rowOff>
        </xdr:from>
        <xdr:to>
          <xdr:col>155</xdr:col>
          <xdr:colOff>76200</xdr:colOff>
          <xdr:row>24</xdr:row>
          <xdr:rowOff>190500</xdr:rowOff>
        </xdr:to>
        <xdr:sp macro="" textlink="">
          <xdr:nvSpPr>
            <xdr:cNvPr id="27678" name="p02c30cb12"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47625</xdr:colOff>
          <xdr:row>23</xdr:row>
          <xdr:rowOff>200025</xdr:rowOff>
        </xdr:from>
        <xdr:to>
          <xdr:col>155</xdr:col>
          <xdr:colOff>352425</xdr:colOff>
          <xdr:row>24</xdr:row>
          <xdr:rowOff>190500</xdr:rowOff>
        </xdr:to>
        <xdr:sp macro="" textlink="">
          <xdr:nvSpPr>
            <xdr:cNvPr id="27679" name="p02c30cb13"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155</xdr:col>
          <xdr:colOff>323850</xdr:colOff>
          <xdr:row>23</xdr:row>
          <xdr:rowOff>200025</xdr:rowOff>
        </xdr:from>
        <xdr:to>
          <xdr:col>156</xdr:col>
          <xdr:colOff>247650</xdr:colOff>
          <xdr:row>24</xdr:row>
          <xdr:rowOff>190500</xdr:rowOff>
        </xdr:to>
        <xdr:sp macro="" textlink="">
          <xdr:nvSpPr>
            <xdr:cNvPr id="27680" name="p02c30cb14"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xdr:col>
          <xdr:colOff>209550</xdr:colOff>
          <xdr:row>23</xdr:row>
          <xdr:rowOff>200025</xdr:rowOff>
        </xdr:from>
        <xdr:to>
          <xdr:col>157</xdr:col>
          <xdr:colOff>133350</xdr:colOff>
          <xdr:row>24</xdr:row>
          <xdr:rowOff>190500</xdr:rowOff>
        </xdr:to>
        <xdr:sp macro="" textlink="">
          <xdr:nvSpPr>
            <xdr:cNvPr id="27681" name="p02c30cb15"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95250</xdr:colOff>
          <xdr:row>23</xdr:row>
          <xdr:rowOff>200025</xdr:rowOff>
        </xdr:from>
        <xdr:to>
          <xdr:col>158</xdr:col>
          <xdr:colOff>400050</xdr:colOff>
          <xdr:row>24</xdr:row>
          <xdr:rowOff>190500</xdr:rowOff>
        </xdr:to>
        <xdr:sp macro="" textlink="">
          <xdr:nvSpPr>
            <xdr:cNvPr id="27682" name="p02c31cb11"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xdr:col>
          <xdr:colOff>381000</xdr:colOff>
          <xdr:row>23</xdr:row>
          <xdr:rowOff>200025</xdr:rowOff>
        </xdr:from>
        <xdr:to>
          <xdr:col>160</xdr:col>
          <xdr:colOff>76200</xdr:colOff>
          <xdr:row>24</xdr:row>
          <xdr:rowOff>190500</xdr:rowOff>
        </xdr:to>
        <xdr:sp macro="" textlink="">
          <xdr:nvSpPr>
            <xdr:cNvPr id="27683" name="p02c31cb12"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47625</xdr:colOff>
          <xdr:row>23</xdr:row>
          <xdr:rowOff>200025</xdr:rowOff>
        </xdr:from>
        <xdr:to>
          <xdr:col>160</xdr:col>
          <xdr:colOff>352425</xdr:colOff>
          <xdr:row>24</xdr:row>
          <xdr:rowOff>190500</xdr:rowOff>
        </xdr:to>
        <xdr:sp macro="" textlink="">
          <xdr:nvSpPr>
            <xdr:cNvPr id="27684" name="p02c31cb13"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160</xdr:col>
          <xdr:colOff>323850</xdr:colOff>
          <xdr:row>23</xdr:row>
          <xdr:rowOff>200025</xdr:rowOff>
        </xdr:from>
        <xdr:to>
          <xdr:col>161</xdr:col>
          <xdr:colOff>247650</xdr:colOff>
          <xdr:row>24</xdr:row>
          <xdr:rowOff>190500</xdr:rowOff>
        </xdr:to>
        <xdr:sp macro="" textlink="">
          <xdr:nvSpPr>
            <xdr:cNvPr id="27685" name="p02c31cb14"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xdr:col>
          <xdr:colOff>209550</xdr:colOff>
          <xdr:row>23</xdr:row>
          <xdr:rowOff>200025</xdr:rowOff>
        </xdr:from>
        <xdr:to>
          <xdr:col>162</xdr:col>
          <xdr:colOff>133350</xdr:colOff>
          <xdr:row>24</xdr:row>
          <xdr:rowOff>190500</xdr:rowOff>
        </xdr:to>
        <xdr:sp macro="" textlink="">
          <xdr:nvSpPr>
            <xdr:cNvPr id="27686" name="p02c31cb15"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95250</xdr:colOff>
          <xdr:row>23</xdr:row>
          <xdr:rowOff>200025</xdr:rowOff>
        </xdr:from>
        <xdr:to>
          <xdr:col>163</xdr:col>
          <xdr:colOff>400050</xdr:colOff>
          <xdr:row>24</xdr:row>
          <xdr:rowOff>190500</xdr:rowOff>
        </xdr:to>
        <xdr:sp macro="" textlink="">
          <xdr:nvSpPr>
            <xdr:cNvPr id="27687" name="p02c32cb11"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163</xdr:col>
          <xdr:colOff>381000</xdr:colOff>
          <xdr:row>23</xdr:row>
          <xdr:rowOff>200025</xdr:rowOff>
        </xdr:from>
        <xdr:to>
          <xdr:col>165</xdr:col>
          <xdr:colOff>76200</xdr:colOff>
          <xdr:row>24</xdr:row>
          <xdr:rowOff>190500</xdr:rowOff>
        </xdr:to>
        <xdr:sp macro="" textlink="">
          <xdr:nvSpPr>
            <xdr:cNvPr id="27688" name="p02c32cb12"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47625</xdr:colOff>
          <xdr:row>23</xdr:row>
          <xdr:rowOff>200025</xdr:rowOff>
        </xdr:from>
        <xdr:to>
          <xdr:col>165</xdr:col>
          <xdr:colOff>352425</xdr:colOff>
          <xdr:row>24</xdr:row>
          <xdr:rowOff>190500</xdr:rowOff>
        </xdr:to>
        <xdr:sp macro="" textlink="">
          <xdr:nvSpPr>
            <xdr:cNvPr id="27689" name="p02c32cb13"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165</xdr:col>
          <xdr:colOff>323850</xdr:colOff>
          <xdr:row>23</xdr:row>
          <xdr:rowOff>200025</xdr:rowOff>
        </xdr:from>
        <xdr:to>
          <xdr:col>166</xdr:col>
          <xdr:colOff>247650</xdr:colOff>
          <xdr:row>24</xdr:row>
          <xdr:rowOff>190500</xdr:rowOff>
        </xdr:to>
        <xdr:sp macro="" textlink="">
          <xdr:nvSpPr>
            <xdr:cNvPr id="27690" name="p02c32cb14"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166</xdr:col>
          <xdr:colOff>209550</xdr:colOff>
          <xdr:row>23</xdr:row>
          <xdr:rowOff>200025</xdr:rowOff>
        </xdr:from>
        <xdr:to>
          <xdr:col>167</xdr:col>
          <xdr:colOff>133350</xdr:colOff>
          <xdr:row>24</xdr:row>
          <xdr:rowOff>190500</xdr:rowOff>
        </xdr:to>
        <xdr:sp macro="" textlink="">
          <xdr:nvSpPr>
            <xdr:cNvPr id="27691" name="p02c32cb15"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95250</xdr:colOff>
          <xdr:row>23</xdr:row>
          <xdr:rowOff>200025</xdr:rowOff>
        </xdr:from>
        <xdr:to>
          <xdr:col>168</xdr:col>
          <xdr:colOff>400050</xdr:colOff>
          <xdr:row>24</xdr:row>
          <xdr:rowOff>190500</xdr:rowOff>
        </xdr:to>
        <xdr:sp macro="" textlink="">
          <xdr:nvSpPr>
            <xdr:cNvPr id="27692" name="p02c33cb11"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168</xdr:col>
          <xdr:colOff>381000</xdr:colOff>
          <xdr:row>23</xdr:row>
          <xdr:rowOff>200025</xdr:rowOff>
        </xdr:from>
        <xdr:to>
          <xdr:col>170</xdr:col>
          <xdr:colOff>76200</xdr:colOff>
          <xdr:row>24</xdr:row>
          <xdr:rowOff>190500</xdr:rowOff>
        </xdr:to>
        <xdr:sp macro="" textlink="">
          <xdr:nvSpPr>
            <xdr:cNvPr id="27693" name="p02c33cb12"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47625</xdr:colOff>
          <xdr:row>23</xdr:row>
          <xdr:rowOff>200025</xdr:rowOff>
        </xdr:from>
        <xdr:to>
          <xdr:col>170</xdr:col>
          <xdr:colOff>352425</xdr:colOff>
          <xdr:row>24</xdr:row>
          <xdr:rowOff>190500</xdr:rowOff>
        </xdr:to>
        <xdr:sp macro="" textlink="">
          <xdr:nvSpPr>
            <xdr:cNvPr id="27694" name="p02c33cb13"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170</xdr:col>
          <xdr:colOff>323850</xdr:colOff>
          <xdr:row>23</xdr:row>
          <xdr:rowOff>200025</xdr:rowOff>
        </xdr:from>
        <xdr:to>
          <xdr:col>171</xdr:col>
          <xdr:colOff>247650</xdr:colOff>
          <xdr:row>24</xdr:row>
          <xdr:rowOff>190500</xdr:rowOff>
        </xdr:to>
        <xdr:sp macro="" textlink="">
          <xdr:nvSpPr>
            <xdr:cNvPr id="27695" name="p02c33cb14"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171</xdr:col>
          <xdr:colOff>209550</xdr:colOff>
          <xdr:row>23</xdr:row>
          <xdr:rowOff>200025</xdr:rowOff>
        </xdr:from>
        <xdr:to>
          <xdr:col>172</xdr:col>
          <xdr:colOff>133350</xdr:colOff>
          <xdr:row>24</xdr:row>
          <xdr:rowOff>190500</xdr:rowOff>
        </xdr:to>
        <xdr:sp macro="" textlink="">
          <xdr:nvSpPr>
            <xdr:cNvPr id="27696" name="p02c33cb15"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95250</xdr:colOff>
          <xdr:row>23</xdr:row>
          <xdr:rowOff>200025</xdr:rowOff>
        </xdr:from>
        <xdr:to>
          <xdr:col>173</xdr:col>
          <xdr:colOff>400050</xdr:colOff>
          <xdr:row>24</xdr:row>
          <xdr:rowOff>190500</xdr:rowOff>
        </xdr:to>
        <xdr:sp macro="" textlink="">
          <xdr:nvSpPr>
            <xdr:cNvPr id="27697" name="p02c34cb11"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173</xdr:col>
          <xdr:colOff>381000</xdr:colOff>
          <xdr:row>23</xdr:row>
          <xdr:rowOff>200025</xdr:rowOff>
        </xdr:from>
        <xdr:to>
          <xdr:col>175</xdr:col>
          <xdr:colOff>76200</xdr:colOff>
          <xdr:row>24</xdr:row>
          <xdr:rowOff>190500</xdr:rowOff>
        </xdr:to>
        <xdr:sp macro="" textlink="">
          <xdr:nvSpPr>
            <xdr:cNvPr id="27698" name="p02c34cb12"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47625</xdr:colOff>
          <xdr:row>23</xdr:row>
          <xdr:rowOff>200025</xdr:rowOff>
        </xdr:from>
        <xdr:to>
          <xdr:col>175</xdr:col>
          <xdr:colOff>352425</xdr:colOff>
          <xdr:row>24</xdr:row>
          <xdr:rowOff>190500</xdr:rowOff>
        </xdr:to>
        <xdr:sp macro="" textlink="">
          <xdr:nvSpPr>
            <xdr:cNvPr id="27699" name="p02c34cb13"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175</xdr:col>
          <xdr:colOff>323850</xdr:colOff>
          <xdr:row>23</xdr:row>
          <xdr:rowOff>200025</xdr:rowOff>
        </xdr:from>
        <xdr:to>
          <xdr:col>176</xdr:col>
          <xdr:colOff>247650</xdr:colOff>
          <xdr:row>24</xdr:row>
          <xdr:rowOff>190500</xdr:rowOff>
        </xdr:to>
        <xdr:sp macro="" textlink="">
          <xdr:nvSpPr>
            <xdr:cNvPr id="27700" name="p02c34cb14"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176</xdr:col>
          <xdr:colOff>209550</xdr:colOff>
          <xdr:row>23</xdr:row>
          <xdr:rowOff>200025</xdr:rowOff>
        </xdr:from>
        <xdr:to>
          <xdr:col>177</xdr:col>
          <xdr:colOff>133350</xdr:colOff>
          <xdr:row>24</xdr:row>
          <xdr:rowOff>190500</xdr:rowOff>
        </xdr:to>
        <xdr:sp macro="" textlink="">
          <xdr:nvSpPr>
            <xdr:cNvPr id="27701" name="p02c34cb15"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95250</xdr:colOff>
          <xdr:row>23</xdr:row>
          <xdr:rowOff>200025</xdr:rowOff>
        </xdr:from>
        <xdr:to>
          <xdr:col>178</xdr:col>
          <xdr:colOff>400050</xdr:colOff>
          <xdr:row>24</xdr:row>
          <xdr:rowOff>190500</xdr:rowOff>
        </xdr:to>
        <xdr:sp macro="" textlink="">
          <xdr:nvSpPr>
            <xdr:cNvPr id="27702" name="p02c35cb11"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178</xdr:col>
          <xdr:colOff>381000</xdr:colOff>
          <xdr:row>23</xdr:row>
          <xdr:rowOff>200025</xdr:rowOff>
        </xdr:from>
        <xdr:to>
          <xdr:col>180</xdr:col>
          <xdr:colOff>76200</xdr:colOff>
          <xdr:row>24</xdr:row>
          <xdr:rowOff>190500</xdr:rowOff>
        </xdr:to>
        <xdr:sp macro="" textlink="">
          <xdr:nvSpPr>
            <xdr:cNvPr id="27703" name="p02c35cb12"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47625</xdr:colOff>
          <xdr:row>23</xdr:row>
          <xdr:rowOff>200025</xdr:rowOff>
        </xdr:from>
        <xdr:to>
          <xdr:col>180</xdr:col>
          <xdr:colOff>352425</xdr:colOff>
          <xdr:row>24</xdr:row>
          <xdr:rowOff>190500</xdr:rowOff>
        </xdr:to>
        <xdr:sp macro="" textlink="">
          <xdr:nvSpPr>
            <xdr:cNvPr id="27704" name="p02c35cb13"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xdr:col>
          <xdr:colOff>323850</xdr:colOff>
          <xdr:row>23</xdr:row>
          <xdr:rowOff>200025</xdr:rowOff>
        </xdr:from>
        <xdr:to>
          <xdr:col>181</xdr:col>
          <xdr:colOff>247650</xdr:colOff>
          <xdr:row>24</xdr:row>
          <xdr:rowOff>190500</xdr:rowOff>
        </xdr:to>
        <xdr:sp macro="" textlink="">
          <xdr:nvSpPr>
            <xdr:cNvPr id="27705" name="p02c35cb14"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181</xdr:col>
          <xdr:colOff>209550</xdr:colOff>
          <xdr:row>23</xdr:row>
          <xdr:rowOff>200025</xdr:rowOff>
        </xdr:from>
        <xdr:to>
          <xdr:col>182</xdr:col>
          <xdr:colOff>133350</xdr:colOff>
          <xdr:row>24</xdr:row>
          <xdr:rowOff>190500</xdr:rowOff>
        </xdr:to>
        <xdr:sp macro="" textlink="">
          <xdr:nvSpPr>
            <xdr:cNvPr id="27706" name="p02c35cb15"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95250</xdr:colOff>
          <xdr:row>23</xdr:row>
          <xdr:rowOff>200025</xdr:rowOff>
        </xdr:from>
        <xdr:to>
          <xdr:col>183</xdr:col>
          <xdr:colOff>400050</xdr:colOff>
          <xdr:row>24</xdr:row>
          <xdr:rowOff>190500</xdr:rowOff>
        </xdr:to>
        <xdr:sp macro="" textlink="">
          <xdr:nvSpPr>
            <xdr:cNvPr id="27707" name="p02c36cb11"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183</xdr:col>
          <xdr:colOff>381000</xdr:colOff>
          <xdr:row>23</xdr:row>
          <xdr:rowOff>200025</xdr:rowOff>
        </xdr:from>
        <xdr:to>
          <xdr:col>185</xdr:col>
          <xdr:colOff>76200</xdr:colOff>
          <xdr:row>24</xdr:row>
          <xdr:rowOff>190500</xdr:rowOff>
        </xdr:to>
        <xdr:sp macro="" textlink="">
          <xdr:nvSpPr>
            <xdr:cNvPr id="27708" name="p02c36cb12"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47625</xdr:colOff>
          <xdr:row>23</xdr:row>
          <xdr:rowOff>200025</xdr:rowOff>
        </xdr:from>
        <xdr:to>
          <xdr:col>185</xdr:col>
          <xdr:colOff>352425</xdr:colOff>
          <xdr:row>24</xdr:row>
          <xdr:rowOff>190500</xdr:rowOff>
        </xdr:to>
        <xdr:sp macro="" textlink="">
          <xdr:nvSpPr>
            <xdr:cNvPr id="27709" name="p02c36cb13"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185</xdr:col>
          <xdr:colOff>323850</xdr:colOff>
          <xdr:row>23</xdr:row>
          <xdr:rowOff>200025</xdr:rowOff>
        </xdr:from>
        <xdr:to>
          <xdr:col>186</xdr:col>
          <xdr:colOff>247650</xdr:colOff>
          <xdr:row>24</xdr:row>
          <xdr:rowOff>190500</xdr:rowOff>
        </xdr:to>
        <xdr:sp macro="" textlink="">
          <xdr:nvSpPr>
            <xdr:cNvPr id="27710" name="p02c36cb14"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186</xdr:col>
          <xdr:colOff>209550</xdr:colOff>
          <xdr:row>23</xdr:row>
          <xdr:rowOff>200025</xdr:rowOff>
        </xdr:from>
        <xdr:to>
          <xdr:col>187</xdr:col>
          <xdr:colOff>133350</xdr:colOff>
          <xdr:row>24</xdr:row>
          <xdr:rowOff>190500</xdr:rowOff>
        </xdr:to>
        <xdr:sp macro="" textlink="">
          <xdr:nvSpPr>
            <xdr:cNvPr id="27711" name="p02c36cb15"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95250</xdr:colOff>
          <xdr:row>23</xdr:row>
          <xdr:rowOff>200025</xdr:rowOff>
        </xdr:from>
        <xdr:to>
          <xdr:col>188</xdr:col>
          <xdr:colOff>400050</xdr:colOff>
          <xdr:row>24</xdr:row>
          <xdr:rowOff>190500</xdr:rowOff>
        </xdr:to>
        <xdr:sp macro="" textlink="">
          <xdr:nvSpPr>
            <xdr:cNvPr id="27712" name="p02c37cb11"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188</xdr:col>
          <xdr:colOff>381000</xdr:colOff>
          <xdr:row>23</xdr:row>
          <xdr:rowOff>200025</xdr:rowOff>
        </xdr:from>
        <xdr:to>
          <xdr:col>190</xdr:col>
          <xdr:colOff>76200</xdr:colOff>
          <xdr:row>24</xdr:row>
          <xdr:rowOff>190500</xdr:rowOff>
        </xdr:to>
        <xdr:sp macro="" textlink="">
          <xdr:nvSpPr>
            <xdr:cNvPr id="27713" name="p02c37cb12"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47625</xdr:colOff>
          <xdr:row>23</xdr:row>
          <xdr:rowOff>200025</xdr:rowOff>
        </xdr:from>
        <xdr:to>
          <xdr:col>190</xdr:col>
          <xdr:colOff>352425</xdr:colOff>
          <xdr:row>24</xdr:row>
          <xdr:rowOff>190500</xdr:rowOff>
        </xdr:to>
        <xdr:sp macro="" textlink="">
          <xdr:nvSpPr>
            <xdr:cNvPr id="27714" name="p02c37cb13"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190</xdr:col>
          <xdr:colOff>323850</xdr:colOff>
          <xdr:row>23</xdr:row>
          <xdr:rowOff>200025</xdr:rowOff>
        </xdr:from>
        <xdr:to>
          <xdr:col>191</xdr:col>
          <xdr:colOff>247650</xdr:colOff>
          <xdr:row>24</xdr:row>
          <xdr:rowOff>190500</xdr:rowOff>
        </xdr:to>
        <xdr:sp macro="" textlink="">
          <xdr:nvSpPr>
            <xdr:cNvPr id="27715" name="p02c37cb14"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191</xdr:col>
          <xdr:colOff>209550</xdr:colOff>
          <xdr:row>23</xdr:row>
          <xdr:rowOff>200025</xdr:rowOff>
        </xdr:from>
        <xdr:to>
          <xdr:col>192</xdr:col>
          <xdr:colOff>133350</xdr:colOff>
          <xdr:row>24</xdr:row>
          <xdr:rowOff>190500</xdr:rowOff>
        </xdr:to>
        <xdr:sp macro="" textlink="">
          <xdr:nvSpPr>
            <xdr:cNvPr id="27716" name="p02c37cb15"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95250</xdr:colOff>
          <xdr:row>23</xdr:row>
          <xdr:rowOff>200025</xdr:rowOff>
        </xdr:from>
        <xdr:to>
          <xdr:col>193</xdr:col>
          <xdr:colOff>400050</xdr:colOff>
          <xdr:row>24</xdr:row>
          <xdr:rowOff>190500</xdr:rowOff>
        </xdr:to>
        <xdr:sp macro="" textlink="">
          <xdr:nvSpPr>
            <xdr:cNvPr id="27717" name="p02c38cb11"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193</xdr:col>
          <xdr:colOff>381000</xdr:colOff>
          <xdr:row>23</xdr:row>
          <xdr:rowOff>200025</xdr:rowOff>
        </xdr:from>
        <xdr:to>
          <xdr:col>195</xdr:col>
          <xdr:colOff>76200</xdr:colOff>
          <xdr:row>24</xdr:row>
          <xdr:rowOff>190500</xdr:rowOff>
        </xdr:to>
        <xdr:sp macro="" textlink="">
          <xdr:nvSpPr>
            <xdr:cNvPr id="27718" name="p02c38cb12"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47625</xdr:colOff>
          <xdr:row>23</xdr:row>
          <xdr:rowOff>200025</xdr:rowOff>
        </xdr:from>
        <xdr:to>
          <xdr:col>195</xdr:col>
          <xdr:colOff>352425</xdr:colOff>
          <xdr:row>24</xdr:row>
          <xdr:rowOff>190500</xdr:rowOff>
        </xdr:to>
        <xdr:sp macro="" textlink="">
          <xdr:nvSpPr>
            <xdr:cNvPr id="27719" name="p02c38cb13"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195</xdr:col>
          <xdr:colOff>323850</xdr:colOff>
          <xdr:row>23</xdr:row>
          <xdr:rowOff>200025</xdr:rowOff>
        </xdr:from>
        <xdr:to>
          <xdr:col>196</xdr:col>
          <xdr:colOff>247650</xdr:colOff>
          <xdr:row>24</xdr:row>
          <xdr:rowOff>190500</xdr:rowOff>
        </xdr:to>
        <xdr:sp macro="" textlink="">
          <xdr:nvSpPr>
            <xdr:cNvPr id="27720" name="p02c38cb14"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196</xdr:col>
          <xdr:colOff>209550</xdr:colOff>
          <xdr:row>23</xdr:row>
          <xdr:rowOff>200025</xdr:rowOff>
        </xdr:from>
        <xdr:to>
          <xdr:col>197</xdr:col>
          <xdr:colOff>133350</xdr:colOff>
          <xdr:row>24</xdr:row>
          <xdr:rowOff>190500</xdr:rowOff>
        </xdr:to>
        <xdr:sp macro="" textlink="">
          <xdr:nvSpPr>
            <xdr:cNvPr id="27721" name="p02c38cb15" hidden="1">
              <a:extLst>
                <a:ext uri="{63B3BB69-23CF-44E3-9099-C40C66FF867C}">
                  <a14:compatExt spid="_x0000_s27721"/>
                </a:ext>
                <a:ext uri="{FF2B5EF4-FFF2-40B4-BE49-F238E27FC236}">
                  <a16:creationId xmlns:a16="http://schemas.microsoft.com/office/drawing/2014/main" id="{00000000-0008-0000-01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95250</xdr:colOff>
          <xdr:row>23</xdr:row>
          <xdr:rowOff>200025</xdr:rowOff>
        </xdr:from>
        <xdr:to>
          <xdr:col>198</xdr:col>
          <xdr:colOff>400050</xdr:colOff>
          <xdr:row>24</xdr:row>
          <xdr:rowOff>190500</xdr:rowOff>
        </xdr:to>
        <xdr:sp macro="" textlink="">
          <xdr:nvSpPr>
            <xdr:cNvPr id="27722" name="p02c39cb11"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198</xdr:col>
          <xdr:colOff>381000</xdr:colOff>
          <xdr:row>23</xdr:row>
          <xdr:rowOff>200025</xdr:rowOff>
        </xdr:from>
        <xdr:to>
          <xdr:col>200</xdr:col>
          <xdr:colOff>76200</xdr:colOff>
          <xdr:row>24</xdr:row>
          <xdr:rowOff>190500</xdr:rowOff>
        </xdr:to>
        <xdr:sp macro="" textlink="">
          <xdr:nvSpPr>
            <xdr:cNvPr id="27723" name="p02c39cb12"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47625</xdr:colOff>
          <xdr:row>23</xdr:row>
          <xdr:rowOff>200025</xdr:rowOff>
        </xdr:from>
        <xdr:to>
          <xdr:col>200</xdr:col>
          <xdr:colOff>352425</xdr:colOff>
          <xdr:row>24</xdr:row>
          <xdr:rowOff>190500</xdr:rowOff>
        </xdr:to>
        <xdr:sp macro="" textlink="">
          <xdr:nvSpPr>
            <xdr:cNvPr id="27724" name="p02c39cb13"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200</xdr:col>
          <xdr:colOff>323850</xdr:colOff>
          <xdr:row>23</xdr:row>
          <xdr:rowOff>200025</xdr:rowOff>
        </xdr:from>
        <xdr:to>
          <xdr:col>201</xdr:col>
          <xdr:colOff>247650</xdr:colOff>
          <xdr:row>24</xdr:row>
          <xdr:rowOff>190500</xdr:rowOff>
        </xdr:to>
        <xdr:sp macro="" textlink="">
          <xdr:nvSpPr>
            <xdr:cNvPr id="27725" name="p02c39cb14"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201</xdr:col>
          <xdr:colOff>209550</xdr:colOff>
          <xdr:row>23</xdr:row>
          <xdr:rowOff>200025</xdr:rowOff>
        </xdr:from>
        <xdr:to>
          <xdr:col>202</xdr:col>
          <xdr:colOff>133350</xdr:colOff>
          <xdr:row>24</xdr:row>
          <xdr:rowOff>190500</xdr:rowOff>
        </xdr:to>
        <xdr:sp macro="" textlink="">
          <xdr:nvSpPr>
            <xdr:cNvPr id="27726" name="p02c39cb15" hidden="1">
              <a:extLst>
                <a:ext uri="{63B3BB69-23CF-44E3-9099-C40C66FF867C}">
                  <a14:compatExt spid="_x0000_s27726"/>
                </a:ext>
                <a:ext uri="{FF2B5EF4-FFF2-40B4-BE49-F238E27FC236}">
                  <a16:creationId xmlns:a16="http://schemas.microsoft.com/office/drawing/2014/main" id="{00000000-0008-0000-01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95250</xdr:colOff>
          <xdr:row>23</xdr:row>
          <xdr:rowOff>200025</xdr:rowOff>
        </xdr:from>
        <xdr:to>
          <xdr:col>203</xdr:col>
          <xdr:colOff>400050</xdr:colOff>
          <xdr:row>24</xdr:row>
          <xdr:rowOff>190500</xdr:rowOff>
        </xdr:to>
        <xdr:sp macro="" textlink="">
          <xdr:nvSpPr>
            <xdr:cNvPr id="27727" name="p02c40cb11" hidden="1">
              <a:extLst>
                <a:ext uri="{63B3BB69-23CF-44E3-9099-C40C66FF867C}">
                  <a14:compatExt spid="_x0000_s27727"/>
                </a:ext>
                <a:ext uri="{FF2B5EF4-FFF2-40B4-BE49-F238E27FC236}">
                  <a16:creationId xmlns:a16="http://schemas.microsoft.com/office/drawing/2014/main" id="{00000000-0008-0000-01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203</xdr:col>
          <xdr:colOff>381000</xdr:colOff>
          <xdr:row>23</xdr:row>
          <xdr:rowOff>200025</xdr:rowOff>
        </xdr:from>
        <xdr:to>
          <xdr:col>205</xdr:col>
          <xdr:colOff>76200</xdr:colOff>
          <xdr:row>24</xdr:row>
          <xdr:rowOff>190500</xdr:rowOff>
        </xdr:to>
        <xdr:sp macro="" textlink="">
          <xdr:nvSpPr>
            <xdr:cNvPr id="27728" name="p02c40cb12" hidden="1">
              <a:extLst>
                <a:ext uri="{63B3BB69-23CF-44E3-9099-C40C66FF867C}">
                  <a14:compatExt spid="_x0000_s27728"/>
                </a:ext>
                <a:ext uri="{FF2B5EF4-FFF2-40B4-BE49-F238E27FC236}">
                  <a16:creationId xmlns:a16="http://schemas.microsoft.com/office/drawing/2014/main" id="{00000000-0008-0000-01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47625</xdr:colOff>
          <xdr:row>23</xdr:row>
          <xdr:rowOff>200025</xdr:rowOff>
        </xdr:from>
        <xdr:to>
          <xdr:col>205</xdr:col>
          <xdr:colOff>352425</xdr:colOff>
          <xdr:row>24</xdr:row>
          <xdr:rowOff>190500</xdr:rowOff>
        </xdr:to>
        <xdr:sp macro="" textlink="">
          <xdr:nvSpPr>
            <xdr:cNvPr id="27729" name="p02c40cb13"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xdr:col>
          <xdr:colOff>323850</xdr:colOff>
          <xdr:row>23</xdr:row>
          <xdr:rowOff>200025</xdr:rowOff>
        </xdr:from>
        <xdr:to>
          <xdr:col>206</xdr:col>
          <xdr:colOff>247650</xdr:colOff>
          <xdr:row>24</xdr:row>
          <xdr:rowOff>190500</xdr:rowOff>
        </xdr:to>
        <xdr:sp macro="" textlink="">
          <xdr:nvSpPr>
            <xdr:cNvPr id="27730" name="p02c40cb14" hidden="1">
              <a:extLst>
                <a:ext uri="{63B3BB69-23CF-44E3-9099-C40C66FF867C}">
                  <a14:compatExt spid="_x0000_s27730"/>
                </a:ext>
                <a:ext uri="{FF2B5EF4-FFF2-40B4-BE49-F238E27FC236}">
                  <a16:creationId xmlns:a16="http://schemas.microsoft.com/office/drawing/2014/main" id="{00000000-0008-0000-01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206</xdr:col>
          <xdr:colOff>209550</xdr:colOff>
          <xdr:row>23</xdr:row>
          <xdr:rowOff>200025</xdr:rowOff>
        </xdr:from>
        <xdr:to>
          <xdr:col>207</xdr:col>
          <xdr:colOff>133350</xdr:colOff>
          <xdr:row>24</xdr:row>
          <xdr:rowOff>190500</xdr:rowOff>
        </xdr:to>
        <xdr:sp macro="" textlink="">
          <xdr:nvSpPr>
            <xdr:cNvPr id="27731" name="p02c40cb15"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95250</xdr:colOff>
          <xdr:row>23</xdr:row>
          <xdr:rowOff>200025</xdr:rowOff>
        </xdr:from>
        <xdr:to>
          <xdr:col>208</xdr:col>
          <xdr:colOff>400050</xdr:colOff>
          <xdr:row>24</xdr:row>
          <xdr:rowOff>190500</xdr:rowOff>
        </xdr:to>
        <xdr:sp macro="" textlink="">
          <xdr:nvSpPr>
            <xdr:cNvPr id="27732" name="p02c41cb11"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208</xdr:col>
          <xdr:colOff>381000</xdr:colOff>
          <xdr:row>23</xdr:row>
          <xdr:rowOff>200025</xdr:rowOff>
        </xdr:from>
        <xdr:to>
          <xdr:col>210</xdr:col>
          <xdr:colOff>76200</xdr:colOff>
          <xdr:row>24</xdr:row>
          <xdr:rowOff>190500</xdr:rowOff>
        </xdr:to>
        <xdr:sp macro="" textlink="">
          <xdr:nvSpPr>
            <xdr:cNvPr id="27733" name="p02c41cb12"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47625</xdr:colOff>
          <xdr:row>23</xdr:row>
          <xdr:rowOff>200025</xdr:rowOff>
        </xdr:from>
        <xdr:to>
          <xdr:col>210</xdr:col>
          <xdr:colOff>352425</xdr:colOff>
          <xdr:row>24</xdr:row>
          <xdr:rowOff>190500</xdr:rowOff>
        </xdr:to>
        <xdr:sp macro="" textlink="">
          <xdr:nvSpPr>
            <xdr:cNvPr id="27734" name="p02c41cb13"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210</xdr:col>
          <xdr:colOff>323850</xdr:colOff>
          <xdr:row>23</xdr:row>
          <xdr:rowOff>200025</xdr:rowOff>
        </xdr:from>
        <xdr:to>
          <xdr:col>211</xdr:col>
          <xdr:colOff>247650</xdr:colOff>
          <xdr:row>24</xdr:row>
          <xdr:rowOff>190500</xdr:rowOff>
        </xdr:to>
        <xdr:sp macro="" textlink="">
          <xdr:nvSpPr>
            <xdr:cNvPr id="27735" name="p02c41cb14"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211</xdr:col>
          <xdr:colOff>209550</xdr:colOff>
          <xdr:row>23</xdr:row>
          <xdr:rowOff>200025</xdr:rowOff>
        </xdr:from>
        <xdr:to>
          <xdr:col>212</xdr:col>
          <xdr:colOff>133350</xdr:colOff>
          <xdr:row>24</xdr:row>
          <xdr:rowOff>190500</xdr:rowOff>
        </xdr:to>
        <xdr:sp macro="" textlink="">
          <xdr:nvSpPr>
            <xdr:cNvPr id="27736" name="p02c41cb15"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95250</xdr:colOff>
          <xdr:row>23</xdr:row>
          <xdr:rowOff>200025</xdr:rowOff>
        </xdr:from>
        <xdr:to>
          <xdr:col>213</xdr:col>
          <xdr:colOff>400050</xdr:colOff>
          <xdr:row>24</xdr:row>
          <xdr:rowOff>190500</xdr:rowOff>
        </xdr:to>
        <xdr:sp macro="" textlink="">
          <xdr:nvSpPr>
            <xdr:cNvPr id="27737" name="p02c42cb11"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213</xdr:col>
          <xdr:colOff>381000</xdr:colOff>
          <xdr:row>23</xdr:row>
          <xdr:rowOff>200025</xdr:rowOff>
        </xdr:from>
        <xdr:to>
          <xdr:col>215</xdr:col>
          <xdr:colOff>76200</xdr:colOff>
          <xdr:row>24</xdr:row>
          <xdr:rowOff>190500</xdr:rowOff>
        </xdr:to>
        <xdr:sp macro="" textlink="">
          <xdr:nvSpPr>
            <xdr:cNvPr id="27738" name="p02c42cb12" hidden="1">
              <a:extLst>
                <a:ext uri="{63B3BB69-23CF-44E3-9099-C40C66FF867C}">
                  <a14:compatExt spid="_x0000_s27738"/>
                </a:ext>
                <a:ext uri="{FF2B5EF4-FFF2-40B4-BE49-F238E27FC236}">
                  <a16:creationId xmlns:a16="http://schemas.microsoft.com/office/drawing/2014/main" id="{00000000-0008-0000-0100-00005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47625</xdr:colOff>
          <xdr:row>23</xdr:row>
          <xdr:rowOff>200025</xdr:rowOff>
        </xdr:from>
        <xdr:to>
          <xdr:col>215</xdr:col>
          <xdr:colOff>352425</xdr:colOff>
          <xdr:row>24</xdr:row>
          <xdr:rowOff>190500</xdr:rowOff>
        </xdr:to>
        <xdr:sp macro="" textlink="">
          <xdr:nvSpPr>
            <xdr:cNvPr id="27739" name="p02c42cb13" hidden="1">
              <a:extLst>
                <a:ext uri="{63B3BB69-23CF-44E3-9099-C40C66FF867C}">
                  <a14:compatExt spid="_x0000_s27739"/>
                </a:ext>
                <a:ext uri="{FF2B5EF4-FFF2-40B4-BE49-F238E27FC236}">
                  <a16:creationId xmlns:a16="http://schemas.microsoft.com/office/drawing/2014/main" id="{00000000-0008-0000-0100-00005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215</xdr:col>
          <xdr:colOff>323850</xdr:colOff>
          <xdr:row>23</xdr:row>
          <xdr:rowOff>200025</xdr:rowOff>
        </xdr:from>
        <xdr:to>
          <xdr:col>216</xdr:col>
          <xdr:colOff>247650</xdr:colOff>
          <xdr:row>24</xdr:row>
          <xdr:rowOff>190500</xdr:rowOff>
        </xdr:to>
        <xdr:sp macro="" textlink="">
          <xdr:nvSpPr>
            <xdr:cNvPr id="27740" name="p02c42cb14" hidden="1">
              <a:extLst>
                <a:ext uri="{63B3BB69-23CF-44E3-9099-C40C66FF867C}">
                  <a14:compatExt spid="_x0000_s27740"/>
                </a:ext>
                <a:ext uri="{FF2B5EF4-FFF2-40B4-BE49-F238E27FC236}">
                  <a16:creationId xmlns:a16="http://schemas.microsoft.com/office/drawing/2014/main" id="{00000000-0008-0000-01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216</xdr:col>
          <xdr:colOff>209550</xdr:colOff>
          <xdr:row>23</xdr:row>
          <xdr:rowOff>200025</xdr:rowOff>
        </xdr:from>
        <xdr:to>
          <xdr:col>217</xdr:col>
          <xdr:colOff>133350</xdr:colOff>
          <xdr:row>24</xdr:row>
          <xdr:rowOff>190500</xdr:rowOff>
        </xdr:to>
        <xdr:sp macro="" textlink="">
          <xdr:nvSpPr>
            <xdr:cNvPr id="27741" name="p02c42cb15" hidden="1">
              <a:extLst>
                <a:ext uri="{63B3BB69-23CF-44E3-9099-C40C66FF867C}">
                  <a14:compatExt spid="_x0000_s27741"/>
                </a:ext>
                <a:ext uri="{FF2B5EF4-FFF2-40B4-BE49-F238E27FC236}">
                  <a16:creationId xmlns:a16="http://schemas.microsoft.com/office/drawing/2014/main" id="{00000000-0008-0000-01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95250</xdr:colOff>
          <xdr:row>23</xdr:row>
          <xdr:rowOff>200025</xdr:rowOff>
        </xdr:from>
        <xdr:to>
          <xdr:col>218</xdr:col>
          <xdr:colOff>400050</xdr:colOff>
          <xdr:row>24</xdr:row>
          <xdr:rowOff>190500</xdr:rowOff>
        </xdr:to>
        <xdr:sp macro="" textlink="">
          <xdr:nvSpPr>
            <xdr:cNvPr id="27742" name="p02c43cb11" hidden="1">
              <a:extLst>
                <a:ext uri="{63B3BB69-23CF-44E3-9099-C40C66FF867C}">
                  <a14:compatExt spid="_x0000_s27742"/>
                </a:ext>
                <a:ext uri="{FF2B5EF4-FFF2-40B4-BE49-F238E27FC236}">
                  <a16:creationId xmlns:a16="http://schemas.microsoft.com/office/drawing/2014/main" id="{00000000-0008-0000-01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218</xdr:col>
          <xdr:colOff>381000</xdr:colOff>
          <xdr:row>23</xdr:row>
          <xdr:rowOff>200025</xdr:rowOff>
        </xdr:from>
        <xdr:to>
          <xdr:col>220</xdr:col>
          <xdr:colOff>76200</xdr:colOff>
          <xdr:row>24</xdr:row>
          <xdr:rowOff>190500</xdr:rowOff>
        </xdr:to>
        <xdr:sp macro="" textlink="">
          <xdr:nvSpPr>
            <xdr:cNvPr id="27743" name="p02c43cb12" hidden="1">
              <a:extLst>
                <a:ext uri="{63B3BB69-23CF-44E3-9099-C40C66FF867C}">
                  <a14:compatExt spid="_x0000_s27743"/>
                </a:ext>
                <a:ext uri="{FF2B5EF4-FFF2-40B4-BE49-F238E27FC236}">
                  <a16:creationId xmlns:a16="http://schemas.microsoft.com/office/drawing/2014/main" id="{00000000-0008-0000-01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47625</xdr:colOff>
          <xdr:row>23</xdr:row>
          <xdr:rowOff>200025</xdr:rowOff>
        </xdr:from>
        <xdr:to>
          <xdr:col>220</xdr:col>
          <xdr:colOff>352425</xdr:colOff>
          <xdr:row>24</xdr:row>
          <xdr:rowOff>190500</xdr:rowOff>
        </xdr:to>
        <xdr:sp macro="" textlink="">
          <xdr:nvSpPr>
            <xdr:cNvPr id="27744" name="p02c43cb13"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220</xdr:col>
          <xdr:colOff>323850</xdr:colOff>
          <xdr:row>23</xdr:row>
          <xdr:rowOff>200025</xdr:rowOff>
        </xdr:from>
        <xdr:to>
          <xdr:col>221</xdr:col>
          <xdr:colOff>247650</xdr:colOff>
          <xdr:row>24</xdr:row>
          <xdr:rowOff>190500</xdr:rowOff>
        </xdr:to>
        <xdr:sp macro="" textlink="">
          <xdr:nvSpPr>
            <xdr:cNvPr id="27745" name="p02c43cb14" hidden="1">
              <a:extLst>
                <a:ext uri="{63B3BB69-23CF-44E3-9099-C40C66FF867C}">
                  <a14:compatExt spid="_x0000_s27745"/>
                </a:ext>
                <a:ext uri="{FF2B5EF4-FFF2-40B4-BE49-F238E27FC236}">
                  <a16:creationId xmlns:a16="http://schemas.microsoft.com/office/drawing/2014/main" id="{00000000-0008-0000-01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221</xdr:col>
          <xdr:colOff>209550</xdr:colOff>
          <xdr:row>23</xdr:row>
          <xdr:rowOff>200025</xdr:rowOff>
        </xdr:from>
        <xdr:to>
          <xdr:col>222</xdr:col>
          <xdr:colOff>133350</xdr:colOff>
          <xdr:row>24</xdr:row>
          <xdr:rowOff>190500</xdr:rowOff>
        </xdr:to>
        <xdr:sp macro="" textlink="">
          <xdr:nvSpPr>
            <xdr:cNvPr id="27746" name="p02c43cb15" hidden="1">
              <a:extLst>
                <a:ext uri="{63B3BB69-23CF-44E3-9099-C40C66FF867C}">
                  <a14:compatExt spid="_x0000_s27746"/>
                </a:ext>
                <a:ext uri="{FF2B5EF4-FFF2-40B4-BE49-F238E27FC236}">
                  <a16:creationId xmlns:a16="http://schemas.microsoft.com/office/drawing/2014/main" id="{00000000-0008-0000-01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95250</xdr:colOff>
          <xdr:row>23</xdr:row>
          <xdr:rowOff>200025</xdr:rowOff>
        </xdr:from>
        <xdr:to>
          <xdr:col>223</xdr:col>
          <xdr:colOff>400050</xdr:colOff>
          <xdr:row>24</xdr:row>
          <xdr:rowOff>190500</xdr:rowOff>
        </xdr:to>
        <xdr:sp macro="" textlink="">
          <xdr:nvSpPr>
            <xdr:cNvPr id="27747" name="p02c44cb11" hidden="1">
              <a:extLst>
                <a:ext uri="{63B3BB69-23CF-44E3-9099-C40C66FF867C}">
                  <a14:compatExt spid="_x0000_s27747"/>
                </a:ext>
                <a:ext uri="{FF2B5EF4-FFF2-40B4-BE49-F238E27FC236}">
                  <a16:creationId xmlns:a16="http://schemas.microsoft.com/office/drawing/2014/main" id="{00000000-0008-0000-0100-00006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223</xdr:col>
          <xdr:colOff>381000</xdr:colOff>
          <xdr:row>23</xdr:row>
          <xdr:rowOff>200025</xdr:rowOff>
        </xdr:from>
        <xdr:to>
          <xdr:col>225</xdr:col>
          <xdr:colOff>76200</xdr:colOff>
          <xdr:row>24</xdr:row>
          <xdr:rowOff>190500</xdr:rowOff>
        </xdr:to>
        <xdr:sp macro="" textlink="">
          <xdr:nvSpPr>
            <xdr:cNvPr id="27748" name="p02c44cb12" hidden="1">
              <a:extLst>
                <a:ext uri="{63B3BB69-23CF-44E3-9099-C40C66FF867C}">
                  <a14:compatExt spid="_x0000_s27748"/>
                </a:ext>
                <a:ext uri="{FF2B5EF4-FFF2-40B4-BE49-F238E27FC236}">
                  <a16:creationId xmlns:a16="http://schemas.microsoft.com/office/drawing/2014/main" id="{00000000-0008-0000-0100-00006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47625</xdr:colOff>
          <xdr:row>23</xdr:row>
          <xdr:rowOff>200025</xdr:rowOff>
        </xdr:from>
        <xdr:to>
          <xdr:col>225</xdr:col>
          <xdr:colOff>352425</xdr:colOff>
          <xdr:row>24</xdr:row>
          <xdr:rowOff>190500</xdr:rowOff>
        </xdr:to>
        <xdr:sp macro="" textlink="">
          <xdr:nvSpPr>
            <xdr:cNvPr id="27749" name="p02c44cb13" hidden="1">
              <a:extLst>
                <a:ext uri="{63B3BB69-23CF-44E3-9099-C40C66FF867C}">
                  <a14:compatExt spid="_x0000_s27749"/>
                </a:ext>
                <a:ext uri="{FF2B5EF4-FFF2-40B4-BE49-F238E27FC236}">
                  <a16:creationId xmlns:a16="http://schemas.microsoft.com/office/drawing/2014/main" id="{00000000-0008-0000-0100-00006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225</xdr:col>
          <xdr:colOff>323850</xdr:colOff>
          <xdr:row>23</xdr:row>
          <xdr:rowOff>200025</xdr:rowOff>
        </xdr:from>
        <xdr:to>
          <xdr:col>226</xdr:col>
          <xdr:colOff>247650</xdr:colOff>
          <xdr:row>24</xdr:row>
          <xdr:rowOff>190500</xdr:rowOff>
        </xdr:to>
        <xdr:sp macro="" textlink="">
          <xdr:nvSpPr>
            <xdr:cNvPr id="27750" name="p02c44cb14" hidden="1">
              <a:extLst>
                <a:ext uri="{63B3BB69-23CF-44E3-9099-C40C66FF867C}">
                  <a14:compatExt spid="_x0000_s27750"/>
                </a:ext>
                <a:ext uri="{FF2B5EF4-FFF2-40B4-BE49-F238E27FC236}">
                  <a16:creationId xmlns:a16="http://schemas.microsoft.com/office/drawing/2014/main" id="{00000000-0008-0000-0100-00006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226</xdr:col>
          <xdr:colOff>209550</xdr:colOff>
          <xdr:row>23</xdr:row>
          <xdr:rowOff>200025</xdr:rowOff>
        </xdr:from>
        <xdr:to>
          <xdr:col>227</xdr:col>
          <xdr:colOff>133350</xdr:colOff>
          <xdr:row>24</xdr:row>
          <xdr:rowOff>190500</xdr:rowOff>
        </xdr:to>
        <xdr:sp macro="" textlink="">
          <xdr:nvSpPr>
            <xdr:cNvPr id="27751" name="p02c44cb15" hidden="1">
              <a:extLst>
                <a:ext uri="{63B3BB69-23CF-44E3-9099-C40C66FF867C}">
                  <a14:compatExt spid="_x0000_s27751"/>
                </a:ext>
                <a:ext uri="{FF2B5EF4-FFF2-40B4-BE49-F238E27FC236}">
                  <a16:creationId xmlns:a16="http://schemas.microsoft.com/office/drawing/2014/main" id="{00000000-0008-0000-0100-00006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95250</xdr:colOff>
          <xdr:row>23</xdr:row>
          <xdr:rowOff>200025</xdr:rowOff>
        </xdr:from>
        <xdr:to>
          <xdr:col>228</xdr:col>
          <xdr:colOff>400050</xdr:colOff>
          <xdr:row>24</xdr:row>
          <xdr:rowOff>190500</xdr:rowOff>
        </xdr:to>
        <xdr:sp macro="" textlink="">
          <xdr:nvSpPr>
            <xdr:cNvPr id="27752" name="p02c45cb11" hidden="1">
              <a:extLst>
                <a:ext uri="{63B3BB69-23CF-44E3-9099-C40C66FF867C}">
                  <a14:compatExt spid="_x0000_s27752"/>
                </a:ext>
                <a:ext uri="{FF2B5EF4-FFF2-40B4-BE49-F238E27FC236}">
                  <a16:creationId xmlns:a16="http://schemas.microsoft.com/office/drawing/2014/main" id="{00000000-0008-0000-0100-00006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228</xdr:col>
          <xdr:colOff>381000</xdr:colOff>
          <xdr:row>23</xdr:row>
          <xdr:rowOff>200025</xdr:rowOff>
        </xdr:from>
        <xdr:to>
          <xdr:col>230</xdr:col>
          <xdr:colOff>76200</xdr:colOff>
          <xdr:row>24</xdr:row>
          <xdr:rowOff>190500</xdr:rowOff>
        </xdr:to>
        <xdr:sp macro="" textlink="">
          <xdr:nvSpPr>
            <xdr:cNvPr id="27753" name="p02c45cb12" hidden="1">
              <a:extLst>
                <a:ext uri="{63B3BB69-23CF-44E3-9099-C40C66FF867C}">
                  <a14:compatExt spid="_x0000_s27753"/>
                </a:ext>
                <a:ext uri="{FF2B5EF4-FFF2-40B4-BE49-F238E27FC236}">
                  <a16:creationId xmlns:a16="http://schemas.microsoft.com/office/drawing/2014/main" id="{00000000-0008-0000-0100-00006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47625</xdr:colOff>
          <xdr:row>23</xdr:row>
          <xdr:rowOff>200025</xdr:rowOff>
        </xdr:from>
        <xdr:to>
          <xdr:col>230</xdr:col>
          <xdr:colOff>352425</xdr:colOff>
          <xdr:row>24</xdr:row>
          <xdr:rowOff>190500</xdr:rowOff>
        </xdr:to>
        <xdr:sp macro="" textlink="">
          <xdr:nvSpPr>
            <xdr:cNvPr id="27754" name="p02c45cb13" hidden="1">
              <a:extLst>
                <a:ext uri="{63B3BB69-23CF-44E3-9099-C40C66FF867C}">
                  <a14:compatExt spid="_x0000_s27754"/>
                </a:ext>
                <a:ext uri="{FF2B5EF4-FFF2-40B4-BE49-F238E27FC236}">
                  <a16:creationId xmlns:a16="http://schemas.microsoft.com/office/drawing/2014/main" id="{00000000-0008-0000-0100-00006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230</xdr:col>
          <xdr:colOff>323850</xdr:colOff>
          <xdr:row>23</xdr:row>
          <xdr:rowOff>200025</xdr:rowOff>
        </xdr:from>
        <xdr:to>
          <xdr:col>231</xdr:col>
          <xdr:colOff>247650</xdr:colOff>
          <xdr:row>24</xdr:row>
          <xdr:rowOff>190500</xdr:rowOff>
        </xdr:to>
        <xdr:sp macro="" textlink="">
          <xdr:nvSpPr>
            <xdr:cNvPr id="27755" name="p02c45cb14" hidden="1">
              <a:extLst>
                <a:ext uri="{63B3BB69-23CF-44E3-9099-C40C66FF867C}">
                  <a14:compatExt spid="_x0000_s27755"/>
                </a:ext>
                <a:ext uri="{FF2B5EF4-FFF2-40B4-BE49-F238E27FC236}">
                  <a16:creationId xmlns:a16="http://schemas.microsoft.com/office/drawing/2014/main" id="{00000000-0008-0000-0100-00006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xdr:col>
          <xdr:colOff>209550</xdr:colOff>
          <xdr:row>23</xdr:row>
          <xdr:rowOff>200025</xdr:rowOff>
        </xdr:from>
        <xdr:to>
          <xdr:col>232</xdr:col>
          <xdr:colOff>133350</xdr:colOff>
          <xdr:row>24</xdr:row>
          <xdr:rowOff>190500</xdr:rowOff>
        </xdr:to>
        <xdr:sp macro="" textlink="">
          <xdr:nvSpPr>
            <xdr:cNvPr id="27756" name="p02c45cb15"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95250</xdr:colOff>
          <xdr:row>23</xdr:row>
          <xdr:rowOff>200025</xdr:rowOff>
        </xdr:from>
        <xdr:to>
          <xdr:col>233</xdr:col>
          <xdr:colOff>400050</xdr:colOff>
          <xdr:row>24</xdr:row>
          <xdr:rowOff>190500</xdr:rowOff>
        </xdr:to>
        <xdr:sp macro="" textlink="">
          <xdr:nvSpPr>
            <xdr:cNvPr id="27757" name="p02c46cb11"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233</xdr:col>
          <xdr:colOff>381000</xdr:colOff>
          <xdr:row>23</xdr:row>
          <xdr:rowOff>200025</xdr:rowOff>
        </xdr:from>
        <xdr:to>
          <xdr:col>235</xdr:col>
          <xdr:colOff>76200</xdr:colOff>
          <xdr:row>24</xdr:row>
          <xdr:rowOff>190500</xdr:rowOff>
        </xdr:to>
        <xdr:sp macro="" textlink="">
          <xdr:nvSpPr>
            <xdr:cNvPr id="27758" name="p02c46cb12"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47625</xdr:colOff>
          <xdr:row>23</xdr:row>
          <xdr:rowOff>200025</xdr:rowOff>
        </xdr:from>
        <xdr:to>
          <xdr:col>235</xdr:col>
          <xdr:colOff>352425</xdr:colOff>
          <xdr:row>24</xdr:row>
          <xdr:rowOff>190500</xdr:rowOff>
        </xdr:to>
        <xdr:sp macro="" textlink="">
          <xdr:nvSpPr>
            <xdr:cNvPr id="27759" name="p02c46cb13"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235</xdr:col>
          <xdr:colOff>323850</xdr:colOff>
          <xdr:row>23</xdr:row>
          <xdr:rowOff>200025</xdr:rowOff>
        </xdr:from>
        <xdr:to>
          <xdr:col>236</xdr:col>
          <xdr:colOff>247650</xdr:colOff>
          <xdr:row>24</xdr:row>
          <xdr:rowOff>190500</xdr:rowOff>
        </xdr:to>
        <xdr:sp macro="" textlink="">
          <xdr:nvSpPr>
            <xdr:cNvPr id="27760" name="p02c46cb14"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236</xdr:col>
          <xdr:colOff>209550</xdr:colOff>
          <xdr:row>23</xdr:row>
          <xdr:rowOff>200025</xdr:rowOff>
        </xdr:from>
        <xdr:to>
          <xdr:col>237</xdr:col>
          <xdr:colOff>133350</xdr:colOff>
          <xdr:row>24</xdr:row>
          <xdr:rowOff>190500</xdr:rowOff>
        </xdr:to>
        <xdr:sp macro="" textlink="">
          <xdr:nvSpPr>
            <xdr:cNvPr id="27761" name="p02c46cb15"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95250</xdr:colOff>
          <xdr:row>23</xdr:row>
          <xdr:rowOff>200025</xdr:rowOff>
        </xdr:from>
        <xdr:to>
          <xdr:col>238</xdr:col>
          <xdr:colOff>400050</xdr:colOff>
          <xdr:row>24</xdr:row>
          <xdr:rowOff>190500</xdr:rowOff>
        </xdr:to>
        <xdr:sp macro="" textlink="">
          <xdr:nvSpPr>
            <xdr:cNvPr id="27762" name="p02c47cb11"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238</xdr:col>
          <xdr:colOff>381000</xdr:colOff>
          <xdr:row>23</xdr:row>
          <xdr:rowOff>200025</xdr:rowOff>
        </xdr:from>
        <xdr:to>
          <xdr:col>240</xdr:col>
          <xdr:colOff>76200</xdr:colOff>
          <xdr:row>24</xdr:row>
          <xdr:rowOff>190500</xdr:rowOff>
        </xdr:to>
        <xdr:sp macro="" textlink="">
          <xdr:nvSpPr>
            <xdr:cNvPr id="27763" name="p02c47cb12"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47625</xdr:colOff>
          <xdr:row>23</xdr:row>
          <xdr:rowOff>200025</xdr:rowOff>
        </xdr:from>
        <xdr:to>
          <xdr:col>240</xdr:col>
          <xdr:colOff>352425</xdr:colOff>
          <xdr:row>24</xdr:row>
          <xdr:rowOff>190500</xdr:rowOff>
        </xdr:to>
        <xdr:sp macro="" textlink="">
          <xdr:nvSpPr>
            <xdr:cNvPr id="27764" name="p02c47cb13"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240</xdr:col>
          <xdr:colOff>323850</xdr:colOff>
          <xdr:row>23</xdr:row>
          <xdr:rowOff>200025</xdr:rowOff>
        </xdr:from>
        <xdr:to>
          <xdr:col>241</xdr:col>
          <xdr:colOff>247650</xdr:colOff>
          <xdr:row>24</xdr:row>
          <xdr:rowOff>190500</xdr:rowOff>
        </xdr:to>
        <xdr:sp macro="" textlink="">
          <xdr:nvSpPr>
            <xdr:cNvPr id="27765" name="p02c47cb14"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241</xdr:col>
          <xdr:colOff>209550</xdr:colOff>
          <xdr:row>23</xdr:row>
          <xdr:rowOff>200025</xdr:rowOff>
        </xdr:from>
        <xdr:to>
          <xdr:col>242</xdr:col>
          <xdr:colOff>133350</xdr:colOff>
          <xdr:row>24</xdr:row>
          <xdr:rowOff>190500</xdr:rowOff>
        </xdr:to>
        <xdr:sp macro="" textlink="">
          <xdr:nvSpPr>
            <xdr:cNvPr id="27766" name="p02c47cb15"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95250</xdr:colOff>
          <xdr:row>23</xdr:row>
          <xdr:rowOff>200025</xdr:rowOff>
        </xdr:from>
        <xdr:to>
          <xdr:col>243</xdr:col>
          <xdr:colOff>400050</xdr:colOff>
          <xdr:row>24</xdr:row>
          <xdr:rowOff>190500</xdr:rowOff>
        </xdr:to>
        <xdr:sp macro="" textlink="">
          <xdr:nvSpPr>
            <xdr:cNvPr id="27767" name="p02c48cb11" hidden="1">
              <a:extLst>
                <a:ext uri="{63B3BB69-23CF-44E3-9099-C40C66FF867C}">
                  <a14:compatExt spid="_x0000_s27767"/>
                </a:ext>
                <a:ext uri="{FF2B5EF4-FFF2-40B4-BE49-F238E27FC236}">
                  <a16:creationId xmlns:a16="http://schemas.microsoft.com/office/drawing/2014/main" id="{00000000-0008-0000-0100-00007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243</xdr:col>
          <xdr:colOff>381000</xdr:colOff>
          <xdr:row>23</xdr:row>
          <xdr:rowOff>200025</xdr:rowOff>
        </xdr:from>
        <xdr:to>
          <xdr:col>245</xdr:col>
          <xdr:colOff>76200</xdr:colOff>
          <xdr:row>24</xdr:row>
          <xdr:rowOff>190500</xdr:rowOff>
        </xdr:to>
        <xdr:sp macro="" textlink="">
          <xdr:nvSpPr>
            <xdr:cNvPr id="27768" name="p02c48cb12" hidden="1">
              <a:extLst>
                <a:ext uri="{63B3BB69-23CF-44E3-9099-C40C66FF867C}">
                  <a14:compatExt spid="_x0000_s27768"/>
                </a:ext>
                <a:ext uri="{FF2B5EF4-FFF2-40B4-BE49-F238E27FC236}">
                  <a16:creationId xmlns:a16="http://schemas.microsoft.com/office/drawing/2014/main" id="{00000000-0008-0000-0100-00007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47625</xdr:colOff>
          <xdr:row>23</xdr:row>
          <xdr:rowOff>200025</xdr:rowOff>
        </xdr:from>
        <xdr:to>
          <xdr:col>245</xdr:col>
          <xdr:colOff>352425</xdr:colOff>
          <xdr:row>24</xdr:row>
          <xdr:rowOff>190500</xdr:rowOff>
        </xdr:to>
        <xdr:sp macro="" textlink="">
          <xdr:nvSpPr>
            <xdr:cNvPr id="27769" name="p02c48cb13" hidden="1">
              <a:extLst>
                <a:ext uri="{63B3BB69-23CF-44E3-9099-C40C66FF867C}">
                  <a14:compatExt spid="_x0000_s27769"/>
                </a:ext>
                <a:ext uri="{FF2B5EF4-FFF2-40B4-BE49-F238E27FC236}">
                  <a16:creationId xmlns:a16="http://schemas.microsoft.com/office/drawing/2014/main" id="{00000000-0008-0000-0100-00007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245</xdr:col>
          <xdr:colOff>323850</xdr:colOff>
          <xdr:row>23</xdr:row>
          <xdr:rowOff>200025</xdr:rowOff>
        </xdr:from>
        <xdr:to>
          <xdr:col>246</xdr:col>
          <xdr:colOff>247650</xdr:colOff>
          <xdr:row>24</xdr:row>
          <xdr:rowOff>190500</xdr:rowOff>
        </xdr:to>
        <xdr:sp macro="" textlink="">
          <xdr:nvSpPr>
            <xdr:cNvPr id="27770" name="p02c48cb14" hidden="1">
              <a:extLst>
                <a:ext uri="{63B3BB69-23CF-44E3-9099-C40C66FF867C}">
                  <a14:compatExt spid="_x0000_s27770"/>
                </a:ext>
                <a:ext uri="{FF2B5EF4-FFF2-40B4-BE49-F238E27FC236}">
                  <a16:creationId xmlns:a16="http://schemas.microsoft.com/office/drawing/2014/main" id="{00000000-0008-0000-0100-00007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246</xdr:col>
          <xdr:colOff>209550</xdr:colOff>
          <xdr:row>23</xdr:row>
          <xdr:rowOff>200025</xdr:rowOff>
        </xdr:from>
        <xdr:to>
          <xdr:col>247</xdr:col>
          <xdr:colOff>133350</xdr:colOff>
          <xdr:row>24</xdr:row>
          <xdr:rowOff>190500</xdr:rowOff>
        </xdr:to>
        <xdr:sp macro="" textlink="">
          <xdr:nvSpPr>
            <xdr:cNvPr id="27771" name="p02c48cb15" hidden="1">
              <a:extLst>
                <a:ext uri="{63B3BB69-23CF-44E3-9099-C40C66FF867C}">
                  <a14:compatExt spid="_x0000_s27771"/>
                </a:ext>
                <a:ext uri="{FF2B5EF4-FFF2-40B4-BE49-F238E27FC236}">
                  <a16:creationId xmlns:a16="http://schemas.microsoft.com/office/drawing/2014/main" id="{00000000-0008-0000-0100-00007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95250</xdr:colOff>
          <xdr:row>23</xdr:row>
          <xdr:rowOff>200025</xdr:rowOff>
        </xdr:from>
        <xdr:to>
          <xdr:col>248</xdr:col>
          <xdr:colOff>400050</xdr:colOff>
          <xdr:row>24</xdr:row>
          <xdr:rowOff>190500</xdr:rowOff>
        </xdr:to>
        <xdr:sp macro="" textlink="">
          <xdr:nvSpPr>
            <xdr:cNvPr id="27772" name="p02c49cb11" hidden="1">
              <a:extLst>
                <a:ext uri="{63B3BB69-23CF-44E3-9099-C40C66FF867C}">
                  <a14:compatExt spid="_x0000_s27772"/>
                </a:ext>
                <a:ext uri="{FF2B5EF4-FFF2-40B4-BE49-F238E27FC236}">
                  <a16:creationId xmlns:a16="http://schemas.microsoft.com/office/drawing/2014/main" id="{00000000-0008-0000-0100-00007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248</xdr:col>
          <xdr:colOff>381000</xdr:colOff>
          <xdr:row>23</xdr:row>
          <xdr:rowOff>200025</xdr:rowOff>
        </xdr:from>
        <xdr:to>
          <xdr:col>250</xdr:col>
          <xdr:colOff>76200</xdr:colOff>
          <xdr:row>24</xdr:row>
          <xdr:rowOff>190500</xdr:rowOff>
        </xdr:to>
        <xdr:sp macro="" textlink="">
          <xdr:nvSpPr>
            <xdr:cNvPr id="27773" name="p02c49cb12" hidden="1">
              <a:extLst>
                <a:ext uri="{63B3BB69-23CF-44E3-9099-C40C66FF867C}">
                  <a14:compatExt spid="_x0000_s27773"/>
                </a:ext>
                <a:ext uri="{FF2B5EF4-FFF2-40B4-BE49-F238E27FC236}">
                  <a16:creationId xmlns:a16="http://schemas.microsoft.com/office/drawing/2014/main" id="{00000000-0008-0000-0100-00007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47625</xdr:colOff>
          <xdr:row>23</xdr:row>
          <xdr:rowOff>200025</xdr:rowOff>
        </xdr:from>
        <xdr:to>
          <xdr:col>250</xdr:col>
          <xdr:colOff>352425</xdr:colOff>
          <xdr:row>24</xdr:row>
          <xdr:rowOff>190500</xdr:rowOff>
        </xdr:to>
        <xdr:sp macro="" textlink="">
          <xdr:nvSpPr>
            <xdr:cNvPr id="27774" name="p02c49cb13" hidden="1">
              <a:extLst>
                <a:ext uri="{63B3BB69-23CF-44E3-9099-C40C66FF867C}">
                  <a14:compatExt spid="_x0000_s27774"/>
                </a:ext>
                <a:ext uri="{FF2B5EF4-FFF2-40B4-BE49-F238E27FC236}">
                  <a16:creationId xmlns:a16="http://schemas.microsoft.com/office/drawing/2014/main" id="{00000000-0008-0000-0100-00007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250</xdr:col>
          <xdr:colOff>323850</xdr:colOff>
          <xdr:row>23</xdr:row>
          <xdr:rowOff>200025</xdr:rowOff>
        </xdr:from>
        <xdr:to>
          <xdr:col>251</xdr:col>
          <xdr:colOff>247650</xdr:colOff>
          <xdr:row>24</xdr:row>
          <xdr:rowOff>190500</xdr:rowOff>
        </xdr:to>
        <xdr:sp macro="" textlink="">
          <xdr:nvSpPr>
            <xdr:cNvPr id="27775" name="p02c49cb14" hidden="1">
              <a:extLst>
                <a:ext uri="{63B3BB69-23CF-44E3-9099-C40C66FF867C}">
                  <a14:compatExt spid="_x0000_s27775"/>
                </a:ext>
                <a:ext uri="{FF2B5EF4-FFF2-40B4-BE49-F238E27FC236}">
                  <a16:creationId xmlns:a16="http://schemas.microsoft.com/office/drawing/2014/main" id="{00000000-0008-0000-0100-00007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251</xdr:col>
          <xdr:colOff>209550</xdr:colOff>
          <xdr:row>23</xdr:row>
          <xdr:rowOff>200025</xdr:rowOff>
        </xdr:from>
        <xdr:to>
          <xdr:col>252</xdr:col>
          <xdr:colOff>133350</xdr:colOff>
          <xdr:row>24</xdr:row>
          <xdr:rowOff>190500</xdr:rowOff>
        </xdr:to>
        <xdr:sp macro="" textlink="">
          <xdr:nvSpPr>
            <xdr:cNvPr id="27776" name="p02c49cb15" hidden="1">
              <a:extLst>
                <a:ext uri="{63B3BB69-23CF-44E3-9099-C40C66FF867C}">
                  <a14:compatExt spid="_x0000_s27776"/>
                </a:ext>
                <a:ext uri="{FF2B5EF4-FFF2-40B4-BE49-F238E27FC236}">
                  <a16:creationId xmlns:a16="http://schemas.microsoft.com/office/drawing/2014/main" id="{00000000-0008-0000-0100-00008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7</xdr:row>
          <xdr:rowOff>0</xdr:rowOff>
        </xdr:from>
        <xdr:to>
          <xdr:col>258</xdr:col>
          <xdr:colOff>0</xdr:colOff>
          <xdr:row>8</xdr:row>
          <xdr:rowOff>0</xdr:rowOff>
        </xdr:to>
        <xdr:sp macro="" textlink="">
          <xdr:nvSpPr>
            <xdr:cNvPr id="27777" name="p02c50g01" hidden="1">
              <a:extLst>
                <a:ext uri="{63B3BB69-23CF-44E3-9099-C40C66FF867C}">
                  <a14:compatExt spid="_x0000_s27777"/>
                </a:ext>
                <a:ext uri="{FF2B5EF4-FFF2-40B4-BE49-F238E27FC236}">
                  <a16:creationId xmlns:a16="http://schemas.microsoft.com/office/drawing/2014/main" id="{00000000-0008-0000-0100-00008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254</xdr:col>
          <xdr:colOff>47625</xdr:colOff>
          <xdr:row>7</xdr:row>
          <xdr:rowOff>66675</xdr:rowOff>
        </xdr:from>
        <xdr:to>
          <xdr:col>255</xdr:col>
          <xdr:colOff>228600</xdr:colOff>
          <xdr:row>7</xdr:row>
          <xdr:rowOff>285750</xdr:rowOff>
        </xdr:to>
        <xdr:sp macro="" textlink="">
          <xdr:nvSpPr>
            <xdr:cNvPr id="27778" name="p02c50g01o01" hidden="1">
              <a:extLst>
                <a:ext uri="{63B3BB69-23CF-44E3-9099-C40C66FF867C}">
                  <a14:compatExt spid="_x0000_s27778"/>
                </a:ext>
                <a:ext uri="{FF2B5EF4-FFF2-40B4-BE49-F238E27FC236}">
                  <a16:creationId xmlns:a16="http://schemas.microsoft.com/office/drawing/2014/main" id="{00000000-0008-0000-0100-00008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57150</xdr:colOff>
          <xdr:row>7</xdr:row>
          <xdr:rowOff>66675</xdr:rowOff>
        </xdr:from>
        <xdr:to>
          <xdr:col>256</xdr:col>
          <xdr:colOff>361950</xdr:colOff>
          <xdr:row>7</xdr:row>
          <xdr:rowOff>285750</xdr:rowOff>
        </xdr:to>
        <xdr:sp macro="" textlink="">
          <xdr:nvSpPr>
            <xdr:cNvPr id="27779" name="p02c50g01o02" hidden="1">
              <a:extLst>
                <a:ext uri="{63B3BB69-23CF-44E3-9099-C40C66FF867C}">
                  <a14:compatExt spid="_x0000_s27779"/>
                </a:ext>
                <a:ext uri="{FF2B5EF4-FFF2-40B4-BE49-F238E27FC236}">
                  <a16:creationId xmlns:a16="http://schemas.microsoft.com/office/drawing/2014/main" id="{00000000-0008-0000-0100-00008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11</xdr:row>
          <xdr:rowOff>0</xdr:rowOff>
        </xdr:from>
        <xdr:to>
          <xdr:col>258</xdr:col>
          <xdr:colOff>0</xdr:colOff>
          <xdr:row>13</xdr:row>
          <xdr:rowOff>0</xdr:rowOff>
        </xdr:to>
        <xdr:sp macro="" textlink="">
          <xdr:nvSpPr>
            <xdr:cNvPr id="27780" name="p02c50g02" hidden="1">
              <a:extLst>
                <a:ext uri="{63B3BB69-23CF-44E3-9099-C40C66FF867C}">
                  <a14:compatExt spid="_x0000_s27780"/>
                </a:ext>
                <a:ext uri="{FF2B5EF4-FFF2-40B4-BE49-F238E27FC236}">
                  <a16:creationId xmlns:a16="http://schemas.microsoft.com/office/drawing/2014/main" id="{00000000-0008-0000-0100-00008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254</xdr:col>
          <xdr:colOff>47625</xdr:colOff>
          <xdr:row>11</xdr:row>
          <xdr:rowOff>123825</xdr:rowOff>
        </xdr:from>
        <xdr:to>
          <xdr:col>255</xdr:col>
          <xdr:colOff>228600</xdr:colOff>
          <xdr:row>12</xdr:row>
          <xdr:rowOff>133350</xdr:rowOff>
        </xdr:to>
        <xdr:sp macro="" textlink="">
          <xdr:nvSpPr>
            <xdr:cNvPr id="27781" name="p02c50g02o01" hidden="1">
              <a:extLst>
                <a:ext uri="{63B3BB69-23CF-44E3-9099-C40C66FF867C}">
                  <a14:compatExt spid="_x0000_s27781"/>
                </a:ext>
                <a:ext uri="{FF2B5EF4-FFF2-40B4-BE49-F238E27FC236}">
                  <a16:creationId xmlns:a16="http://schemas.microsoft.com/office/drawing/2014/main" id="{00000000-0008-0000-0100-00008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57150</xdr:colOff>
          <xdr:row>11</xdr:row>
          <xdr:rowOff>123825</xdr:rowOff>
        </xdr:from>
        <xdr:to>
          <xdr:col>256</xdr:col>
          <xdr:colOff>361950</xdr:colOff>
          <xdr:row>12</xdr:row>
          <xdr:rowOff>133350</xdr:rowOff>
        </xdr:to>
        <xdr:sp macro="" textlink="">
          <xdr:nvSpPr>
            <xdr:cNvPr id="27782" name="p02c50g02o02" hidden="1">
              <a:extLst>
                <a:ext uri="{63B3BB69-23CF-44E3-9099-C40C66FF867C}">
                  <a14:compatExt spid="_x0000_s27782"/>
                </a:ext>
                <a:ext uri="{FF2B5EF4-FFF2-40B4-BE49-F238E27FC236}">
                  <a16:creationId xmlns:a16="http://schemas.microsoft.com/office/drawing/2014/main" id="{00000000-0008-0000-0100-00008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25</xdr:row>
          <xdr:rowOff>0</xdr:rowOff>
        </xdr:from>
        <xdr:to>
          <xdr:col>258</xdr:col>
          <xdr:colOff>0</xdr:colOff>
          <xdr:row>30</xdr:row>
          <xdr:rowOff>0</xdr:rowOff>
        </xdr:to>
        <xdr:sp macro="" textlink="">
          <xdr:nvSpPr>
            <xdr:cNvPr id="27783" name="p02c50g05" hidden="1">
              <a:extLst>
                <a:ext uri="{63B3BB69-23CF-44E3-9099-C40C66FF867C}">
                  <a14:compatExt spid="_x0000_s27783"/>
                </a:ext>
                <a:ext uri="{FF2B5EF4-FFF2-40B4-BE49-F238E27FC236}">
                  <a16:creationId xmlns:a16="http://schemas.microsoft.com/office/drawing/2014/main" id="{00000000-0008-0000-0100-00008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247650</xdr:colOff>
          <xdr:row>19</xdr:row>
          <xdr:rowOff>38100</xdr:rowOff>
        </xdr:from>
        <xdr:to>
          <xdr:col>254</xdr:col>
          <xdr:colOff>66675</xdr:colOff>
          <xdr:row>20</xdr:row>
          <xdr:rowOff>28575</xdr:rowOff>
        </xdr:to>
        <xdr:sp macro="" textlink="">
          <xdr:nvSpPr>
            <xdr:cNvPr id="27784" name="p02c50cb01"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254</xdr:col>
          <xdr:colOff>28575</xdr:colOff>
          <xdr:row>19</xdr:row>
          <xdr:rowOff>38100</xdr:rowOff>
        </xdr:from>
        <xdr:to>
          <xdr:col>255</xdr:col>
          <xdr:colOff>209550</xdr:colOff>
          <xdr:row>20</xdr:row>
          <xdr:rowOff>28575</xdr:rowOff>
        </xdr:to>
        <xdr:sp macro="" textlink="">
          <xdr:nvSpPr>
            <xdr:cNvPr id="27785" name="p02c50cb02"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180975</xdr:colOff>
          <xdr:row>19</xdr:row>
          <xdr:rowOff>38100</xdr:rowOff>
        </xdr:from>
        <xdr:to>
          <xdr:col>256</xdr:col>
          <xdr:colOff>104775</xdr:colOff>
          <xdr:row>20</xdr:row>
          <xdr:rowOff>28575</xdr:rowOff>
        </xdr:to>
        <xdr:sp macro="" textlink="">
          <xdr:nvSpPr>
            <xdr:cNvPr id="27786" name="p02c50cb03"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76200</xdr:colOff>
          <xdr:row>19</xdr:row>
          <xdr:rowOff>38100</xdr:rowOff>
        </xdr:from>
        <xdr:to>
          <xdr:col>257</xdr:col>
          <xdr:colOff>0</xdr:colOff>
          <xdr:row>20</xdr:row>
          <xdr:rowOff>28575</xdr:rowOff>
        </xdr:to>
        <xdr:sp macro="" textlink="">
          <xdr:nvSpPr>
            <xdr:cNvPr id="27787" name="p02c50cb04" hidden="1">
              <a:extLst>
                <a:ext uri="{63B3BB69-23CF-44E3-9099-C40C66FF867C}">
                  <a14:compatExt spid="_x0000_s27787"/>
                </a:ext>
                <a:ext uri="{FF2B5EF4-FFF2-40B4-BE49-F238E27FC236}">
                  <a16:creationId xmlns:a16="http://schemas.microsoft.com/office/drawing/2014/main" id="{00000000-0008-0000-0100-00008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0</xdr:colOff>
          <xdr:row>13</xdr:row>
          <xdr:rowOff>0</xdr:rowOff>
        </xdr:from>
        <xdr:to>
          <xdr:col>258</xdr:col>
          <xdr:colOff>0</xdr:colOff>
          <xdr:row>17</xdr:row>
          <xdr:rowOff>0</xdr:rowOff>
        </xdr:to>
        <xdr:sp macro="" textlink="">
          <xdr:nvSpPr>
            <xdr:cNvPr id="27788" name="p02c50g03" hidden="1">
              <a:extLst>
                <a:ext uri="{63B3BB69-23CF-44E3-9099-C40C66FF867C}">
                  <a14:compatExt spid="_x0000_s27788"/>
                </a:ext>
                <a:ext uri="{FF2B5EF4-FFF2-40B4-BE49-F238E27FC236}">
                  <a16:creationId xmlns:a16="http://schemas.microsoft.com/office/drawing/2014/main" id="{00000000-0008-0000-0100-00008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352425</xdr:colOff>
          <xdr:row>15</xdr:row>
          <xdr:rowOff>9525</xdr:rowOff>
        </xdr:from>
        <xdr:to>
          <xdr:col>255</xdr:col>
          <xdr:colOff>47625</xdr:colOff>
          <xdr:row>16</xdr:row>
          <xdr:rowOff>0</xdr:rowOff>
        </xdr:to>
        <xdr:sp macro="" textlink="">
          <xdr:nvSpPr>
            <xdr:cNvPr id="27789" name="p02c50g03o01" hidden="1">
              <a:extLst>
                <a:ext uri="{63B3BB69-23CF-44E3-9099-C40C66FF867C}">
                  <a14:compatExt spid="_x0000_s27789"/>
                </a:ext>
                <a:ext uri="{FF2B5EF4-FFF2-40B4-BE49-F238E27FC236}">
                  <a16:creationId xmlns:a16="http://schemas.microsoft.com/office/drawing/2014/main" id="{00000000-0008-0000-0100-00008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47625</xdr:colOff>
          <xdr:row>15</xdr:row>
          <xdr:rowOff>9525</xdr:rowOff>
        </xdr:from>
        <xdr:to>
          <xdr:col>255</xdr:col>
          <xdr:colOff>352425</xdr:colOff>
          <xdr:row>16</xdr:row>
          <xdr:rowOff>0</xdr:rowOff>
        </xdr:to>
        <xdr:sp macro="" textlink="">
          <xdr:nvSpPr>
            <xdr:cNvPr id="27790" name="p02c50g03o02" hidden="1">
              <a:extLst>
                <a:ext uri="{63B3BB69-23CF-44E3-9099-C40C66FF867C}">
                  <a14:compatExt spid="_x0000_s27790"/>
                </a:ext>
                <a:ext uri="{FF2B5EF4-FFF2-40B4-BE49-F238E27FC236}">
                  <a16:creationId xmlns:a16="http://schemas.microsoft.com/office/drawing/2014/main" id="{00000000-0008-0000-0100-00008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361950</xdr:colOff>
          <xdr:row>15</xdr:row>
          <xdr:rowOff>9525</xdr:rowOff>
        </xdr:from>
        <xdr:to>
          <xdr:col>256</xdr:col>
          <xdr:colOff>285750</xdr:colOff>
          <xdr:row>16</xdr:row>
          <xdr:rowOff>0</xdr:rowOff>
        </xdr:to>
        <xdr:sp macro="" textlink="">
          <xdr:nvSpPr>
            <xdr:cNvPr id="27791" name="p02c50g03o03"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66675</xdr:colOff>
          <xdr:row>27</xdr:row>
          <xdr:rowOff>0</xdr:rowOff>
        </xdr:from>
        <xdr:to>
          <xdr:col>253</xdr:col>
          <xdr:colOff>371475</xdr:colOff>
          <xdr:row>27</xdr:row>
          <xdr:rowOff>219075</xdr:rowOff>
        </xdr:to>
        <xdr:sp macro="" textlink="">
          <xdr:nvSpPr>
            <xdr:cNvPr id="27792" name="p02c50g05o01"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381000</xdr:colOff>
          <xdr:row>27</xdr:row>
          <xdr:rowOff>0</xdr:rowOff>
        </xdr:from>
        <xdr:to>
          <xdr:col>255</xdr:col>
          <xdr:colOff>76200</xdr:colOff>
          <xdr:row>27</xdr:row>
          <xdr:rowOff>219075</xdr:rowOff>
        </xdr:to>
        <xdr:sp macro="" textlink="">
          <xdr:nvSpPr>
            <xdr:cNvPr id="27793" name="p02c50g05o02" hidden="1">
              <a:extLst>
                <a:ext uri="{63B3BB69-23CF-44E3-9099-C40C66FF867C}">
                  <a14:compatExt spid="_x0000_s27793"/>
                </a:ext>
                <a:ext uri="{FF2B5EF4-FFF2-40B4-BE49-F238E27FC236}">
                  <a16:creationId xmlns:a16="http://schemas.microsoft.com/office/drawing/2014/main" id="{00000000-0008-0000-0100-00009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76200</xdr:colOff>
          <xdr:row>27</xdr:row>
          <xdr:rowOff>0</xdr:rowOff>
        </xdr:from>
        <xdr:to>
          <xdr:col>256</xdr:col>
          <xdr:colOff>0</xdr:colOff>
          <xdr:row>27</xdr:row>
          <xdr:rowOff>219075</xdr:rowOff>
        </xdr:to>
        <xdr:sp macro="" textlink="">
          <xdr:nvSpPr>
            <xdr:cNvPr id="27794" name="p02c50g05o03" hidden="1">
              <a:extLst>
                <a:ext uri="{63B3BB69-23CF-44E3-9099-C40C66FF867C}">
                  <a14:compatExt spid="_x0000_s27794"/>
                </a:ext>
                <a:ext uri="{FF2B5EF4-FFF2-40B4-BE49-F238E27FC236}">
                  <a16:creationId xmlns:a16="http://schemas.microsoft.com/office/drawing/2014/main" id="{00000000-0008-0000-0100-00009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361950</xdr:colOff>
          <xdr:row>27</xdr:row>
          <xdr:rowOff>0</xdr:rowOff>
        </xdr:from>
        <xdr:to>
          <xdr:col>256</xdr:col>
          <xdr:colOff>285750</xdr:colOff>
          <xdr:row>27</xdr:row>
          <xdr:rowOff>219075</xdr:rowOff>
        </xdr:to>
        <xdr:sp macro="" textlink="">
          <xdr:nvSpPr>
            <xdr:cNvPr id="27795" name="p02c50g05o04" hidden="1">
              <a:extLst>
                <a:ext uri="{63B3BB69-23CF-44E3-9099-C40C66FF867C}">
                  <a14:compatExt spid="_x0000_s27795"/>
                </a:ext>
                <a:ext uri="{FF2B5EF4-FFF2-40B4-BE49-F238E27FC236}">
                  <a16:creationId xmlns:a16="http://schemas.microsoft.com/office/drawing/2014/main" id="{00000000-0008-0000-0100-00009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209550</xdr:colOff>
          <xdr:row>27</xdr:row>
          <xdr:rowOff>0</xdr:rowOff>
        </xdr:from>
        <xdr:to>
          <xdr:col>257</xdr:col>
          <xdr:colOff>133350</xdr:colOff>
          <xdr:row>27</xdr:row>
          <xdr:rowOff>219075</xdr:rowOff>
        </xdr:to>
        <xdr:sp macro="" textlink="">
          <xdr:nvSpPr>
            <xdr:cNvPr id="27796" name="p02c50g05o05"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95250</xdr:colOff>
          <xdr:row>23</xdr:row>
          <xdr:rowOff>200025</xdr:rowOff>
        </xdr:from>
        <xdr:to>
          <xdr:col>253</xdr:col>
          <xdr:colOff>400050</xdr:colOff>
          <xdr:row>24</xdr:row>
          <xdr:rowOff>190500</xdr:rowOff>
        </xdr:to>
        <xdr:sp macro="" textlink="">
          <xdr:nvSpPr>
            <xdr:cNvPr id="27797" name="p02c50cb11"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253</xdr:col>
          <xdr:colOff>381000</xdr:colOff>
          <xdr:row>23</xdr:row>
          <xdr:rowOff>200025</xdr:rowOff>
        </xdr:from>
        <xdr:to>
          <xdr:col>255</xdr:col>
          <xdr:colOff>76200</xdr:colOff>
          <xdr:row>24</xdr:row>
          <xdr:rowOff>190500</xdr:rowOff>
        </xdr:to>
        <xdr:sp macro="" textlink="">
          <xdr:nvSpPr>
            <xdr:cNvPr id="27798" name="p02c50cb12" hidden="1">
              <a:extLst>
                <a:ext uri="{63B3BB69-23CF-44E3-9099-C40C66FF867C}">
                  <a14:compatExt spid="_x0000_s27798"/>
                </a:ext>
                <a:ext uri="{FF2B5EF4-FFF2-40B4-BE49-F238E27FC236}">
                  <a16:creationId xmlns:a16="http://schemas.microsoft.com/office/drawing/2014/main" id="{00000000-0008-0000-0100-00009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47625</xdr:colOff>
          <xdr:row>23</xdr:row>
          <xdr:rowOff>200025</xdr:rowOff>
        </xdr:from>
        <xdr:to>
          <xdr:col>255</xdr:col>
          <xdr:colOff>352425</xdr:colOff>
          <xdr:row>24</xdr:row>
          <xdr:rowOff>190500</xdr:rowOff>
        </xdr:to>
        <xdr:sp macro="" textlink="">
          <xdr:nvSpPr>
            <xdr:cNvPr id="27799" name="p02c50cb13" hidden="1">
              <a:extLst>
                <a:ext uri="{63B3BB69-23CF-44E3-9099-C40C66FF867C}">
                  <a14:compatExt spid="_x0000_s27799"/>
                </a:ext>
                <a:ext uri="{FF2B5EF4-FFF2-40B4-BE49-F238E27FC236}">
                  <a16:creationId xmlns:a16="http://schemas.microsoft.com/office/drawing/2014/main" id="{00000000-0008-0000-0100-00009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255</xdr:col>
          <xdr:colOff>323850</xdr:colOff>
          <xdr:row>23</xdr:row>
          <xdr:rowOff>200025</xdr:rowOff>
        </xdr:from>
        <xdr:to>
          <xdr:col>256</xdr:col>
          <xdr:colOff>247650</xdr:colOff>
          <xdr:row>24</xdr:row>
          <xdr:rowOff>190500</xdr:rowOff>
        </xdr:to>
        <xdr:sp macro="" textlink="">
          <xdr:nvSpPr>
            <xdr:cNvPr id="27800" name="p02c50cb14" hidden="1">
              <a:extLst>
                <a:ext uri="{63B3BB69-23CF-44E3-9099-C40C66FF867C}">
                  <a14:compatExt spid="_x0000_s27800"/>
                </a:ext>
                <a:ext uri="{FF2B5EF4-FFF2-40B4-BE49-F238E27FC236}">
                  <a16:creationId xmlns:a16="http://schemas.microsoft.com/office/drawing/2014/main" id="{00000000-0008-0000-0100-00009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xdr:col>
          <xdr:colOff>209550</xdr:colOff>
          <xdr:row>23</xdr:row>
          <xdr:rowOff>200025</xdr:rowOff>
        </xdr:from>
        <xdr:to>
          <xdr:col>257</xdr:col>
          <xdr:colOff>133350</xdr:colOff>
          <xdr:row>24</xdr:row>
          <xdr:rowOff>190500</xdr:rowOff>
        </xdr:to>
        <xdr:sp macro="" textlink="">
          <xdr:nvSpPr>
            <xdr:cNvPr id="27801" name="p02c50cb15" hidden="1">
              <a:extLst>
                <a:ext uri="{63B3BB69-23CF-44E3-9099-C40C66FF867C}">
                  <a14:compatExt spid="_x0000_s27801"/>
                </a:ext>
                <a:ext uri="{FF2B5EF4-FFF2-40B4-BE49-F238E27FC236}">
                  <a16:creationId xmlns:a16="http://schemas.microsoft.com/office/drawing/2014/main" id="{00000000-0008-0000-0100-00009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7</xdr:row>
          <xdr:rowOff>0</xdr:rowOff>
        </xdr:from>
        <xdr:to>
          <xdr:col>263</xdr:col>
          <xdr:colOff>0</xdr:colOff>
          <xdr:row>8</xdr:row>
          <xdr:rowOff>0</xdr:rowOff>
        </xdr:to>
        <xdr:sp macro="" textlink="">
          <xdr:nvSpPr>
            <xdr:cNvPr id="27802" name="p02c51g01" hidden="1">
              <a:extLst>
                <a:ext uri="{63B3BB69-23CF-44E3-9099-C40C66FF867C}">
                  <a14:compatExt spid="_x0000_s27802"/>
                </a:ext>
                <a:ext uri="{FF2B5EF4-FFF2-40B4-BE49-F238E27FC236}">
                  <a16:creationId xmlns:a16="http://schemas.microsoft.com/office/drawing/2014/main" id="{00000000-0008-0000-0100-00009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259</xdr:col>
          <xdr:colOff>47625</xdr:colOff>
          <xdr:row>7</xdr:row>
          <xdr:rowOff>66675</xdr:rowOff>
        </xdr:from>
        <xdr:to>
          <xdr:col>260</xdr:col>
          <xdr:colOff>228600</xdr:colOff>
          <xdr:row>7</xdr:row>
          <xdr:rowOff>285750</xdr:rowOff>
        </xdr:to>
        <xdr:sp macro="" textlink="">
          <xdr:nvSpPr>
            <xdr:cNvPr id="27803" name="p02c51g01o01" hidden="1">
              <a:extLst>
                <a:ext uri="{63B3BB69-23CF-44E3-9099-C40C66FF867C}">
                  <a14:compatExt spid="_x0000_s27803"/>
                </a:ext>
                <a:ext uri="{FF2B5EF4-FFF2-40B4-BE49-F238E27FC236}">
                  <a16:creationId xmlns:a16="http://schemas.microsoft.com/office/drawing/2014/main" id="{00000000-0008-0000-0100-00009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57150</xdr:colOff>
          <xdr:row>7</xdr:row>
          <xdr:rowOff>66675</xdr:rowOff>
        </xdr:from>
        <xdr:to>
          <xdr:col>261</xdr:col>
          <xdr:colOff>361950</xdr:colOff>
          <xdr:row>7</xdr:row>
          <xdr:rowOff>285750</xdr:rowOff>
        </xdr:to>
        <xdr:sp macro="" textlink="">
          <xdr:nvSpPr>
            <xdr:cNvPr id="27804" name="p02c51g01o02" hidden="1">
              <a:extLst>
                <a:ext uri="{63B3BB69-23CF-44E3-9099-C40C66FF867C}">
                  <a14:compatExt spid="_x0000_s27804"/>
                </a:ext>
                <a:ext uri="{FF2B5EF4-FFF2-40B4-BE49-F238E27FC236}">
                  <a16:creationId xmlns:a16="http://schemas.microsoft.com/office/drawing/2014/main" id="{00000000-0008-0000-0100-00009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11</xdr:row>
          <xdr:rowOff>0</xdr:rowOff>
        </xdr:from>
        <xdr:to>
          <xdr:col>263</xdr:col>
          <xdr:colOff>0</xdr:colOff>
          <xdr:row>13</xdr:row>
          <xdr:rowOff>0</xdr:rowOff>
        </xdr:to>
        <xdr:sp macro="" textlink="">
          <xdr:nvSpPr>
            <xdr:cNvPr id="27805" name="p02c51g02"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259</xdr:col>
          <xdr:colOff>47625</xdr:colOff>
          <xdr:row>11</xdr:row>
          <xdr:rowOff>123825</xdr:rowOff>
        </xdr:from>
        <xdr:to>
          <xdr:col>260</xdr:col>
          <xdr:colOff>228600</xdr:colOff>
          <xdr:row>12</xdr:row>
          <xdr:rowOff>133350</xdr:rowOff>
        </xdr:to>
        <xdr:sp macro="" textlink="">
          <xdr:nvSpPr>
            <xdr:cNvPr id="27806" name="p02c51g02o01"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57150</xdr:colOff>
          <xdr:row>11</xdr:row>
          <xdr:rowOff>123825</xdr:rowOff>
        </xdr:from>
        <xdr:to>
          <xdr:col>261</xdr:col>
          <xdr:colOff>361950</xdr:colOff>
          <xdr:row>12</xdr:row>
          <xdr:rowOff>133350</xdr:rowOff>
        </xdr:to>
        <xdr:sp macro="" textlink="">
          <xdr:nvSpPr>
            <xdr:cNvPr id="27807" name="p02c51g02o02"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25</xdr:row>
          <xdr:rowOff>0</xdr:rowOff>
        </xdr:from>
        <xdr:to>
          <xdr:col>263</xdr:col>
          <xdr:colOff>0</xdr:colOff>
          <xdr:row>30</xdr:row>
          <xdr:rowOff>0</xdr:rowOff>
        </xdr:to>
        <xdr:sp macro="" textlink="">
          <xdr:nvSpPr>
            <xdr:cNvPr id="27808" name="p02c51g05"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247650</xdr:colOff>
          <xdr:row>19</xdr:row>
          <xdr:rowOff>38100</xdr:rowOff>
        </xdr:from>
        <xdr:to>
          <xdr:col>259</xdr:col>
          <xdr:colOff>66675</xdr:colOff>
          <xdr:row>20</xdr:row>
          <xdr:rowOff>28575</xdr:rowOff>
        </xdr:to>
        <xdr:sp macro="" textlink="">
          <xdr:nvSpPr>
            <xdr:cNvPr id="27809" name="p02c51cb01" hidden="1">
              <a:extLst>
                <a:ext uri="{63B3BB69-23CF-44E3-9099-C40C66FF867C}">
                  <a14:compatExt spid="_x0000_s27809"/>
                </a:ext>
                <a:ext uri="{FF2B5EF4-FFF2-40B4-BE49-F238E27FC236}">
                  <a16:creationId xmlns:a16="http://schemas.microsoft.com/office/drawing/2014/main" id="{00000000-0008-0000-0100-0000A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259</xdr:col>
          <xdr:colOff>28575</xdr:colOff>
          <xdr:row>19</xdr:row>
          <xdr:rowOff>38100</xdr:rowOff>
        </xdr:from>
        <xdr:to>
          <xdr:col>260</xdr:col>
          <xdr:colOff>209550</xdr:colOff>
          <xdr:row>20</xdr:row>
          <xdr:rowOff>28575</xdr:rowOff>
        </xdr:to>
        <xdr:sp macro="" textlink="">
          <xdr:nvSpPr>
            <xdr:cNvPr id="27810" name="p02c51cb02" hidden="1">
              <a:extLst>
                <a:ext uri="{63B3BB69-23CF-44E3-9099-C40C66FF867C}">
                  <a14:compatExt spid="_x0000_s27810"/>
                </a:ext>
                <a:ext uri="{FF2B5EF4-FFF2-40B4-BE49-F238E27FC236}">
                  <a16:creationId xmlns:a16="http://schemas.microsoft.com/office/drawing/2014/main" id="{00000000-0008-0000-0100-0000A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180975</xdr:colOff>
          <xdr:row>19</xdr:row>
          <xdr:rowOff>38100</xdr:rowOff>
        </xdr:from>
        <xdr:to>
          <xdr:col>261</xdr:col>
          <xdr:colOff>104775</xdr:colOff>
          <xdr:row>20</xdr:row>
          <xdr:rowOff>28575</xdr:rowOff>
        </xdr:to>
        <xdr:sp macro="" textlink="">
          <xdr:nvSpPr>
            <xdr:cNvPr id="27811" name="p02c51cb03" hidden="1">
              <a:extLst>
                <a:ext uri="{63B3BB69-23CF-44E3-9099-C40C66FF867C}">
                  <a14:compatExt spid="_x0000_s27811"/>
                </a:ext>
                <a:ext uri="{FF2B5EF4-FFF2-40B4-BE49-F238E27FC236}">
                  <a16:creationId xmlns:a16="http://schemas.microsoft.com/office/drawing/2014/main" id="{00000000-0008-0000-0100-0000A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76200</xdr:colOff>
          <xdr:row>19</xdr:row>
          <xdr:rowOff>38100</xdr:rowOff>
        </xdr:from>
        <xdr:to>
          <xdr:col>262</xdr:col>
          <xdr:colOff>0</xdr:colOff>
          <xdr:row>20</xdr:row>
          <xdr:rowOff>28575</xdr:rowOff>
        </xdr:to>
        <xdr:sp macro="" textlink="">
          <xdr:nvSpPr>
            <xdr:cNvPr id="27812" name="p02c51cb04" hidden="1">
              <a:extLst>
                <a:ext uri="{63B3BB69-23CF-44E3-9099-C40C66FF867C}">
                  <a14:compatExt spid="_x0000_s27812"/>
                </a:ext>
                <a:ext uri="{FF2B5EF4-FFF2-40B4-BE49-F238E27FC236}">
                  <a16:creationId xmlns:a16="http://schemas.microsoft.com/office/drawing/2014/main" id="{00000000-0008-0000-0100-0000A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0</xdr:colOff>
          <xdr:row>13</xdr:row>
          <xdr:rowOff>0</xdr:rowOff>
        </xdr:from>
        <xdr:to>
          <xdr:col>263</xdr:col>
          <xdr:colOff>0</xdr:colOff>
          <xdr:row>17</xdr:row>
          <xdr:rowOff>0</xdr:rowOff>
        </xdr:to>
        <xdr:sp macro="" textlink="">
          <xdr:nvSpPr>
            <xdr:cNvPr id="27813" name="p02c51g03" hidden="1">
              <a:extLst>
                <a:ext uri="{63B3BB69-23CF-44E3-9099-C40C66FF867C}">
                  <a14:compatExt spid="_x0000_s27813"/>
                </a:ext>
                <a:ext uri="{FF2B5EF4-FFF2-40B4-BE49-F238E27FC236}">
                  <a16:creationId xmlns:a16="http://schemas.microsoft.com/office/drawing/2014/main" id="{00000000-0008-0000-0100-0000A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352425</xdr:colOff>
          <xdr:row>15</xdr:row>
          <xdr:rowOff>9525</xdr:rowOff>
        </xdr:from>
        <xdr:to>
          <xdr:col>260</xdr:col>
          <xdr:colOff>47625</xdr:colOff>
          <xdr:row>16</xdr:row>
          <xdr:rowOff>0</xdr:rowOff>
        </xdr:to>
        <xdr:sp macro="" textlink="">
          <xdr:nvSpPr>
            <xdr:cNvPr id="27814" name="p02c51g03o01" hidden="1">
              <a:extLst>
                <a:ext uri="{63B3BB69-23CF-44E3-9099-C40C66FF867C}">
                  <a14:compatExt spid="_x0000_s27814"/>
                </a:ext>
                <a:ext uri="{FF2B5EF4-FFF2-40B4-BE49-F238E27FC236}">
                  <a16:creationId xmlns:a16="http://schemas.microsoft.com/office/drawing/2014/main" id="{00000000-0008-0000-0100-0000A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47625</xdr:colOff>
          <xdr:row>15</xdr:row>
          <xdr:rowOff>9525</xdr:rowOff>
        </xdr:from>
        <xdr:to>
          <xdr:col>260</xdr:col>
          <xdr:colOff>352425</xdr:colOff>
          <xdr:row>16</xdr:row>
          <xdr:rowOff>0</xdr:rowOff>
        </xdr:to>
        <xdr:sp macro="" textlink="">
          <xdr:nvSpPr>
            <xdr:cNvPr id="27815" name="p02c51g03o02" hidden="1">
              <a:extLst>
                <a:ext uri="{63B3BB69-23CF-44E3-9099-C40C66FF867C}">
                  <a14:compatExt spid="_x0000_s27815"/>
                </a:ext>
                <a:ext uri="{FF2B5EF4-FFF2-40B4-BE49-F238E27FC236}">
                  <a16:creationId xmlns:a16="http://schemas.microsoft.com/office/drawing/2014/main" id="{00000000-0008-0000-0100-0000A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361950</xdr:colOff>
          <xdr:row>15</xdr:row>
          <xdr:rowOff>9525</xdr:rowOff>
        </xdr:from>
        <xdr:to>
          <xdr:col>261</xdr:col>
          <xdr:colOff>285750</xdr:colOff>
          <xdr:row>16</xdr:row>
          <xdr:rowOff>0</xdr:rowOff>
        </xdr:to>
        <xdr:sp macro="" textlink="">
          <xdr:nvSpPr>
            <xdr:cNvPr id="27816" name="p02c51g03o03" hidden="1">
              <a:extLst>
                <a:ext uri="{63B3BB69-23CF-44E3-9099-C40C66FF867C}">
                  <a14:compatExt spid="_x0000_s27816"/>
                </a:ext>
                <a:ext uri="{FF2B5EF4-FFF2-40B4-BE49-F238E27FC236}">
                  <a16:creationId xmlns:a16="http://schemas.microsoft.com/office/drawing/2014/main" id="{00000000-0008-0000-0100-0000A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66675</xdr:colOff>
          <xdr:row>27</xdr:row>
          <xdr:rowOff>0</xdr:rowOff>
        </xdr:from>
        <xdr:to>
          <xdr:col>258</xdr:col>
          <xdr:colOff>371475</xdr:colOff>
          <xdr:row>27</xdr:row>
          <xdr:rowOff>219075</xdr:rowOff>
        </xdr:to>
        <xdr:sp macro="" textlink="">
          <xdr:nvSpPr>
            <xdr:cNvPr id="27817" name="p02c51g05o01" hidden="1">
              <a:extLst>
                <a:ext uri="{63B3BB69-23CF-44E3-9099-C40C66FF867C}">
                  <a14:compatExt spid="_x0000_s27817"/>
                </a:ext>
                <a:ext uri="{FF2B5EF4-FFF2-40B4-BE49-F238E27FC236}">
                  <a16:creationId xmlns:a16="http://schemas.microsoft.com/office/drawing/2014/main" id="{00000000-0008-0000-0100-0000A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381000</xdr:colOff>
          <xdr:row>27</xdr:row>
          <xdr:rowOff>0</xdr:rowOff>
        </xdr:from>
        <xdr:to>
          <xdr:col>260</xdr:col>
          <xdr:colOff>76200</xdr:colOff>
          <xdr:row>27</xdr:row>
          <xdr:rowOff>219075</xdr:rowOff>
        </xdr:to>
        <xdr:sp macro="" textlink="">
          <xdr:nvSpPr>
            <xdr:cNvPr id="27818" name="p02c51g05o02" hidden="1">
              <a:extLst>
                <a:ext uri="{63B3BB69-23CF-44E3-9099-C40C66FF867C}">
                  <a14:compatExt spid="_x0000_s27818"/>
                </a:ext>
                <a:ext uri="{FF2B5EF4-FFF2-40B4-BE49-F238E27FC236}">
                  <a16:creationId xmlns:a16="http://schemas.microsoft.com/office/drawing/2014/main" id="{00000000-0008-0000-0100-0000A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76200</xdr:colOff>
          <xdr:row>27</xdr:row>
          <xdr:rowOff>0</xdr:rowOff>
        </xdr:from>
        <xdr:to>
          <xdr:col>261</xdr:col>
          <xdr:colOff>0</xdr:colOff>
          <xdr:row>27</xdr:row>
          <xdr:rowOff>219075</xdr:rowOff>
        </xdr:to>
        <xdr:sp macro="" textlink="">
          <xdr:nvSpPr>
            <xdr:cNvPr id="27819" name="p02c51g05o03" hidden="1">
              <a:extLst>
                <a:ext uri="{63B3BB69-23CF-44E3-9099-C40C66FF867C}">
                  <a14:compatExt spid="_x0000_s27819"/>
                </a:ext>
                <a:ext uri="{FF2B5EF4-FFF2-40B4-BE49-F238E27FC236}">
                  <a16:creationId xmlns:a16="http://schemas.microsoft.com/office/drawing/2014/main" id="{00000000-0008-0000-0100-0000A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361950</xdr:colOff>
          <xdr:row>27</xdr:row>
          <xdr:rowOff>0</xdr:rowOff>
        </xdr:from>
        <xdr:to>
          <xdr:col>261</xdr:col>
          <xdr:colOff>285750</xdr:colOff>
          <xdr:row>27</xdr:row>
          <xdr:rowOff>219075</xdr:rowOff>
        </xdr:to>
        <xdr:sp macro="" textlink="">
          <xdr:nvSpPr>
            <xdr:cNvPr id="27820" name="p02c51g05o04" hidden="1">
              <a:extLst>
                <a:ext uri="{63B3BB69-23CF-44E3-9099-C40C66FF867C}">
                  <a14:compatExt spid="_x0000_s27820"/>
                </a:ext>
                <a:ext uri="{FF2B5EF4-FFF2-40B4-BE49-F238E27FC236}">
                  <a16:creationId xmlns:a16="http://schemas.microsoft.com/office/drawing/2014/main" id="{00000000-0008-0000-0100-0000A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209550</xdr:colOff>
          <xdr:row>27</xdr:row>
          <xdr:rowOff>0</xdr:rowOff>
        </xdr:from>
        <xdr:to>
          <xdr:col>262</xdr:col>
          <xdr:colOff>133350</xdr:colOff>
          <xdr:row>27</xdr:row>
          <xdr:rowOff>219075</xdr:rowOff>
        </xdr:to>
        <xdr:sp macro="" textlink="">
          <xdr:nvSpPr>
            <xdr:cNvPr id="27821" name="p02c51g05o05"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95250</xdr:colOff>
          <xdr:row>23</xdr:row>
          <xdr:rowOff>200025</xdr:rowOff>
        </xdr:from>
        <xdr:to>
          <xdr:col>258</xdr:col>
          <xdr:colOff>400050</xdr:colOff>
          <xdr:row>24</xdr:row>
          <xdr:rowOff>190500</xdr:rowOff>
        </xdr:to>
        <xdr:sp macro="" textlink="">
          <xdr:nvSpPr>
            <xdr:cNvPr id="27822" name="p02c51cb11"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258</xdr:col>
          <xdr:colOff>381000</xdr:colOff>
          <xdr:row>23</xdr:row>
          <xdr:rowOff>200025</xdr:rowOff>
        </xdr:from>
        <xdr:to>
          <xdr:col>260</xdr:col>
          <xdr:colOff>76200</xdr:colOff>
          <xdr:row>24</xdr:row>
          <xdr:rowOff>190500</xdr:rowOff>
        </xdr:to>
        <xdr:sp macro="" textlink="">
          <xdr:nvSpPr>
            <xdr:cNvPr id="27823" name="p02c51cb12" hidden="1">
              <a:extLst>
                <a:ext uri="{63B3BB69-23CF-44E3-9099-C40C66FF867C}">
                  <a14:compatExt spid="_x0000_s27823"/>
                </a:ext>
                <a:ext uri="{FF2B5EF4-FFF2-40B4-BE49-F238E27FC236}">
                  <a16:creationId xmlns:a16="http://schemas.microsoft.com/office/drawing/2014/main" id="{00000000-0008-0000-0100-0000A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47625</xdr:colOff>
          <xdr:row>23</xdr:row>
          <xdr:rowOff>200025</xdr:rowOff>
        </xdr:from>
        <xdr:to>
          <xdr:col>260</xdr:col>
          <xdr:colOff>352425</xdr:colOff>
          <xdr:row>24</xdr:row>
          <xdr:rowOff>190500</xdr:rowOff>
        </xdr:to>
        <xdr:sp macro="" textlink="">
          <xdr:nvSpPr>
            <xdr:cNvPr id="27824" name="p02c51cb13" hidden="1">
              <a:extLst>
                <a:ext uri="{63B3BB69-23CF-44E3-9099-C40C66FF867C}">
                  <a14:compatExt spid="_x0000_s27824"/>
                </a:ext>
                <a:ext uri="{FF2B5EF4-FFF2-40B4-BE49-F238E27FC236}">
                  <a16:creationId xmlns:a16="http://schemas.microsoft.com/office/drawing/2014/main" id="{00000000-0008-0000-0100-0000B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260</xdr:col>
          <xdr:colOff>323850</xdr:colOff>
          <xdr:row>23</xdr:row>
          <xdr:rowOff>200025</xdr:rowOff>
        </xdr:from>
        <xdr:to>
          <xdr:col>261</xdr:col>
          <xdr:colOff>247650</xdr:colOff>
          <xdr:row>24</xdr:row>
          <xdr:rowOff>190500</xdr:rowOff>
        </xdr:to>
        <xdr:sp macro="" textlink="">
          <xdr:nvSpPr>
            <xdr:cNvPr id="27825" name="p02c51cb14" hidden="1">
              <a:extLst>
                <a:ext uri="{63B3BB69-23CF-44E3-9099-C40C66FF867C}">
                  <a14:compatExt spid="_x0000_s27825"/>
                </a:ext>
                <a:ext uri="{FF2B5EF4-FFF2-40B4-BE49-F238E27FC236}">
                  <a16:creationId xmlns:a16="http://schemas.microsoft.com/office/drawing/2014/main" id="{00000000-0008-0000-0100-0000B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261</xdr:col>
          <xdr:colOff>209550</xdr:colOff>
          <xdr:row>23</xdr:row>
          <xdr:rowOff>200025</xdr:rowOff>
        </xdr:from>
        <xdr:to>
          <xdr:col>262</xdr:col>
          <xdr:colOff>133350</xdr:colOff>
          <xdr:row>24</xdr:row>
          <xdr:rowOff>190500</xdr:rowOff>
        </xdr:to>
        <xdr:sp macro="" textlink="">
          <xdr:nvSpPr>
            <xdr:cNvPr id="27826" name="p02c51cb15" hidden="1">
              <a:extLst>
                <a:ext uri="{63B3BB69-23CF-44E3-9099-C40C66FF867C}">
                  <a14:compatExt spid="_x0000_s27826"/>
                </a:ext>
                <a:ext uri="{FF2B5EF4-FFF2-40B4-BE49-F238E27FC236}">
                  <a16:creationId xmlns:a16="http://schemas.microsoft.com/office/drawing/2014/main" id="{00000000-0008-0000-0100-0000B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38</xdr:row>
          <xdr:rowOff>0</xdr:rowOff>
        </xdr:from>
        <xdr:to>
          <xdr:col>13</xdr:col>
          <xdr:colOff>0</xdr:colOff>
          <xdr:row>43</xdr:row>
          <xdr:rowOff>0</xdr:rowOff>
        </xdr:to>
        <xdr:sp macro="" textlink="">
          <xdr:nvSpPr>
            <xdr:cNvPr id="27829" name="p02c01g06"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114300</xdr:colOff>
          <xdr:row>40</xdr:row>
          <xdr:rowOff>0</xdr:rowOff>
        </xdr:from>
        <xdr:to>
          <xdr:col>8</xdr:col>
          <xdr:colOff>419100</xdr:colOff>
          <xdr:row>40</xdr:row>
          <xdr:rowOff>219075</xdr:rowOff>
        </xdr:to>
        <xdr:sp macro="" textlink="">
          <xdr:nvSpPr>
            <xdr:cNvPr id="27830" name="p02c01g06o01"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40</xdr:row>
          <xdr:rowOff>0</xdr:rowOff>
        </xdr:from>
        <xdr:to>
          <xdr:col>10</xdr:col>
          <xdr:colOff>76200</xdr:colOff>
          <xdr:row>40</xdr:row>
          <xdr:rowOff>219075</xdr:rowOff>
        </xdr:to>
        <xdr:sp macro="" textlink="">
          <xdr:nvSpPr>
            <xdr:cNvPr id="27831" name="p02c01g06o02" hidden="1">
              <a:extLst>
                <a:ext uri="{63B3BB69-23CF-44E3-9099-C40C66FF867C}">
                  <a14:compatExt spid="_x0000_s27831"/>
                </a:ext>
                <a:ext uri="{FF2B5EF4-FFF2-40B4-BE49-F238E27FC236}">
                  <a16:creationId xmlns:a16="http://schemas.microsoft.com/office/drawing/2014/main" id="{00000000-0008-0000-0100-0000B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40</xdr:row>
          <xdr:rowOff>0</xdr:rowOff>
        </xdr:from>
        <xdr:to>
          <xdr:col>10</xdr:col>
          <xdr:colOff>352425</xdr:colOff>
          <xdr:row>40</xdr:row>
          <xdr:rowOff>219075</xdr:rowOff>
        </xdr:to>
        <xdr:sp macro="" textlink="">
          <xdr:nvSpPr>
            <xdr:cNvPr id="27832" name="p02c01g06o03"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0</xdr:rowOff>
        </xdr:from>
        <xdr:to>
          <xdr:col>18</xdr:col>
          <xdr:colOff>0</xdr:colOff>
          <xdr:row>43</xdr:row>
          <xdr:rowOff>0</xdr:rowOff>
        </xdr:to>
        <xdr:sp macro="" textlink="">
          <xdr:nvSpPr>
            <xdr:cNvPr id="27836" name="p02c02g06"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23</xdr:col>
          <xdr:colOff>0</xdr:colOff>
          <xdr:row>43</xdr:row>
          <xdr:rowOff>0</xdr:rowOff>
        </xdr:to>
        <xdr:sp macro="" textlink="">
          <xdr:nvSpPr>
            <xdr:cNvPr id="27837" name="p02c03g06" hidden="1">
              <a:extLst>
                <a:ext uri="{63B3BB69-23CF-44E3-9099-C40C66FF867C}">
                  <a14:compatExt spid="_x0000_s27837"/>
                </a:ext>
                <a:ext uri="{FF2B5EF4-FFF2-40B4-BE49-F238E27FC236}">
                  <a16:creationId xmlns:a16="http://schemas.microsoft.com/office/drawing/2014/main" id="{00000000-0008-0000-0100-0000B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0</xdr:colOff>
          <xdr:row>38</xdr:row>
          <xdr:rowOff>0</xdr:rowOff>
        </xdr:from>
        <xdr:to>
          <xdr:col>28</xdr:col>
          <xdr:colOff>0</xdr:colOff>
          <xdr:row>43</xdr:row>
          <xdr:rowOff>0</xdr:rowOff>
        </xdr:to>
        <xdr:sp macro="" textlink="">
          <xdr:nvSpPr>
            <xdr:cNvPr id="27838" name="p02c04g0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0</xdr:colOff>
          <xdr:row>38</xdr:row>
          <xdr:rowOff>0</xdr:rowOff>
        </xdr:from>
        <xdr:to>
          <xdr:col>33</xdr:col>
          <xdr:colOff>0</xdr:colOff>
          <xdr:row>43</xdr:row>
          <xdr:rowOff>0</xdr:rowOff>
        </xdr:to>
        <xdr:sp macro="" textlink="">
          <xdr:nvSpPr>
            <xdr:cNvPr id="27839" name="p02c05g06" hidden="1">
              <a:extLst>
                <a:ext uri="{63B3BB69-23CF-44E3-9099-C40C66FF867C}">
                  <a14:compatExt spid="_x0000_s27839"/>
                </a:ext>
                <a:ext uri="{FF2B5EF4-FFF2-40B4-BE49-F238E27FC236}">
                  <a16:creationId xmlns:a16="http://schemas.microsoft.com/office/drawing/2014/main" id="{00000000-0008-0000-0100-0000B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33</xdr:col>
          <xdr:colOff>0</xdr:colOff>
          <xdr:row>38</xdr:row>
          <xdr:rowOff>0</xdr:rowOff>
        </xdr:from>
        <xdr:to>
          <xdr:col>38</xdr:col>
          <xdr:colOff>0</xdr:colOff>
          <xdr:row>43</xdr:row>
          <xdr:rowOff>0</xdr:rowOff>
        </xdr:to>
        <xdr:sp macro="" textlink="">
          <xdr:nvSpPr>
            <xdr:cNvPr id="27840" name="p02c06g06"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38</xdr:col>
          <xdr:colOff>0</xdr:colOff>
          <xdr:row>38</xdr:row>
          <xdr:rowOff>0</xdr:rowOff>
        </xdr:from>
        <xdr:to>
          <xdr:col>43</xdr:col>
          <xdr:colOff>0</xdr:colOff>
          <xdr:row>43</xdr:row>
          <xdr:rowOff>0</xdr:rowOff>
        </xdr:to>
        <xdr:sp macro="" textlink="">
          <xdr:nvSpPr>
            <xdr:cNvPr id="27841" name="p02c07g06"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43</xdr:col>
          <xdr:colOff>0</xdr:colOff>
          <xdr:row>38</xdr:row>
          <xdr:rowOff>0</xdr:rowOff>
        </xdr:from>
        <xdr:to>
          <xdr:col>48</xdr:col>
          <xdr:colOff>0</xdr:colOff>
          <xdr:row>43</xdr:row>
          <xdr:rowOff>0</xdr:rowOff>
        </xdr:to>
        <xdr:sp macro="" textlink="">
          <xdr:nvSpPr>
            <xdr:cNvPr id="27842" name="p02c08g06" hidden="1">
              <a:extLst>
                <a:ext uri="{63B3BB69-23CF-44E3-9099-C40C66FF867C}">
                  <a14:compatExt spid="_x0000_s27842"/>
                </a:ext>
                <a:ext uri="{FF2B5EF4-FFF2-40B4-BE49-F238E27FC236}">
                  <a16:creationId xmlns:a16="http://schemas.microsoft.com/office/drawing/2014/main" id="{00000000-0008-0000-0100-0000C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48</xdr:col>
          <xdr:colOff>0</xdr:colOff>
          <xdr:row>38</xdr:row>
          <xdr:rowOff>0</xdr:rowOff>
        </xdr:from>
        <xdr:to>
          <xdr:col>53</xdr:col>
          <xdr:colOff>0</xdr:colOff>
          <xdr:row>43</xdr:row>
          <xdr:rowOff>0</xdr:rowOff>
        </xdr:to>
        <xdr:sp macro="" textlink="">
          <xdr:nvSpPr>
            <xdr:cNvPr id="27843" name="p02c09g06" hidden="1">
              <a:extLst>
                <a:ext uri="{63B3BB69-23CF-44E3-9099-C40C66FF867C}">
                  <a14:compatExt spid="_x0000_s27843"/>
                </a:ext>
                <a:ext uri="{FF2B5EF4-FFF2-40B4-BE49-F238E27FC236}">
                  <a16:creationId xmlns:a16="http://schemas.microsoft.com/office/drawing/2014/main" id="{00000000-0008-0000-0100-0000C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0</xdr:colOff>
          <xdr:row>38</xdr:row>
          <xdr:rowOff>0</xdr:rowOff>
        </xdr:from>
        <xdr:to>
          <xdr:col>58</xdr:col>
          <xdr:colOff>0</xdr:colOff>
          <xdr:row>43</xdr:row>
          <xdr:rowOff>0</xdr:rowOff>
        </xdr:to>
        <xdr:sp macro="" textlink="">
          <xdr:nvSpPr>
            <xdr:cNvPr id="27844" name="p02c10g06" hidden="1">
              <a:extLst>
                <a:ext uri="{63B3BB69-23CF-44E3-9099-C40C66FF867C}">
                  <a14:compatExt spid="_x0000_s27844"/>
                </a:ext>
                <a:ext uri="{FF2B5EF4-FFF2-40B4-BE49-F238E27FC236}">
                  <a16:creationId xmlns:a16="http://schemas.microsoft.com/office/drawing/2014/main" id="{00000000-0008-0000-0100-0000C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58</xdr:col>
          <xdr:colOff>0</xdr:colOff>
          <xdr:row>38</xdr:row>
          <xdr:rowOff>0</xdr:rowOff>
        </xdr:from>
        <xdr:to>
          <xdr:col>63</xdr:col>
          <xdr:colOff>0</xdr:colOff>
          <xdr:row>43</xdr:row>
          <xdr:rowOff>0</xdr:rowOff>
        </xdr:to>
        <xdr:sp macro="" textlink="">
          <xdr:nvSpPr>
            <xdr:cNvPr id="27845" name="p02c11g06" hidden="1">
              <a:extLst>
                <a:ext uri="{63B3BB69-23CF-44E3-9099-C40C66FF867C}">
                  <a14:compatExt spid="_x0000_s27845"/>
                </a:ext>
                <a:ext uri="{FF2B5EF4-FFF2-40B4-BE49-F238E27FC236}">
                  <a16:creationId xmlns:a16="http://schemas.microsoft.com/office/drawing/2014/main" id="{00000000-0008-0000-0100-0000C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63</xdr:col>
          <xdr:colOff>0</xdr:colOff>
          <xdr:row>38</xdr:row>
          <xdr:rowOff>0</xdr:rowOff>
        </xdr:from>
        <xdr:to>
          <xdr:col>68</xdr:col>
          <xdr:colOff>0</xdr:colOff>
          <xdr:row>43</xdr:row>
          <xdr:rowOff>0</xdr:rowOff>
        </xdr:to>
        <xdr:sp macro="" textlink="">
          <xdr:nvSpPr>
            <xdr:cNvPr id="27846" name="p02c12g06" hidden="1">
              <a:extLst>
                <a:ext uri="{63B3BB69-23CF-44E3-9099-C40C66FF867C}">
                  <a14:compatExt spid="_x0000_s27846"/>
                </a:ext>
                <a:ext uri="{FF2B5EF4-FFF2-40B4-BE49-F238E27FC236}">
                  <a16:creationId xmlns:a16="http://schemas.microsoft.com/office/drawing/2014/main" id="{00000000-0008-0000-0100-0000C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68</xdr:col>
          <xdr:colOff>0</xdr:colOff>
          <xdr:row>38</xdr:row>
          <xdr:rowOff>0</xdr:rowOff>
        </xdr:from>
        <xdr:to>
          <xdr:col>73</xdr:col>
          <xdr:colOff>0</xdr:colOff>
          <xdr:row>43</xdr:row>
          <xdr:rowOff>0</xdr:rowOff>
        </xdr:to>
        <xdr:sp macro="" textlink="">
          <xdr:nvSpPr>
            <xdr:cNvPr id="27847" name="p02c13g06" hidden="1">
              <a:extLst>
                <a:ext uri="{63B3BB69-23CF-44E3-9099-C40C66FF867C}">
                  <a14:compatExt spid="_x0000_s27847"/>
                </a:ext>
                <a:ext uri="{FF2B5EF4-FFF2-40B4-BE49-F238E27FC236}">
                  <a16:creationId xmlns:a16="http://schemas.microsoft.com/office/drawing/2014/main" id="{00000000-0008-0000-0100-0000C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73</xdr:col>
          <xdr:colOff>0</xdr:colOff>
          <xdr:row>38</xdr:row>
          <xdr:rowOff>0</xdr:rowOff>
        </xdr:from>
        <xdr:to>
          <xdr:col>78</xdr:col>
          <xdr:colOff>0</xdr:colOff>
          <xdr:row>43</xdr:row>
          <xdr:rowOff>0</xdr:rowOff>
        </xdr:to>
        <xdr:sp macro="" textlink="">
          <xdr:nvSpPr>
            <xdr:cNvPr id="27848" name="p02c14g06" hidden="1">
              <a:extLst>
                <a:ext uri="{63B3BB69-23CF-44E3-9099-C40C66FF867C}">
                  <a14:compatExt spid="_x0000_s27848"/>
                </a:ext>
                <a:ext uri="{FF2B5EF4-FFF2-40B4-BE49-F238E27FC236}">
                  <a16:creationId xmlns:a16="http://schemas.microsoft.com/office/drawing/2014/main" id="{00000000-0008-0000-0100-0000C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78</xdr:col>
          <xdr:colOff>0</xdr:colOff>
          <xdr:row>38</xdr:row>
          <xdr:rowOff>0</xdr:rowOff>
        </xdr:from>
        <xdr:to>
          <xdr:col>83</xdr:col>
          <xdr:colOff>0</xdr:colOff>
          <xdr:row>43</xdr:row>
          <xdr:rowOff>0</xdr:rowOff>
        </xdr:to>
        <xdr:sp macro="" textlink="">
          <xdr:nvSpPr>
            <xdr:cNvPr id="27849" name="p02c15g06" hidden="1">
              <a:extLst>
                <a:ext uri="{63B3BB69-23CF-44E3-9099-C40C66FF867C}">
                  <a14:compatExt spid="_x0000_s27849"/>
                </a:ext>
                <a:ext uri="{FF2B5EF4-FFF2-40B4-BE49-F238E27FC236}">
                  <a16:creationId xmlns:a16="http://schemas.microsoft.com/office/drawing/2014/main" id="{00000000-0008-0000-0100-0000C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83</xdr:col>
          <xdr:colOff>0</xdr:colOff>
          <xdr:row>38</xdr:row>
          <xdr:rowOff>0</xdr:rowOff>
        </xdr:from>
        <xdr:to>
          <xdr:col>88</xdr:col>
          <xdr:colOff>0</xdr:colOff>
          <xdr:row>43</xdr:row>
          <xdr:rowOff>0</xdr:rowOff>
        </xdr:to>
        <xdr:sp macro="" textlink="">
          <xdr:nvSpPr>
            <xdr:cNvPr id="27850" name="p02c16g06" hidden="1">
              <a:extLst>
                <a:ext uri="{63B3BB69-23CF-44E3-9099-C40C66FF867C}">
                  <a14:compatExt spid="_x0000_s27850"/>
                </a:ext>
                <a:ext uri="{FF2B5EF4-FFF2-40B4-BE49-F238E27FC236}">
                  <a16:creationId xmlns:a16="http://schemas.microsoft.com/office/drawing/2014/main" id="{00000000-0008-0000-0100-0000C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88</xdr:col>
          <xdr:colOff>0</xdr:colOff>
          <xdr:row>38</xdr:row>
          <xdr:rowOff>0</xdr:rowOff>
        </xdr:from>
        <xdr:to>
          <xdr:col>93</xdr:col>
          <xdr:colOff>0</xdr:colOff>
          <xdr:row>43</xdr:row>
          <xdr:rowOff>0</xdr:rowOff>
        </xdr:to>
        <xdr:sp macro="" textlink="">
          <xdr:nvSpPr>
            <xdr:cNvPr id="27851" name="p02c17g06" hidden="1">
              <a:extLst>
                <a:ext uri="{63B3BB69-23CF-44E3-9099-C40C66FF867C}">
                  <a14:compatExt spid="_x0000_s27851"/>
                </a:ext>
                <a:ext uri="{FF2B5EF4-FFF2-40B4-BE49-F238E27FC236}">
                  <a16:creationId xmlns:a16="http://schemas.microsoft.com/office/drawing/2014/main" id="{00000000-0008-0000-0100-0000C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93</xdr:col>
          <xdr:colOff>0</xdr:colOff>
          <xdr:row>38</xdr:row>
          <xdr:rowOff>0</xdr:rowOff>
        </xdr:from>
        <xdr:to>
          <xdr:col>98</xdr:col>
          <xdr:colOff>0</xdr:colOff>
          <xdr:row>43</xdr:row>
          <xdr:rowOff>0</xdr:rowOff>
        </xdr:to>
        <xdr:sp macro="" textlink="">
          <xdr:nvSpPr>
            <xdr:cNvPr id="27852" name="p02c18g06" hidden="1">
              <a:extLst>
                <a:ext uri="{63B3BB69-23CF-44E3-9099-C40C66FF867C}">
                  <a14:compatExt spid="_x0000_s27852"/>
                </a:ext>
                <a:ext uri="{FF2B5EF4-FFF2-40B4-BE49-F238E27FC236}">
                  <a16:creationId xmlns:a16="http://schemas.microsoft.com/office/drawing/2014/main" id="{00000000-0008-0000-0100-0000C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98</xdr:col>
          <xdr:colOff>0</xdr:colOff>
          <xdr:row>38</xdr:row>
          <xdr:rowOff>0</xdr:rowOff>
        </xdr:from>
        <xdr:to>
          <xdr:col>103</xdr:col>
          <xdr:colOff>0</xdr:colOff>
          <xdr:row>43</xdr:row>
          <xdr:rowOff>0</xdr:rowOff>
        </xdr:to>
        <xdr:sp macro="" textlink="">
          <xdr:nvSpPr>
            <xdr:cNvPr id="27853" name="p02c19g06" hidden="1">
              <a:extLst>
                <a:ext uri="{63B3BB69-23CF-44E3-9099-C40C66FF867C}">
                  <a14:compatExt spid="_x0000_s27853"/>
                </a:ext>
                <a:ext uri="{FF2B5EF4-FFF2-40B4-BE49-F238E27FC236}">
                  <a16:creationId xmlns:a16="http://schemas.microsoft.com/office/drawing/2014/main" id="{00000000-0008-0000-0100-0000C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38</xdr:row>
          <xdr:rowOff>0</xdr:rowOff>
        </xdr:from>
        <xdr:to>
          <xdr:col>108</xdr:col>
          <xdr:colOff>0</xdr:colOff>
          <xdr:row>43</xdr:row>
          <xdr:rowOff>0</xdr:rowOff>
        </xdr:to>
        <xdr:sp macro="" textlink="">
          <xdr:nvSpPr>
            <xdr:cNvPr id="27854" name="p02c20g06"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108</xdr:col>
          <xdr:colOff>0</xdr:colOff>
          <xdr:row>38</xdr:row>
          <xdr:rowOff>0</xdr:rowOff>
        </xdr:from>
        <xdr:to>
          <xdr:col>113</xdr:col>
          <xdr:colOff>0</xdr:colOff>
          <xdr:row>43</xdr:row>
          <xdr:rowOff>0</xdr:rowOff>
        </xdr:to>
        <xdr:sp macro="" textlink="">
          <xdr:nvSpPr>
            <xdr:cNvPr id="27855" name="p02c21g06"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113</xdr:col>
          <xdr:colOff>0</xdr:colOff>
          <xdr:row>38</xdr:row>
          <xdr:rowOff>0</xdr:rowOff>
        </xdr:from>
        <xdr:to>
          <xdr:col>118</xdr:col>
          <xdr:colOff>0</xdr:colOff>
          <xdr:row>43</xdr:row>
          <xdr:rowOff>0</xdr:rowOff>
        </xdr:to>
        <xdr:sp macro="" textlink="">
          <xdr:nvSpPr>
            <xdr:cNvPr id="27856" name="p02c22g06"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118</xdr:col>
          <xdr:colOff>0</xdr:colOff>
          <xdr:row>38</xdr:row>
          <xdr:rowOff>0</xdr:rowOff>
        </xdr:from>
        <xdr:to>
          <xdr:col>123</xdr:col>
          <xdr:colOff>0</xdr:colOff>
          <xdr:row>43</xdr:row>
          <xdr:rowOff>0</xdr:rowOff>
        </xdr:to>
        <xdr:sp macro="" textlink="">
          <xdr:nvSpPr>
            <xdr:cNvPr id="27857" name="p02c23g06"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123</xdr:col>
          <xdr:colOff>0</xdr:colOff>
          <xdr:row>38</xdr:row>
          <xdr:rowOff>0</xdr:rowOff>
        </xdr:from>
        <xdr:to>
          <xdr:col>128</xdr:col>
          <xdr:colOff>0</xdr:colOff>
          <xdr:row>43</xdr:row>
          <xdr:rowOff>0</xdr:rowOff>
        </xdr:to>
        <xdr:sp macro="" textlink="">
          <xdr:nvSpPr>
            <xdr:cNvPr id="27858" name="p02c24g06" hidden="1">
              <a:extLst>
                <a:ext uri="{63B3BB69-23CF-44E3-9099-C40C66FF867C}">
                  <a14:compatExt spid="_x0000_s27858"/>
                </a:ext>
                <a:ext uri="{FF2B5EF4-FFF2-40B4-BE49-F238E27FC236}">
                  <a16:creationId xmlns:a16="http://schemas.microsoft.com/office/drawing/2014/main" id="{00000000-0008-0000-0100-0000D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128</xdr:col>
          <xdr:colOff>0</xdr:colOff>
          <xdr:row>38</xdr:row>
          <xdr:rowOff>0</xdr:rowOff>
        </xdr:from>
        <xdr:to>
          <xdr:col>133</xdr:col>
          <xdr:colOff>0</xdr:colOff>
          <xdr:row>43</xdr:row>
          <xdr:rowOff>0</xdr:rowOff>
        </xdr:to>
        <xdr:sp macro="" textlink="">
          <xdr:nvSpPr>
            <xdr:cNvPr id="27859" name="p02c25g06" hidden="1">
              <a:extLst>
                <a:ext uri="{63B3BB69-23CF-44E3-9099-C40C66FF867C}">
                  <a14:compatExt spid="_x0000_s27859"/>
                </a:ext>
                <a:ext uri="{FF2B5EF4-FFF2-40B4-BE49-F238E27FC236}">
                  <a16:creationId xmlns:a16="http://schemas.microsoft.com/office/drawing/2014/main" id="{00000000-0008-0000-0100-0000D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133</xdr:col>
          <xdr:colOff>0</xdr:colOff>
          <xdr:row>38</xdr:row>
          <xdr:rowOff>0</xdr:rowOff>
        </xdr:from>
        <xdr:to>
          <xdr:col>138</xdr:col>
          <xdr:colOff>0</xdr:colOff>
          <xdr:row>43</xdr:row>
          <xdr:rowOff>0</xdr:rowOff>
        </xdr:to>
        <xdr:sp macro="" textlink="">
          <xdr:nvSpPr>
            <xdr:cNvPr id="27860" name="p02c26g06" hidden="1">
              <a:extLst>
                <a:ext uri="{63B3BB69-23CF-44E3-9099-C40C66FF867C}">
                  <a14:compatExt spid="_x0000_s27860"/>
                </a:ext>
                <a:ext uri="{FF2B5EF4-FFF2-40B4-BE49-F238E27FC236}">
                  <a16:creationId xmlns:a16="http://schemas.microsoft.com/office/drawing/2014/main" id="{00000000-0008-0000-0100-0000D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138</xdr:col>
          <xdr:colOff>0</xdr:colOff>
          <xdr:row>38</xdr:row>
          <xdr:rowOff>0</xdr:rowOff>
        </xdr:from>
        <xdr:to>
          <xdr:col>143</xdr:col>
          <xdr:colOff>0</xdr:colOff>
          <xdr:row>43</xdr:row>
          <xdr:rowOff>0</xdr:rowOff>
        </xdr:to>
        <xdr:sp macro="" textlink="">
          <xdr:nvSpPr>
            <xdr:cNvPr id="27861" name="p02c27g06" hidden="1">
              <a:extLst>
                <a:ext uri="{63B3BB69-23CF-44E3-9099-C40C66FF867C}">
                  <a14:compatExt spid="_x0000_s27861"/>
                </a:ext>
                <a:ext uri="{FF2B5EF4-FFF2-40B4-BE49-F238E27FC236}">
                  <a16:creationId xmlns:a16="http://schemas.microsoft.com/office/drawing/2014/main" id="{00000000-0008-0000-0100-0000D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143</xdr:col>
          <xdr:colOff>0</xdr:colOff>
          <xdr:row>38</xdr:row>
          <xdr:rowOff>0</xdr:rowOff>
        </xdr:from>
        <xdr:to>
          <xdr:col>148</xdr:col>
          <xdr:colOff>0</xdr:colOff>
          <xdr:row>43</xdr:row>
          <xdr:rowOff>0</xdr:rowOff>
        </xdr:to>
        <xdr:sp macro="" textlink="">
          <xdr:nvSpPr>
            <xdr:cNvPr id="27862" name="p02c28g06" hidden="1">
              <a:extLst>
                <a:ext uri="{63B3BB69-23CF-44E3-9099-C40C66FF867C}">
                  <a14:compatExt spid="_x0000_s27862"/>
                </a:ext>
                <a:ext uri="{FF2B5EF4-FFF2-40B4-BE49-F238E27FC236}">
                  <a16:creationId xmlns:a16="http://schemas.microsoft.com/office/drawing/2014/main" id="{00000000-0008-0000-0100-0000D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148</xdr:col>
          <xdr:colOff>0</xdr:colOff>
          <xdr:row>38</xdr:row>
          <xdr:rowOff>0</xdr:rowOff>
        </xdr:from>
        <xdr:to>
          <xdr:col>153</xdr:col>
          <xdr:colOff>0</xdr:colOff>
          <xdr:row>43</xdr:row>
          <xdr:rowOff>0</xdr:rowOff>
        </xdr:to>
        <xdr:sp macro="" textlink="">
          <xdr:nvSpPr>
            <xdr:cNvPr id="27863" name="p02c29g06" hidden="1">
              <a:extLst>
                <a:ext uri="{63B3BB69-23CF-44E3-9099-C40C66FF867C}">
                  <a14:compatExt spid="_x0000_s27863"/>
                </a:ext>
                <a:ext uri="{FF2B5EF4-FFF2-40B4-BE49-F238E27FC236}">
                  <a16:creationId xmlns:a16="http://schemas.microsoft.com/office/drawing/2014/main" id="{00000000-0008-0000-0100-0000D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153</xdr:col>
          <xdr:colOff>0</xdr:colOff>
          <xdr:row>38</xdr:row>
          <xdr:rowOff>0</xdr:rowOff>
        </xdr:from>
        <xdr:to>
          <xdr:col>158</xdr:col>
          <xdr:colOff>0</xdr:colOff>
          <xdr:row>43</xdr:row>
          <xdr:rowOff>0</xdr:rowOff>
        </xdr:to>
        <xdr:sp macro="" textlink="">
          <xdr:nvSpPr>
            <xdr:cNvPr id="27864" name="p02c30g06" hidden="1">
              <a:extLst>
                <a:ext uri="{63B3BB69-23CF-44E3-9099-C40C66FF867C}">
                  <a14:compatExt spid="_x0000_s27864"/>
                </a:ext>
                <a:ext uri="{FF2B5EF4-FFF2-40B4-BE49-F238E27FC236}">
                  <a16:creationId xmlns:a16="http://schemas.microsoft.com/office/drawing/2014/main" id="{00000000-0008-0000-0100-0000D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158</xdr:col>
          <xdr:colOff>0</xdr:colOff>
          <xdr:row>38</xdr:row>
          <xdr:rowOff>0</xdr:rowOff>
        </xdr:from>
        <xdr:to>
          <xdr:col>163</xdr:col>
          <xdr:colOff>0</xdr:colOff>
          <xdr:row>43</xdr:row>
          <xdr:rowOff>0</xdr:rowOff>
        </xdr:to>
        <xdr:sp macro="" textlink="">
          <xdr:nvSpPr>
            <xdr:cNvPr id="27865" name="p02c31g06" hidden="1">
              <a:extLst>
                <a:ext uri="{63B3BB69-23CF-44E3-9099-C40C66FF867C}">
                  <a14:compatExt spid="_x0000_s27865"/>
                </a:ext>
                <a:ext uri="{FF2B5EF4-FFF2-40B4-BE49-F238E27FC236}">
                  <a16:creationId xmlns:a16="http://schemas.microsoft.com/office/drawing/2014/main" id="{00000000-0008-0000-0100-0000D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163</xdr:col>
          <xdr:colOff>0</xdr:colOff>
          <xdr:row>38</xdr:row>
          <xdr:rowOff>0</xdr:rowOff>
        </xdr:from>
        <xdr:to>
          <xdr:col>168</xdr:col>
          <xdr:colOff>0</xdr:colOff>
          <xdr:row>43</xdr:row>
          <xdr:rowOff>0</xdr:rowOff>
        </xdr:to>
        <xdr:sp macro="" textlink="">
          <xdr:nvSpPr>
            <xdr:cNvPr id="27866" name="p02c32g06"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168</xdr:col>
          <xdr:colOff>0</xdr:colOff>
          <xdr:row>38</xdr:row>
          <xdr:rowOff>0</xdr:rowOff>
        </xdr:from>
        <xdr:to>
          <xdr:col>173</xdr:col>
          <xdr:colOff>0</xdr:colOff>
          <xdr:row>43</xdr:row>
          <xdr:rowOff>0</xdr:rowOff>
        </xdr:to>
        <xdr:sp macro="" textlink="">
          <xdr:nvSpPr>
            <xdr:cNvPr id="27868" name="p02c33g06" hidden="1">
              <a:extLst>
                <a:ext uri="{63B3BB69-23CF-44E3-9099-C40C66FF867C}">
                  <a14:compatExt spid="_x0000_s27868"/>
                </a:ext>
                <a:ext uri="{FF2B5EF4-FFF2-40B4-BE49-F238E27FC236}">
                  <a16:creationId xmlns:a16="http://schemas.microsoft.com/office/drawing/2014/main" id="{00000000-0008-0000-0100-0000D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173</xdr:col>
          <xdr:colOff>0</xdr:colOff>
          <xdr:row>38</xdr:row>
          <xdr:rowOff>0</xdr:rowOff>
        </xdr:from>
        <xdr:to>
          <xdr:col>178</xdr:col>
          <xdr:colOff>0</xdr:colOff>
          <xdr:row>43</xdr:row>
          <xdr:rowOff>0</xdr:rowOff>
        </xdr:to>
        <xdr:sp macro="" textlink="">
          <xdr:nvSpPr>
            <xdr:cNvPr id="27869" name="p02c34g06" hidden="1">
              <a:extLst>
                <a:ext uri="{63B3BB69-23CF-44E3-9099-C40C66FF867C}">
                  <a14:compatExt spid="_x0000_s27869"/>
                </a:ext>
                <a:ext uri="{FF2B5EF4-FFF2-40B4-BE49-F238E27FC236}">
                  <a16:creationId xmlns:a16="http://schemas.microsoft.com/office/drawing/2014/main" id="{00000000-0008-0000-0100-0000D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178</xdr:col>
          <xdr:colOff>0</xdr:colOff>
          <xdr:row>38</xdr:row>
          <xdr:rowOff>0</xdr:rowOff>
        </xdr:from>
        <xdr:to>
          <xdr:col>183</xdr:col>
          <xdr:colOff>0</xdr:colOff>
          <xdr:row>43</xdr:row>
          <xdr:rowOff>0</xdr:rowOff>
        </xdr:to>
        <xdr:sp macro="" textlink="">
          <xdr:nvSpPr>
            <xdr:cNvPr id="27870" name="p02c35g06" hidden="1">
              <a:extLst>
                <a:ext uri="{63B3BB69-23CF-44E3-9099-C40C66FF867C}">
                  <a14:compatExt spid="_x0000_s27870"/>
                </a:ext>
                <a:ext uri="{FF2B5EF4-FFF2-40B4-BE49-F238E27FC236}">
                  <a16:creationId xmlns:a16="http://schemas.microsoft.com/office/drawing/2014/main" id="{00000000-0008-0000-0100-0000D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183</xdr:col>
          <xdr:colOff>0</xdr:colOff>
          <xdr:row>38</xdr:row>
          <xdr:rowOff>0</xdr:rowOff>
        </xdr:from>
        <xdr:to>
          <xdr:col>188</xdr:col>
          <xdr:colOff>0</xdr:colOff>
          <xdr:row>43</xdr:row>
          <xdr:rowOff>0</xdr:rowOff>
        </xdr:to>
        <xdr:sp macro="" textlink="">
          <xdr:nvSpPr>
            <xdr:cNvPr id="27871" name="p02c36g06" hidden="1">
              <a:extLst>
                <a:ext uri="{63B3BB69-23CF-44E3-9099-C40C66FF867C}">
                  <a14:compatExt spid="_x0000_s27871"/>
                </a:ext>
                <a:ext uri="{FF2B5EF4-FFF2-40B4-BE49-F238E27FC236}">
                  <a16:creationId xmlns:a16="http://schemas.microsoft.com/office/drawing/2014/main" id="{00000000-0008-0000-0100-0000D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188</xdr:col>
          <xdr:colOff>0</xdr:colOff>
          <xdr:row>38</xdr:row>
          <xdr:rowOff>0</xdr:rowOff>
        </xdr:from>
        <xdr:to>
          <xdr:col>193</xdr:col>
          <xdr:colOff>0</xdr:colOff>
          <xdr:row>43</xdr:row>
          <xdr:rowOff>0</xdr:rowOff>
        </xdr:to>
        <xdr:sp macro="" textlink="">
          <xdr:nvSpPr>
            <xdr:cNvPr id="27872" name="p02c37g06" hidden="1">
              <a:extLst>
                <a:ext uri="{63B3BB69-23CF-44E3-9099-C40C66FF867C}">
                  <a14:compatExt spid="_x0000_s27872"/>
                </a:ext>
                <a:ext uri="{FF2B5EF4-FFF2-40B4-BE49-F238E27FC236}">
                  <a16:creationId xmlns:a16="http://schemas.microsoft.com/office/drawing/2014/main" id="{00000000-0008-0000-0100-0000E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193</xdr:col>
          <xdr:colOff>0</xdr:colOff>
          <xdr:row>38</xdr:row>
          <xdr:rowOff>0</xdr:rowOff>
        </xdr:from>
        <xdr:to>
          <xdr:col>198</xdr:col>
          <xdr:colOff>0</xdr:colOff>
          <xdr:row>43</xdr:row>
          <xdr:rowOff>0</xdr:rowOff>
        </xdr:to>
        <xdr:sp macro="" textlink="">
          <xdr:nvSpPr>
            <xdr:cNvPr id="27873" name="p02c38g06" hidden="1">
              <a:extLst>
                <a:ext uri="{63B3BB69-23CF-44E3-9099-C40C66FF867C}">
                  <a14:compatExt spid="_x0000_s27873"/>
                </a:ext>
                <a:ext uri="{FF2B5EF4-FFF2-40B4-BE49-F238E27FC236}">
                  <a16:creationId xmlns:a16="http://schemas.microsoft.com/office/drawing/2014/main" id="{00000000-0008-0000-0100-0000E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198</xdr:col>
          <xdr:colOff>0</xdr:colOff>
          <xdr:row>38</xdr:row>
          <xdr:rowOff>0</xdr:rowOff>
        </xdr:from>
        <xdr:to>
          <xdr:col>203</xdr:col>
          <xdr:colOff>0</xdr:colOff>
          <xdr:row>43</xdr:row>
          <xdr:rowOff>0</xdr:rowOff>
        </xdr:to>
        <xdr:sp macro="" textlink="">
          <xdr:nvSpPr>
            <xdr:cNvPr id="27874" name="p02c39g06" hidden="1">
              <a:extLst>
                <a:ext uri="{63B3BB69-23CF-44E3-9099-C40C66FF867C}">
                  <a14:compatExt spid="_x0000_s27874"/>
                </a:ext>
                <a:ext uri="{FF2B5EF4-FFF2-40B4-BE49-F238E27FC236}">
                  <a16:creationId xmlns:a16="http://schemas.microsoft.com/office/drawing/2014/main" id="{00000000-0008-0000-0100-0000E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203</xdr:col>
          <xdr:colOff>0</xdr:colOff>
          <xdr:row>38</xdr:row>
          <xdr:rowOff>0</xdr:rowOff>
        </xdr:from>
        <xdr:to>
          <xdr:col>208</xdr:col>
          <xdr:colOff>0</xdr:colOff>
          <xdr:row>43</xdr:row>
          <xdr:rowOff>0</xdr:rowOff>
        </xdr:to>
        <xdr:sp macro="" textlink="">
          <xdr:nvSpPr>
            <xdr:cNvPr id="27875" name="p02c40g06" hidden="1">
              <a:extLst>
                <a:ext uri="{63B3BB69-23CF-44E3-9099-C40C66FF867C}">
                  <a14:compatExt spid="_x0000_s27875"/>
                </a:ext>
                <a:ext uri="{FF2B5EF4-FFF2-40B4-BE49-F238E27FC236}">
                  <a16:creationId xmlns:a16="http://schemas.microsoft.com/office/drawing/2014/main" id="{00000000-0008-0000-0100-0000E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208</xdr:col>
          <xdr:colOff>0</xdr:colOff>
          <xdr:row>38</xdr:row>
          <xdr:rowOff>0</xdr:rowOff>
        </xdr:from>
        <xdr:to>
          <xdr:col>213</xdr:col>
          <xdr:colOff>0</xdr:colOff>
          <xdr:row>43</xdr:row>
          <xdr:rowOff>0</xdr:rowOff>
        </xdr:to>
        <xdr:sp macro="" textlink="">
          <xdr:nvSpPr>
            <xdr:cNvPr id="27876" name="p02c41g06" hidden="1">
              <a:extLst>
                <a:ext uri="{63B3BB69-23CF-44E3-9099-C40C66FF867C}">
                  <a14:compatExt spid="_x0000_s27876"/>
                </a:ext>
                <a:ext uri="{FF2B5EF4-FFF2-40B4-BE49-F238E27FC236}">
                  <a16:creationId xmlns:a16="http://schemas.microsoft.com/office/drawing/2014/main" id="{00000000-0008-0000-0100-0000E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213</xdr:col>
          <xdr:colOff>0</xdr:colOff>
          <xdr:row>38</xdr:row>
          <xdr:rowOff>0</xdr:rowOff>
        </xdr:from>
        <xdr:to>
          <xdr:col>218</xdr:col>
          <xdr:colOff>0</xdr:colOff>
          <xdr:row>43</xdr:row>
          <xdr:rowOff>0</xdr:rowOff>
        </xdr:to>
        <xdr:sp macro="" textlink="">
          <xdr:nvSpPr>
            <xdr:cNvPr id="27877" name="p02c42g06" hidden="1">
              <a:extLst>
                <a:ext uri="{63B3BB69-23CF-44E3-9099-C40C66FF867C}">
                  <a14:compatExt spid="_x0000_s27877"/>
                </a:ext>
                <a:ext uri="{FF2B5EF4-FFF2-40B4-BE49-F238E27FC236}">
                  <a16:creationId xmlns:a16="http://schemas.microsoft.com/office/drawing/2014/main" id="{00000000-0008-0000-0100-0000E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218</xdr:col>
          <xdr:colOff>0</xdr:colOff>
          <xdr:row>38</xdr:row>
          <xdr:rowOff>0</xdr:rowOff>
        </xdr:from>
        <xdr:to>
          <xdr:col>223</xdr:col>
          <xdr:colOff>0</xdr:colOff>
          <xdr:row>43</xdr:row>
          <xdr:rowOff>0</xdr:rowOff>
        </xdr:to>
        <xdr:sp macro="" textlink="">
          <xdr:nvSpPr>
            <xdr:cNvPr id="27878" name="p02c43g0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223</xdr:col>
          <xdr:colOff>0</xdr:colOff>
          <xdr:row>38</xdr:row>
          <xdr:rowOff>0</xdr:rowOff>
        </xdr:from>
        <xdr:to>
          <xdr:col>228</xdr:col>
          <xdr:colOff>0</xdr:colOff>
          <xdr:row>43</xdr:row>
          <xdr:rowOff>0</xdr:rowOff>
        </xdr:to>
        <xdr:sp macro="" textlink="">
          <xdr:nvSpPr>
            <xdr:cNvPr id="27879" name="p02c44g06"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228</xdr:col>
          <xdr:colOff>0</xdr:colOff>
          <xdr:row>38</xdr:row>
          <xdr:rowOff>0</xdr:rowOff>
        </xdr:from>
        <xdr:to>
          <xdr:col>233</xdr:col>
          <xdr:colOff>0</xdr:colOff>
          <xdr:row>43</xdr:row>
          <xdr:rowOff>0</xdr:rowOff>
        </xdr:to>
        <xdr:sp macro="" textlink="">
          <xdr:nvSpPr>
            <xdr:cNvPr id="27880" name="p02c45g06"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233</xdr:col>
          <xdr:colOff>0</xdr:colOff>
          <xdr:row>38</xdr:row>
          <xdr:rowOff>0</xdr:rowOff>
        </xdr:from>
        <xdr:to>
          <xdr:col>238</xdr:col>
          <xdr:colOff>0</xdr:colOff>
          <xdr:row>43</xdr:row>
          <xdr:rowOff>0</xdr:rowOff>
        </xdr:to>
        <xdr:sp macro="" textlink="">
          <xdr:nvSpPr>
            <xdr:cNvPr id="27881" name="p02c46g06"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238</xdr:col>
          <xdr:colOff>0</xdr:colOff>
          <xdr:row>38</xdr:row>
          <xdr:rowOff>0</xdr:rowOff>
        </xdr:from>
        <xdr:to>
          <xdr:col>243</xdr:col>
          <xdr:colOff>0</xdr:colOff>
          <xdr:row>43</xdr:row>
          <xdr:rowOff>0</xdr:rowOff>
        </xdr:to>
        <xdr:sp macro="" textlink="">
          <xdr:nvSpPr>
            <xdr:cNvPr id="27882" name="p02c47g06"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243</xdr:col>
          <xdr:colOff>0</xdr:colOff>
          <xdr:row>38</xdr:row>
          <xdr:rowOff>0</xdr:rowOff>
        </xdr:from>
        <xdr:to>
          <xdr:col>248</xdr:col>
          <xdr:colOff>0</xdr:colOff>
          <xdr:row>43</xdr:row>
          <xdr:rowOff>0</xdr:rowOff>
        </xdr:to>
        <xdr:sp macro="" textlink="">
          <xdr:nvSpPr>
            <xdr:cNvPr id="27883" name="p02c48g06"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248</xdr:col>
          <xdr:colOff>0</xdr:colOff>
          <xdr:row>38</xdr:row>
          <xdr:rowOff>0</xdr:rowOff>
        </xdr:from>
        <xdr:to>
          <xdr:col>253</xdr:col>
          <xdr:colOff>0</xdr:colOff>
          <xdr:row>43</xdr:row>
          <xdr:rowOff>0</xdr:rowOff>
        </xdr:to>
        <xdr:sp macro="" textlink="">
          <xdr:nvSpPr>
            <xdr:cNvPr id="27884" name="p02c49g06"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253</xdr:col>
          <xdr:colOff>0</xdr:colOff>
          <xdr:row>38</xdr:row>
          <xdr:rowOff>0</xdr:rowOff>
        </xdr:from>
        <xdr:to>
          <xdr:col>258</xdr:col>
          <xdr:colOff>0</xdr:colOff>
          <xdr:row>43</xdr:row>
          <xdr:rowOff>0</xdr:rowOff>
        </xdr:to>
        <xdr:sp macro="" textlink="">
          <xdr:nvSpPr>
            <xdr:cNvPr id="27885" name="p02c50g06" hidden="1">
              <a:extLst>
                <a:ext uri="{63B3BB69-23CF-44E3-9099-C40C66FF867C}">
                  <a14:compatExt spid="_x0000_s27885"/>
                </a:ext>
                <a:ext uri="{FF2B5EF4-FFF2-40B4-BE49-F238E27FC236}">
                  <a16:creationId xmlns:a16="http://schemas.microsoft.com/office/drawing/2014/main" id="{00000000-0008-0000-0100-0000E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258</xdr:col>
          <xdr:colOff>0</xdr:colOff>
          <xdr:row>38</xdr:row>
          <xdr:rowOff>0</xdr:rowOff>
        </xdr:from>
        <xdr:to>
          <xdr:col>263</xdr:col>
          <xdr:colOff>0</xdr:colOff>
          <xdr:row>43</xdr:row>
          <xdr:rowOff>0</xdr:rowOff>
        </xdr:to>
        <xdr:sp macro="" textlink="">
          <xdr:nvSpPr>
            <xdr:cNvPr id="27886" name="p02c51g06"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39</xdr:row>
          <xdr:rowOff>247650</xdr:rowOff>
        </xdr:from>
        <xdr:to>
          <xdr:col>13</xdr:col>
          <xdr:colOff>342900</xdr:colOff>
          <xdr:row>40</xdr:row>
          <xdr:rowOff>238125</xdr:rowOff>
        </xdr:to>
        <xdr:sp macro="" textlink="">
          <xdr:nvSpPr>
            <xdr:cNvPr id="27897" name="p02c02g06o01" hidden="1">
              <a:extLst>
                <a:ext uri="{63B3BB69-23CF-44E3-9099-C40C66FF867C}">
                  <a14:compatExt spid="_x0000_s27897"/>
                </a:ext>
                <a:ext uri="{FF2B5EF4-FFF2-40B4-BE49-F238E27FC236}">
                  <a16:creationId xmlns:a16="http://schemas.microsoft.com/office/drawing/2014/main" id="{00000000-0008-0000-0100-0000F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39</xdr:row>
          <xdr:rowOff>247650</xdr:rowOff>
        </xdr:from>
        <xdr:to>
          <xdr:col>14</xdr:col>
          <xdr:colOff>114300</xdr:colOff>
          <xdr:row>40</xdr:row>
          <xdr:rowOff>238125</xdr:rowOff>
        </xdr:to>
        <xdr:sp macro="" textlink="">
          <xdr:nvSpPr>
            <xdr:cNvPr id="27898" name="p02c02g06o02" hidden="1">
              <a:extLst>
                <a:ext uri="{63B3BB69-23CF-44E3-9099-C40C66FF867C}">
                  <a14:compatExt spid="_x0000_s27898"/>
                </a:ext>
                <a:ext uri="{FF2B5EF4-FFF2-40B4-BE49-F238E27FC236}">
                  <a16:creationId xmlns:a16="http://schemas.microsoft.com/office/drawing/2014/main" id="{00000000-0008-0000-0100-0000F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39</xdr:row>
          <xdr:rowOff>247650</xdr:rowOff>
        </xdr:from>
        <xdr:to>
          <xdr:col>15</xdr:col>
          <xdr:colOff>276225</xdr:colOff>
          <xdr:row>40</xdr:row>
          <xdr:rowOff>238125</xdr:rowOff>
        </xdr:to>
        <xdr:sp macro="" textlink="">
          <xdr:nvSpPr>
            <xdr:cNvPr id="27899" name="p02c02g06o03" hidden="1">
              <a:extLst>
                <a:ext uri="{63B3BB69-23CF-44E3-9099-C40C66FF867C}">
                  <a14:compatExt spid="_x0000_s27899"/>
                </a:ext>
                <a:ext uri="{FF2B5EF4-FFF2-40B4-BE49-F238E27FC236}">
                  <a16:creationId xmlns:a16="http://schemas.microsoft.com/office/drawing/2014/main" id="{00000000-0008-0000-0100-0000F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39</xdr:row>
          <xdr:rowOff>247650</xdr:rowOff>
        </xdr:from>
        <xdr:to>
          <xdr:col>16</xdr:col>
          <xdr:colOff>171450</xdr:colOff>
          <xdr:row>40</xdr:row>
          <xdr:rowOff>238125</xdr:rowOff>
        </xdr:to>
        <xdr:sp macro="" textlink="">
          <xdr:nvSpPr>
            <xdr:cNvPr id="27900" name="p02c02g06o04" hidden="1">
              <a:extLst>
                <a:ext uri="{63B3BB69-23CF-44E3-9099-C40C66FF867C}">
                  <a14:compatExt spid="_x0000_s27900"/>
                </a:ext>
                <a:ext uri="{FF2B5EF4-FFF2-40B4-BE49-F238E27FC236}">
                  <a16:creationId xmlns:a16="http://schemas.microsoft.com/office/drawing/2014/main" id="{00000000-0008-0000-0100-0000F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39</xdr:row>
          <xdr:rowOff>247650</xdr:rowOff>
        </xdr:from>
        <xdr:to>
          <xdr:col>17</xdr:col>
          <xdr:colOff>47625</xdr:colOff>
          <xdr:row>40</xdr:row>
          <xdr:rowOff>238125</xdr:rowOff>
        </xdr:to>
        <xdr:sp macro="" textlink="">
          <xdr:nvSpPr>
            <xdr:cNvPr id="27901" name="p02c02g06o05" hidden="1">
              <a:extLst>
                <a:ext uri="{63B3BB69-23CF-44E3-9099-C40C66FF867C}">
                  <a14:compatExt spid="_x0000_s27901"/>
                </a:ext>
                <a:ext uri="{FF2B5EF4-FFF2-40B4-BE49-F238E27FC236}">
                  <a16:creationId xmlns:a16="http://schemas.microsoft.com/office/drawing/2014/main" id="{00000000-0008-0000-0100-0000F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xdr:row>
          <xdr:rowOff>247650</xdr:rowOff>
        </xdr:from>
        <xdr:to>
          <xdr:col>18</xdr:col>
          <xdr:colOff>342900</xdr:colOff>
          <xdr:row>40</xdr:row>
          <xdr:rowOff>238125</xdr:rowOff>
        </xdr:to>
        <xdr:sp macro="" textlink="">
          <xdr:nvSpPr>
            <xdr:cNvPr id="27907" name="p02c03g06o01"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381000</xdr:colOff>
          <xdr:row>39</xdr:row>
          <xdr:rowOff>247650</xdr:rowOff>
        </xdr:from>
        <xdr:to>
          <xdr:col>19</xdr:col>
          <xdr:colOff>114300</xdr:colOff>
          <xdr:row>40</xdr:row>
          <xdr:rowOff>238125</xdr:rowOff>
        </xdr:to>
        <xdr:sp macro="" textlink="">
          <xdr:nvSpPr>
            <xdr:cNvPr id="27908" name="p02c03g06o02" hidden="1">
              <a:extLst>
                <a:ext uri="{63B3BB69-23CF-44E3-9099-C40C66FF867C}">
                  <a14:compatExt spid="_x0000_s27908"/>
                </a:ext>
                <a:ext uri="{FF2B5EF4-FFF2-40B4-BE49-F238E27FC236}">
                  <a16:creationId xmlns:a16="http://schemas.microsoft.com/office/drawing/2014/main" id="{00000000-0008-0000-0100-00000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39</xdr:row>
          <xdr:rowOff>247650</xdr:rowOff>
        </xdr:from>
        <xdr:to>
          <xdr:col>20</xdr:col>
          <xdr:colOff>276225</xdr:colOff>
          <xdr:row>40</xdr:row>
          <xdr:rowOff>238125</xdr:rowOff>
        </xdr:to>
        <xdr:sp macro="" textlink="">
          <xdr:nvSpPr>
            <xdr:cNvPr id="27909" name="p02c03g06o03" hidden="1">
              <a:extLst>
                <a:ext uri="{63B3BB69-23CF-44E3-9099-C40C66FF867C}">
                  <a14:compatExt spid="_x0000_s27909"/>
                </a:ext>
                <a:ext uri="{FF2B5EF4-FFF2-40B4-BE49-F238E27FC236}">
                  <a16:creationId xmlns:a16="http://schemas.microsoft.com/office/drawing/2014/main" id="{00000000-0008-0000-0100-00000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333375</xdr:colOff>
          <xdr:row>39</xdr:row>
          <xdr:rowOff>247650</xdr:rowOff>
        </xdr:from>
        <xdr:to>
          <xdr:col>21</xdr:col>
          <xdr:colOff>171450</xdr:colOff>
          <xdr:row>40</xdr:row>
          <xdr:rowOff>238125</xdr:rowOff>
        </xdr:to>
        <xdr:sp macro="" textlink="">
          <xdr:nvSpPr>
            <xdr:cNvPr id="27910" name="p02c03g06o04" hidden="1">
              <a:extLst>
                <a:ext uri="{63B3BB69-23CF-44E3-9099-C40C66FF867C}">
                  <a14:compatExt spid="_x0000_s27910"/>
                </a:ext>
                <a:ext uri="{FF2B5EF4-FFF2-40B4-BE49-F238E27FC236}">
                  <a16:creationId xmlns:a16="http://schemas.microsoft.com/office/drawing/2014/main" id="{00000000-0008-0000-0100-00000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39</xdr:row>
          <xdr:rowOff>247650</xdr:rowOff>
        </xdr:from>
        <xdr:to>
          <xdr:col>22</xdr:col>
          <xdr:colOff>47625</xdr:colOff>
          <xdr:row>40</xdr:row>
          <xdr:rowOff>238125</xdr:rowOff>
        </xdr:to>
        <xdr:sp macro="" textlink="">
          <xdr:nvSpPr>
            <xdr:cNvPr id="27911" name="p02c03g06o05" hidden="1">
              <a:extLst>
                <a:ext uri="{63B3BB69-23CF-44E3-9099-C40C66FF867C}">
                  <a14:compatExt spid="_x0000_s27911"/>
                </a:ext>
                <a:ext uri="{FF2B5EF4-FFF2-40B4-BE49-F238E27FC236}">
                  <a16:creationId xmlns:a16="http://schemas.microsoft.com/office/drawing/2014/main" id="{00000000-0008-0000-0100-00000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39</xdr:row>
          <xdr:rowOff>247650</xdr:rowOff>
        </xdr:from>
        <xdr:to>
          <xdr:col>23</xdr:col>
          <xdr:colOff>342900</xdr:colOff>
          <xdr:row>40</xdr:row>
          <xdr:rowOff>238125</xdr:rowOff>
        </xdr:to>
        <xdr:sp macro="" textlink="">
          <xdr:nvSpPr>
            <xdr:cNvPr id="27912" name="p02c04g06o01" hidden="1">
              <a:extLst>
                <a:ext uri="{63B3BB69-23CF-44E3-9099-C40C66FF867C}">
                  <a14:compatExt spid="_x0000_s27912"/>
                </a:ext>
                <a:ext uri="{FF2B5EF4-FFF2-40B4-BE49-F238E27FC236}">
                  <a16:creationId xmlns:a16="http://schemas.microsoft.com/office/drawing/2014/main" id="{00000000-0008-0000-0100-00000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381000</xdr:colOff>
          <xdr:row>39</xdr:row>
          <xdr:rowOff>247650</xdr:rowOff>
        </xdr:from>
        <xdr:to>
          <xdr:col>24</xdr:col>
          <xdr:colOff>114300</xdr:colOff>
          <xdr:row>40</xdr:row>
          <xdr:rowOff>238125</xdr:rowOff>
        </xdr:to>
        <xdr:sp macro="" textlink="">
          <xdr:nvSpPr>
            <xdr:cNvPr id="27913" name="p02c04g06o02" hidden="1">
              <a:extLst>
                <a:ext uri="{63B3BB69-23CF-44E3-9099-C40C66FF867C}">
                  <a14:compatExt spid="_x0000_s27913"/>
                </a:ext>
                <a:ext uri="{FF2B5EF4-FFF2-40B4-BE49-F238E27FC236}">
                  <a16:creationId xmlns:a16="http://schemas.microsoft.com/office/drawing/2014/main" id="{00000000-0008-0000-0100-00000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39</xdr:row>
          <xdr:rowOff>247650</xdr:rowOff>
        </xdr:from>
        <xdr:to>
          <xdr:col>25</xdr:col>
          <xdr:colOff>276225</xdr:colOff>
          <xdr:row>40</xdr:row>
          <xdr:rowOff>238125</xdr:rowOff>
        </xdr:to>
        <xdr:sp macro="" textlink="">
          <xdr:nvSpPr>
            <xdr:cNvPr id="27914" name="p02c04g06o03" hidden="1">
              <a:extLst>
                <a:ext uri="{63B3BB69-23CF-44E3-9099-C40C66FF867C}">
                  <a14:compatExt spid="_x0000_s27914"/>
                </a:ext>
                <a:ext uri="{FF2B5EF4-FFF2-40B4-BE49-F238E27FC236}">
                  <a16:creationId xmlns:a16="http://schemas.microsoft.com/office/drawing/2014/main" id="{00000000-0008-0000-0100-00000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333375</xdr:colOff>
          <xdr:row>39</xdr:row>
          <xdr:rowOff>247650</xdr:rowOff>
        </xdr:from>
        <xdr:to>
          <xdr:col>26</xdr:col>
          <xdr:colOff>171450</xdr:colOff>
          <xdr:row>40</xdr:row>
          <xdr:rowOff>238125</xdr:rowOff>
        </xdr:to>
        <xdr:sp macro="" textlink="">
          <xdr:nvSpPr>
            <xdr:cNvPr id="27915" name="p02c04g06o04" hidden="1">
              <a:extLst>
                <a:ext uri="{63B3BB69-23CF-44E3-9099-C40C66FF867C}">
                  <a14:compatExt spid="_x0000_s27915"/>
                </a:ext>
                <a:ext uri="{FF2B5EF4-FFF2-40B4-BE49-F238E27FC236}">
                  <a16:creationId xmlns:a16="http://schemas.microsoft.com/office/drawing/2014/main" id="{00000000-0008-0000-0100-00000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39</xdr:row>
          <xdr:rowOff>247650</xdr:rowOff>
        </xdr:from>
        <xdr:to>
          <xdr:col>27</xdr:col>
          <xdr:colOff>47625</xdr:colOff>
          <xdr:row>40</xdr:row>
          <xdr:rowOff>238125</xdr:rowOff>
        </xdr:to>
        <xdr:sp macro="" textlink="">
          <xdr:nvSpPr>
            <xdr:cNvPr id="27916" name="p02c04g06o05" hidden="1">
              <a:extLst>
                <a:ext uri="{63B3BB69-23CF-44E3-9099-C40C66FF867C}">
                  <a14:compatExt spid="_x0000_s27916"/>
                </a:ext>
                <a:ext uri="{FF2B5EF4-FFF2-40B4-BE49-F238E27FC236}">
                  <a16:creationId xmlns:a16="http://schemas.microsoft.com/office/drawing/2014/main" id="{00000000-0008-0000-0100-00000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123825</xdr:colOff>
          <xdr:row>39</xdr:row>
          <xdr:rowOff>247650</xdr:rowOff>
        </xdr:from>
        <xdr:to>
          <xdr:col>28</xdr:col>
          <xdr:colOff>342900</xdr:colOff>
          <xdr:row>40</xdr:row>
          <xdr:rowOff>238125</xdr:rowOff>
        </xdr:to>
        <xdr:sp macro="" textlink="">
          <xdr:nvSpPr>
            <xdr:cNvPr id="27917" name="p02c05g06o01" hidden="1">
              <a:extLst>
                <a:ext uri="{63B3BB69-23CF-44E3-9099-C40C66FF867C}">
                  <a14:compatExt spid="_x0000_s27917"/>
                </a:ext>
                <a:ext uri="{FF2B5EF4-FFF2-40B4-BE49-F238E27FC236}">
                  <a16:creationId xmlns:a16="http://schemas.microsoft.com/office/drawing/2014/main" id="{00000000-0008-0000-0100-00000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381000</xdr:colOff>
          <xdr:row>39</xdr:row>
          <xdr:rowOff>247650</xdr:rowOff>
        </xdr:from>
        <xdr:to>
          <xdr:col>29</xdr:col>
          <xdr:colOff>114300</xdr:colOff>
          <xdr:row>40</xdr:row>
          <xdr:rowOff>238125</xdr:rowOff>
        </xdr:to>
        <xdr:sp macro="" textlink="">
          <xdr:nvSpPr>
            <xdr:cNvPr id="27918" name="p02c05g06o02" hidden="1">
              <a:extLst>
                <a:ext uri="{63B3BB69-23CF-44E3-9099-C40C66FF867C}">
                  <a14:compatExt spid="_x0000_s27918"/>
                </a:ext>
                <a:ext uri="{FF2B5EF4-FFF2-40B4-BE49-F238E27FC236}">
                  <a16:creationId xmlns:a16="http://schemas.microsoft.com/office/drawing/2014/main" id="{00000000-0008-0000-0100-00000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39</xdr:row>
          <xdr:rowOff>247650</xdr:rowOff>
        </xdr:from>
        <xdr:to>
          <xdr:col>30</xdr:col>
          <xdr:colOff>276225</xdr:colOff>
          <xdr:row>40</xdr:row>
          <xdr:rowOff>238125</xdr:rowOff>
        </xdr:to>
        <xdr:sp macro="" textlink="">
          <xdr:nvSpPr>
            <xdr:cNvPr id="27919" name="p02c05g06o03" hidden="1">
              <a:extLst>
                <a:ext uri="{63B3BB69-23CF-44E3-9099-C40C66FF867C}">
                  <a14:compatExt spid="_x0000_s27919"/>
                </a:ext>
                <a:ext uri="{FF2B5EF4-FFF2-40B4-BE49-F238E27FC236}">
                  <a16:creationId xmlns:a16="http://schemas.microsoft.com/office/drawing/2014/main" id="{00000000-0008-0000-0100-00000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333375</xdr:colOff>
          <xdr:row>39</xdr:row>
          <xdr:rowOff>247650</xdr:rowOff>
        </xdr:from>
        <xdr:to>
          <xdr:col>31</xdr:col>
          <xdr:colOff>171450</xdr:colOff>
          <xdr:row>40</xdr:row>
          <xdr:rowOff>238125</xdr:rowOff>
        </xdr:to>
        <xdr:sp macro="" textlink="">
          <xdr:nvSpPr>
            <xdr:cNvPr id="27920" name="p02c05g06o04" hidden="1">
              <a:extLst>
                <a:ext uri="{63B3BB69-23CF-44E3-9099-C40C66FF867C}">
                  <a14:compatExt spid="_x0000_s27920"/>
                </a:ext>
                <a:ext uri="{FF2B5EF4-FFF2-40B4-BE49-F238E27FC236}">
                  <a16:creationId xmlns:a16="http://schemas.microsoft.com/office/drawing/2014/main" id="{00000000-0008-0000-0100-00001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39</xdr:row>
          <xdr:rowOff>247650</xdr:rowOff>
        </xdr:from>
        <xdr:to>
          <xdr:col>32</xdr:col>
          <xdr:colOff>47625</xdr:colOff>
          <xdr:row>40</xdr:row>
          <xdr:rowOff>238125</xdr:rowOff>
        </xdr:to>
        <xdr:sp macro="" textlink="">
          <xdr:nvSpPr>
            <xdr:cNvPr id="27921" name="p02c05g06o05" hidden="1">
              <a:extLst>
                <a:ext uri="{63B3BB69-23CF-44E3-9099-C40C66FF867C}">
                  <a14:compatExt spid="_x0000_s27921"/>
                </a:ext>
                <a:ext uri="{FF2B5EF4-FFF2-40B4-BE49-F238E27FC236}">
                  <a16:creationId xmlns:a16="http://schemas.microsoft.com/office/drawing/2014/main" id="{00000000-0008-0000-0100-00001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39</xdr:row>
          <xdr:rowOff>247650</xdr:rowOff>
        </xdr:from>
        <xdr:to>
          <xdr:col>33</xdr:col>
          <xdr:colOff>342900</xdr:colOff>
          <xdr:row>40</xdr:row>
          <xdr:rowOff>238125</xdr:rowOff>
        </xdr:to>
        <xdr:sp macro="" textlink="">
          <xdr:nvSpPr>
            <xdr:cNvPr id="27922" name="p02c06g06o01" hidden="1">
              <a:extLst>
                <a:ext uri="{63B3BB69-23CF-44E3-9099-C40C66FF867C}">
                  <a14:compatExt spid="_x0000_s27922"/>
                </a:ext>
                <a:ext uri="{FF2B5EF4-FFF2-40B4-BE49-F238E27FC236}">
                  <a16:creationId xmlns:a16="http://schemas.microsoft.com/office/drawing/2014/main" id="{00000000-0008-0000-0100-00001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381000</xdr:colOff>
          <xdr:row>39</xdr:row>
          <xdr:rowOff>247650</xdr:rowOff>
        </xdr:from>
        <xdr:to>
          <xdr:col>34</xdr:col>
          <xdr:colOff>114300</xdr:colOff>
          <xdr:row>40</xdr:row>
          <xdr:rowOff>238125</xdr:rowOff>
        </xdr:to>
        <xdr:sp macro="" textlink="">
          <xdr:nvSpPr>
            <xdr:cNvPr id="27923" name="p02c06g06o02" hidden="1">
              <a:extLst>
                <a:ext uri="{63B3BB69-23CF-44E3-9099-C40C66FF867C}">
                  <a14:compatExt spid="_x0000_s27923"/>
                </a:ext>
                <a:ext uri="{FF2B5EF4-FFF2-40B4-BE49-F238E27FC236}">
                  <a16:creationId xmlns:a16="http://schemas.microsoft.com/office/drawing/2014/main" id="{00000000-0008-0000-0100-00001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39</xdr:row>
          <xdr:rowOff>247650</xdr:rowOff>
        </xdr:from>
        <xdr:to>
          <xdr:col>35</xdr:col>
          <xdr:colOff>276225</xdr:colOff>
          <xdr:row>40</xdr:row>
          <xdr:rowOff>238125</xdr:rowOff>
        </xdr:to>
        <xdr:sp macro="" textlink="">
          <xdr:nvSpPr>
            <xdr:cNvPr id="27924" name="p02c06g06o03" hidden="1">
              <a:extLst>
                <a:ext uri="{63B3BB69-23CF-44E3-9099-C40C66FF867C}">
                  <a14:compatExt spid="_x0000_s27924"/>
                </a:ext>
                <a:ext uri="{FF2B5EF4-FFF2-40B4-BE49-F238E27FC236}">
                  <a16:creationId xmlns:a16="http://schemas.microsoft.com/office/drawing/2014/main" id="{00000000-0008-0000-0100-00001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333375</xdr:colOff>
          <xdr:row>39</xdr:row>
          <xdr:rowOff>247650</xdr:rowOff>
        </xdr:from>
        <xdr:to>
          <xdr:col>36</xdr:col>
          <xdr:colOff>171450</xdr:colOff>
          <xdr:row>40</xdr:row>
          <xdr:rowOff>238125</xdr:rowOff>
        </xdr:to>
        <xdr:sp macro="" textlink="">
          <xdr:nvSpPr>
            <xdr:cNvPr id="27925" name="p02c06g06o04"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209550</xdr:colOff>
          <xdr:row>39</xdr:row>
          <xdr:rowOff>247650</xdr:rowOff>
        </xdr:from>
        <xdr:to>
          <xdr:col>37</xdr:col>
          <xdr:colOff>47625</xdr:colOff>
          <xdr:row>40</xdr:row>
          <xdr:rowOff>238125</xdr:rowOff>
        </xdr:to>
        <xdr:sp macro="" textlink="">
          <xdr:nvSpPr>
            <xdr:cNvPr id="27926" name="p02c06g06o05"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39</xdr:row>
          <xdr:rowOff>247650</xdr:rowOff>
        </xdr:from>
        <xdr:to>
          <xdr:col>38</xdr:col>
          <xdr:colOff>342900</xdr:colOff>
          <xdr:row>40</xdr:row>
          <xdr:rowOff>238125</xdr:rowOff>
        </xdr:to>
        <xdr:sp macro="" textlink="">
          <xdr:nvSpPr>
            <xdr:cNvPr id="27927" name="p02c07g06o01"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381000</xdr:colOff>
          <xdr:row>39</xdr:row>
          <xdr:rowOff>247650</xdr:rowOff>
        </xdr:from>
        <xdr:to>
          <xdr:col>39</xdr:col>
          <xdr:colOff>114300</xdr:colOff>
          <xdr:row>40</xdr:row>
          <xdr:rowOff>238125</xdr:rowOff>
        </xdr:to>
        <xdr:sp macro="" textlink="">
          <xdr:nvSpPr>
            <xdr:cNvPr id="27928" name="p02c07g06o02"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57150</xdr:colOff>
          <xdr:row>39</xdr:row>
          <xdr:rowOff>247650</xdr:rowOff>
        </xdr:from>
        <xdr:to>
          <xdr:col>40</xdr:col>
          <xdr:colOff>276225</xdr:colOff>
          <xdr:row>40</xdr:row>
          <xdr:rowOff>238125</xdr:rowOff>
        </xdr:to>
        <xdr:sp macro="" textlink="">
          <xdr:nvSpPr>
            <xdr:cNvPr id="27929" name="p02c07g06o03"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333375</xdr:colOff>
          <xdr:row>39</xdr:row>
          <xdr:rowOff>247650</xdr:rowOff>
        </xdr:from>
        <xdr:to>
          <xdr:col>41</xdr:col>
          <xdr:colOff>171450</xdr:colOff>
          <xdr:row>40</xdr:row>
          <xdr:rowOff>238125</xdr:rowOff>
        </xdr:to>
        <xdr:sp macro="" textlink="">
          <xdr:nvSpPr>
            <xdr:cNvPr id="27930" name="p02c07g06o04" hidden="1">
              <a:extLst>
                <a:ext uri="{63B3BB69-23CF-44E3-9099-C40C66FF867C}">
                  <a14:compatExt spid="_x0000_s27930"/>
                </a:ext>
                <a:ext uri="{FF2B5EF4-FFF2-40B4-BE49-F238E27FC236}">
                  <a16:creationId xmlns:a16="http://schemas.microsoft.com/office/drawing/2014/main" id="{00000000-0008-0000-0100-00001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209550</xdr:colOff>
          <xdr:row>39</xdr:row>
          <xdr:rowOff>247650</xdr:rowOff>
        </xdr:from>
        <xdr:to>
          <xdr:col>42</xdr:col>
          <xdr:colOff>47625</xdr:colOff>
          <xdr:row>40</xdr:row>
          <xdr:rowOff>238125</xdr:rowOff>
        </xdr:to>
        <xdr:sp macro="" textlink="">
          <xdr:nvSpPr>
            <xdr:cNvPr id="27931" name="p02c07g06o05" hidden="1">
              <a:extLst>
                <a:ext uri="{63B3BB69-23CF-44E3-9099-C40C66FF867C}">
                  <a14:compatExt spid="_x0000_s27931"/>
                </a:ext>
                <a:ext uri="{FF2B5EF4-FFF2-40B4-BE49-F238E27FC236}">
                  <a16:creationId xmlns:a16="http://schemas.microsoft.com/office/drawing/2014/main" id="{00000000-0008-0000-0100-00001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39</xdr:row>
          <xdr:rowOff>247650</xdr:rowOff>
        </xdr:from>
        <xdr:to>
          <xdr:col>43</xdr:col>
          <xdr:colOff>342900</xdr:colOff>
          <xdr:row>40</xdr:row>
          <xdr:rowOff>238125</xdr:rowOff>
        </xdr:to>
        <xdr:sp macro="" textlink="">
          <xdr:nvSpPr>
            <xdr:cNvPr id="27932" name="p02c08g06o01"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381000</xdr:colOff>
          <xdr:row>39</xdr:row>
          <xdr:rowOff>247650</xdr:rowOff>
        </xdr:from>
        <xdr:to>
          <xdr:col>44</xdr:col>
          <xdr:colOff>114300</xdr:colOff>
          <xdr:row>40</xdr:row>
          <xdr:rowOff>238125</xdr:rowOff>
        </xdr:to>
        <xdr:sp macro="" textlink="">
          <xdr:nvSpPr>
            <xdr:cNvPr id="27933" name="p02c08g06o02"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39</xdr:row>
          <xdr:rowOff>247650</xdr:rowOff>
        </xdr:from>
        <xdr:to>
          <xdr:col>45</xdr:col>
          <xdr:colOff>276225</xdr:colOff>
          <xdr:row>40</xdr:row>
          <xdr:rowOff>238125</xdr:rowOff>
        </xdr:to>
        <xdr:sp macro="" textlink="">
          <xdr:nvSpPr>
            <xdr:cNvPr id="27934" name="p02c08g06o03"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333375</xdr:colOff>
          <xdr:row>39</xdr:row>
          <xdr:rowOff>247650</xdr:rowOff>
        </xdr:from>
        <xdr:to>
          <xdr:col>46</xdr:col>
          <xdr:colOff>171450</xdr:colOff>
          <xdr:row>40</xdr:row>
          <xdr:rowOff>238125</xdr:rowOff>
        </xdr:to>
        <xdr:sp macro="" textlink="">
          <xdr:nvSpPr>
            <xdr:cNvPr id="27935" name="p02c08g06o04" hidden="1">
              <a:extLst>
                <a:ext uri="{63B3BB69-23CF-44E3-9099-C40C66FF867C}">
                  <a14:compatExt spid="_x0000_s27935"/>
                </a:ext>
                <a:ext uri="{FF2B5EF4-FFF2-40B4-BE49-F238E27FC236}">
                  <a16:creationId xmlns:a16="http://schemas.microsoft.com/office/drawing/2014/main" id="{00000000-0008-0000-0100-00001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209550</xdr:colOff>
          <xdr:row>39</xdr:row>
          <xdr:rowOff>247650</xdr:rowOff>
        </xdr:from>
        <xdr:to>
          <xdr:col>47</xdr:col>
          <xdr:colOff>47625</xdr:colOff>
          <xdr:row>40</xdr:row>
          <xdr:rowOff>238125</xdr:rowOff>
        </xdr:to>
        <xdr:sp macro="" textlink="">
          <xdr:nvSpPr>
            <xdr:cNvPr id="27936" name="p02c08g06o05" hidden="1">
              <a:extLst>
                <a:ext uri="{63B3BB69-23CF-44E3-9099-C40C66FF867C}">
                  <a14:compatExt spid="_x0000_s27936"/>
                </a:ext>
                <a:ext uri="{FF2B5EF4-FFF2-40B4-BE49-F238E27FC236}">
                  <a16:creationId xmlns:a16="http://schemas.microsoft.com/office/drawing/2014/main" id="{00000000-0008-0000-0100-00002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39</xdr:row>
          <xdr:rowOff>247650</xdr:rowOff>
        </xdr:from>
        <xdr:to>
          <xdr:col>48</xdr:col>
          <xdr:colOff>342900</xdr:colOff>
          <xdr:row>40</xdr:row>
          <xdr:rowOff>238125</xdr:rowOff>
        </xdr:to>
        <xdr:sp macro="" textlink="">
          <xdr:nvSpPr>
            <xdr:cNvPr id="27937" name="p02c09g06o01" hidden="1">
              <a:extLst>
                <a:ext uri="{63B3BB69-23CF-44E3-9099-C40C66FF867C}">
                  <a14:compatExt spid="_x0000_s27937"/>
                </a:ext>
                <a:ext uri="{FF2B5EF4-FFF2-40B4-BE49-F238E27FC236}">
                  <a16:creationId xmlns:a16="http://schemas.microsoft.com/office/drawing/2014/main" id="{00000000-0008-0000-0100-00002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381000</xdr:colOff>
          <xdr:row>39</xdr:row>
          <xdr:rowOff>247650</xdr:rowOff>
        </xdr:from>
        <xdr:to>
          <xdr:col>49</xdr:col>
          <xdr:colOff>114300</xdr:colOff>
          <xdr:row>40</xdr:row>
          <xdr:rowOff>238125</xdr:rowOff>
        </xdr:to>
        <xdr:sp macro="" textlink="">
          <xdr:nvSpPr>
            <xdr:cNvPr id="27938" name="p02c09g06o02" hidden="1">
              <a:extLst>
                <a:ext uri="{63B3BB69-23CF-44E3-9099-C40C66FF867C}">
                  <a14:compatExt spid="_x0000_s27938"/>
                </a:ext>
                <a:ext uri="{FF2B5EF4-FFF2-40B4-BE49-F238E27FC236}">
                  <a16:creationId xmlns:a16="http://schemas.microsoft.com/office/drawing/2014/main" id="{00000000-0008-0000-0100-00002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39</xdr:row>
          <xdr:rowOff>247650</xdr:rowOff>
        </xdr:from>
        <xdr:to>
          <xdr:col>50</xdr:col>
          <xdr:colOff>276225</xdr:colOff>
          <xdr:row>40</xdr:row>
          <xdr:rowOff>238125</xdr:rowOff>
        </xdr:to>
        <xdr:sp macro="" textlink="">
          <xdr:nvSpPr>
            <xdr:cNvPr id="27939" name="p02c09g06o03" hidden="1">
              <a:extLst>
                <a:ext uri="{63B3BB69-23CF-44E3-9099-C40C66FF867C}">
                  <a14:compatExt spid="_x0000_s27939"/>
                </a:ext>
                <a:ext uri="{FF2B5EF4-FFF2-40B4-BE49-F238E27FC236}">
                  <a16:creationId xmlns:a16="http://schemas.microsoft.com/office/drawing/2014/main" id="{00000000-0008-0000-0100-00002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333375</xdr:colOff>
          <xdr:row>39</xdr:row>
          <xdr:rowOff>247650</xdr:rowOff>
        </xdr:from>
        <xdr:to>
          <xdr:col>51</xdr:col>
          <xdr:colOff>171450</xdr:colOff>
          <xdr:row>40</xdr:row>
          <xdr:rowOff>238125</xdr:rowOff>
        </xdr:to>
        <xdr:sp macro="" textlink="">
          <xdr:nvSpPr>
            <xdr:cNvPr id="27940" name="p02c09g06o04" hidden="1">
              <a:extLst>
                <a:ext uri="{63B3BB69-23CF-44E3-9099-C40C66FF867C}">
                  <a14:compatExt spid="_x0000_s27940"/>
                </a:ext>
                <a:ext uri="{FF2B5EF4-FFF2-40B4-BE49-F238E27FC236}">
                  <a16:creationId xmlns:a16="http://schemas.microsoft.com/office/drawing/2014/main" id="{00000000-0008-0000-0100-00002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39</xdr:row>
          <xdr:rowOff>247650</xdr:rowOff>
        </xdr:from>
        <xdr:to>
          <xdr:col>52</xdr:col>
          <xdr:colOff>47625</xdr:colOff>
          <xdr:row>40</xdr:row>
          <xdr:rowOff>238125</xdr:rowOff>
        </xdr:to>
        <xdr:sp macro="" textlink="">
          <xdr:nvSpPr>
            <xdr:cNvPr id="27941" name="p02c09g06o05" hidden="1">
              <a:extLst>
                <a:ext uri="{63B3BB69-23CF-44E3-9099-C40C66FF867C}">
                  <a14:compatExt spid="_x0000_s27941"/>
                </a:ext>
                <a:ext uri="{FF2B5EF4-FFF2-40B4-BE49-F238E27FC236}">
                  <a16:creationId xmlns:a16="http://schemas.microsoft.com/office/drawing/2014/main" id="{00000000-0008-0000-0100-00002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123825</xdr:colOff>
          <xdr:row>39</xdr:row>
          <xdr:rowOff>247650</xdr:rowOff>
        </xdr:from>
        <xdr:to>
          <xdr:col>53</xdr:col>
          <xdr:colOff>342900</xdr:colOff>
          <xdr:row>40</xdr:row>
          <xdr:rowOff>238125</xdr:rowOff>
        </xdr:to>
        <xdr:sp macro="" textlink="">
          <xdr:nvSpPr>
            <xdr:cNvPr id="27942" name="p02c10g06o01" hidden="1">
              <a:extLst>
                <a:ext uri="{63B3BB69-23CF-44E3-9099-C40C66FF867C}">
                  <a14:compatExt spid="_x0000_s27942"/>
                </a:ext>
                <a:ext uri="{FF2B5EF4-FFF2-40B4-BE49-F238E27FC236}">
                  <a16:creationId xmlns:a16="http://schemas.microsoft.com/office/drawing/2014/main" id="{00000000-0008-0000-0100-00002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381000</xdr:colOff>
          <xdr:row>39</xdr:row>
          <xdr:rowOff>247650</xdr:rowOff>
        </xdr:from>
        <xdr:to>
          <xdr:col>54</xdr:col>
          <xdr:colOff>114300</xdr:colOff>
          <xdr:row>40</xdr:row>
          <xdr:rowOff>238125</xdr:rowOff>
        </xdr:to>
        <xdr:sp macro="" textlink="">
          <xdr:nvSpPr>
            <xdr:cNvPr id="27943" name="p02c10g06o02" hidden="1">
              <a:extLst>
                <a:ext uri="{63B3BB69-23CF-44E3-9099-C40C66FF867C}">
                  <a14:compatExt spid="_x0000_s27943"/>
                </a:ext>
                <a:ext uri="{FF2B5EF4-FFF2-40B4-BE49-F238E27FC236}">
                  <a16:creationId xmlns:a16="http://schemas.microsoft.com/office/drawing/2014/main" id="{00000000-0008-0000-0100-00002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39</xdr:row>
          <xdr:rowOff>247650</xdr:rowOff>
        </xdr:from>
        <xdr:to>
          <xdr:col>55</xdr:col>
          <xdr:colOff>276225</xdr:colOff>
          <xdr:row>40</xdr:row>
          <xdr:rowOff>238125</xdr:rowOff>
        </xdr:to>
        <xdr:sp macro="" textlink="">
          <xdr:nvSpPr>
            <xdr:cNvPr id="27944" name="p02c10g06o03" hidden="1">
              <a:extLst>
                <a:ext uri="{63B3BB69-23CF-44E3-9099-C40C66FF867C}">
                  <a14:compatExt spid="_x0000_s27944"/>
                </a:ext>
                <a:ext uri="{FF2B5EF4-FFF2-40B4-BE49-F238E27FC236}">
                  <a16:creationId xmlns:a16="http://schemas.microsoft.com/office/drawing/2014/main" id="{00000000-0008-0000-0100-00002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333375</xdr:colOff>
          <xdr:row>39</xdr:row>
          <xdr:rowOff>247650</xdr:rowOff>
        </xdr:from>
        <xdr:to>
          <xdr:col>56</xdr:col>
          <xdr:colOff>171450</xdr:colOff>
          <xdr:row>40</xdr:row>
          <xdr:rowOff>238125</xdr:rowOff>
        </xdr:to>
        <xdr:sp macro="" textlink="">
          <xdr:nvSpPr>
            <xdr:cNvPr id="27945" name="p02c10g06o04" hidden="1">
              <a:extLst>
                <a:ext uri="{63B3BB69-23CF-44E3-9099-C40C66FF867C}">
                  <a14:compatExt spid="_x0000_s27945"/>
                </a:ext>
                <a:ext uri="{FF2B5EF4-FFF2-40B4-BE49-F238E27FC236}">
                  <a16:creationId xmlns:a16="http://schemas.microsoft.com/office/drawing/2014/main" id="{00000000-0008-0000-0100-00002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209550</xdr:colOff>
          <xdr:row>39</xdr:row>
          <xdr:rowOff>247650</xdr:rowOff>
        </xdr:from>
        <xdr:to>
          <xdr:col>57</xdr:col>
          <xdr:colOff>47625</xdr:colOff>
          <xdr:row>40</xdr:row>
          <xdr:rowOff>238125</xdr:rowOff>
        </xdr:to>
        <xdr:sp macro="" textlink="">
          <xdr:nvSpPr>
            <xdr:cNvPr id="27946" name="p02c10g06o05" hidden="1">
              <a:extLst>
                <a:ext uri="{63B3BB69-23CF-44E3-9099-C40C66FF867C}">
                  <a14:compatExt spid="_x0000_s27946"/>
                </a:ext>
                <a:ext uri="{FF2B5EF4-FFF2-40B4-BE49-F238E27FC236}">
                  <a16:creationId xmlns:a16="http://schemas.microsoft.com/office/drawing/2014/main" id="{00000000-0008-0000-0100-00002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123825</xdr:colOff>
          <xdr:row>39</xdr:row>
          <xdr:rowOff>247650</xdr:rowOff>
        </xdr:from>
        <xdr:to>
          <xdr:col>58</xdr:col>
          <xdr:colOff>342900</xdr:colOff>
          <xdr:row>40</xdr:row>
          <xdr:rowOff>238125</xdr:rowOff>
        </xdr:to>
        <xdr:sp macro="" textlink="">
          <xdr:nvSpPr>
            <xdr:cNvPr id="27947" name="p02c11g06o01" hidden="1">
              <a:extLst>
                <a:ext uri="{63B3BB69-23CF-44E3-9099-C40C66FF867C}">
                  <a14:compatExt spid="_x0000_s27947"/>
                </a:ext>
                <a:ext uri="{FF2B5EF4-FFF2-40B4-BE49-F238E27FC236}">
                  <a16:creationId xmlns:a16="http://schemas.microsoft.com/office/drawing/2014/main" id="{00000000-0008-0000-0100-00002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381000</xdr:colOff>
          <xdr:row>39</xdr:row>
          <xdr:rowOff>247650</xdr:rowOff>
        </xdr:from>
        <xdr:to>
          <xdr:col>59</xdr:col>
          <xdr:colOff>114300</xdr:colOff>
          <xdr:row>40</xdr:row>
          <xdr:rowOff>238125</xdr:rowOff>
        </xdr:to>
        <xdr:sp macro="" textlink="">
          <xdr:nvSpPr>
            <xdr:cNvPr id="27948" name="p02c11g06o02"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57150</xdr:colOff>
          <xdr:row>39</xdr:row>
          <xdr:rowOff>247650</xdr:rowOff>
        </xdr:from>
        <xdr:to>
          <xdr:col>60</xdr:col>
          <xdr:colOff>276225</xdr:colOff>
          <xdr:row>40</xdr:row>
          <xdr:rowOff>238125</xdr:rowOff>
        </xdr:to>
        <xdr:sp macro="" textlink="">
          <xdr:nvSpPr>
            <xdr:cNvPr id="27949" name="p02c11g06o03"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333375</xdr:colOff>
          <xdr:row>39</xdr:row>
          <xdr:rowOff>247650</xdr:rowOff>
        </xdr:from>
        <xdr:to>
          <xdr:col>61</xdr:col>
          <xdr:colOff>171450</xdr:colOff>
          <xdr:row>40</xdr:row>
          <xdr:rowOff>238125</xdr:rowOff>
        </xdr:to>
        <xdr:sp macro="" textlink="">
          <xdr:nvSpPr>
            <xdr:cNvPr id="27950" name="p02c11g06o04"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209550</xdr:colOff>
          <xdr:row>39</xdr:row>
          <xdr:rowOff>247650</xdr:rowOff>
        </xdr:from>
        <xdr:to>
          <xdr:col>62</xdr:col>
          <xdr:colOff>47625</xdr:colOff>
          <xdr:row>40</xdr:row>
          <xdr:rowOff>238125</xdr:rowOff>
        </xdr:to>
        <xdr:sp macro="" textlink="">
          <xdr:nvSpPr>
            <xdr:cNvPr id="27951" name="p02c11g06o05" hidden="1">
              <a:extLst>
                <a:ext uri="{63B3BB69-23CF-44E3-9099-C40C66FF867C}">
                  <a14:compatExt spid="_x0000_s27951"/>
                </a:ext>
                <a:ext uri="{FF2B5EF4-FFF2-40B4-BE49-F238E27FC236}">
                  <a16:creationId xmlns:a16="http://schemas.microsoft.com/office/drawing/2014/main" id="{00000000-0008-0000-0100-00002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123825</xdr:colOff>
          <xdr:row>39</xdr:row>
          <xdr:rowOff>247650</xdr:rowOff>
        </xdr:from>
        <xdr:to>
          <xdr:col>63</xdr:col>
          <xdr:colOff>342900</xdr:colOff>
          <xdr:row>40</xdr:row>
          <xdr:rowOff>238125</xdr:rowOff>
        </xdr:to>
        <xdr:sp macro="" textlink="">
          <xdr:nvSpPr>
            <xdr:cNvPr id="27952" name="p02c12g06o01" hidden="1">
              <a:extLst>
                <a:ext uri="{63B3BB69-23CF-44E3-9099-C40C66FF867C}">
                  <a14:compatExt spid="_x0000_s27952"/>
                </a:ext>
                <a:ext uri="{FF2B5EF4-FFF2-40B4-BE49-F238E27FC236}">
                  <a16:creationId xmlns:a16="http://schemas.microsoft.com/office/drawing/2014/main" id="{00000000-0008-0000-0100-00003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381000</xdr:colOff>
          <xdr:row>39</xdr:row>
          <xdr:rowOff>247650</xdr:rowOff>
        </xdr:from>
        <xdr:to>
          <xdr:col>64</xdr:col>
          <xdr:colOff>114300</xdr:colOff>
          <xdr:row>40</xdr:row>
          <xdr:rowOff>238125</xdr:rowOff>
        </xdr:to>
        <xdr:sp macro="" textlink="">
          <xdr:nvSpPr>
            <xdr:cNvPr id="27953" name="p02c12g06o02" hidden="1">
              <a:extLst>
                <a:ext uri="{63B3BB69-23CF-44E3-9099-C40C66FF867C}">
                  <a14:compatExt spid="_x0000_s27953"/>
                </a:ext>
                <a:ext uri="{FF2B5EF4-FFF2-40B4-BE49-F238E27FC236}">
                  <a16:creationId xmlns:a16="http://schemas.microsoft.com/office/drawing/2014/main" id="{00000000-0008-0000-0100-00003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57150</xdr:colOff>
          <xdr:row>39</xdr:row>
          <xdr:rowOff>247650</xdr:rowOff>
        </xdr:from>
        <xdr:to>
          <xdr:col>65</xdr:col>
          <xdr:colOff>276225</xdr:colOff>
          <xdr:row>40</xdr:row>
          <xdr:rowOff>238125</xdr:rowOff>
        </xdr:to>
        <xdr:sp macro="" textlink="">
          <xdr:nvSpPr>
            <xdr:cNvPr id="27954" name="p02c12g06o03" hidden="1">
              <a:extLst>
                <a:ext uri="{63B3BB69-23CF-44E3-9099-C40C66FF867C}">
                  <a14:compatExt spid="_x0000_s27954"/>
                </a:ext>
                <a:ext uri="{FF2B5EF4-FFF2-40B4-BE49-F238E27FC236}">
                  <a16:creationId xmlns:a16="http://schemas.microsoft.com/office/drawing/2014/main" id="{00000000-0008-0000-0100-00003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333375</xdr:colOff>
          <xdr:row>39</xdr:row>
          <xdr:rowOff>247650</xdr:rowOff>
        </xdr:from>
        <xdr:to>
          <xdr:col>66</xdr:col>
          <xdr:colOff>171450</xdr:colOff>
          <xdr:row>40</xdr:row>
          <xdr:rowOff>238125</xdr:rowOff>
        </xdr:to>
        <xdr:sp macro="" textlink="">
          <xdr:nvSpPr>
            <xdr:cNvPr id="27955" name="p02c12g06o04" hidden="1">
              <a:extLst>
                <a:ext uri="{63B3BB69-23CF-44E3-9099-C40C66FF867C}">
                  <a14:compatExt spid="_x0000_s27955"/>
                </a:ext>
                <a:ext uri="{FF2B5EF4-FFF2-40B4-BE49-F238E27FC236}">
                  <a16:creationId xmlns:a16="http://schemas.microsoft.com/office/drawing/2014/main" id="{00000000-0008-0000-0100-00003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209550</xdr:colOff>
          <xdr:row>39</xdr:row>
          <xdr:rowOff>247650</xdr:rowOff>
        </xdr:from>
        <xdr:to>
          <xdr:col>67</xdr:col>
          <xdr:colOff>47625</xdr:colOff>
          <xdr:row>40</xdr:row>
          <xdr:rowOff>238125</xdr:rowOff>
        </xdr:to>
        <xdr:sp macro="" textlink="">
          <xdr:nvSpPr>
            <xdr:cNvPr id="27956" name="p02c12g06o05" hidden="1">
              <a:extLst>
                <a:ext uri="{63B3BB69-23CF-44E3-9099-C40C66FF867C}">
                  <a14:compatExt spid="_x0000_s27956"/>
                </a:ext>
                <a:ext uri="{FF2B5EF4-FFF2-40B4-BE49-F238E27FC236}">
                  <a16:creationId xmlns:a16="http://schemas.microsoft.com/office/drawing/2014/main" id="{00000000-0008-0000-0100-00003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123825</xdr:colOff>
          <xdr:row>39</xdr:row>
          <xdr:rowOff>247650</xdr:rowOff>
        </xdr:from>
        <xdr:to>
          <xdr:col>68</xdr:col>
          <xdr:colOff>342900</xdr:colOff>
          <xdr:row>40</xdr:row>
          <xdr:rowOff>238125</xdr:rowOff>
        </xdr:to>
        <xdr:sp macro="" textlink="">
          <xdr:nvSpPr>
            <xdr:cNvPr id="27957" name="p02c13g06o01"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381000</xdr:colOff>
          <xdr:row>39</xdr:row>
          <xdr:rowOff>247650</xdr:rowOff>
        </xdr:from>
        <xdr:to>
          <xdr:col>69</xdr:col>
          <xdr:colOff>114300</xdr:colOff>
          <xdr:row>40</xdr:row>
          <xdr:rowOff>238125</xdr:rowOff>
        </xdr:to>
        <xdr:sp macro="" textlink="">
          <xdr:nvSpPr>
            <xdr:cNvPr id="27958" name="p02c13g06o02"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57150</xdr:colOff>
          <xdr:row>39</xdr:row>
          <xdr:rowOff>247650</xdr:rowOff>
        </xdr:from>
        <xdr:to>
          <xdr:col>70</xdr:col>
          <xdr:colOff>276225</xdr:colOff>
          <xdr:row>40</xdr:row>
          <xdr:rowOff>238125</xdr:rowOff>
        </xdr:to>
        <xdr:sp macro="" textlink="">
          <xdr:nvSpPr>
            <xdr:cNvPr id="27959" name="p02c13g06o03"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333375</xdr:colOff>
          <xdr:row>39</xdr:row>
          <xdr:rowOff>247650</xdr:rowOff>
        </xdr:from>
        <xdr:to>
          <xdr:col>71</xdr:col>
          <xdr:colOff>171450</xdr:colOff>
          <xdr:row>40</xdr:row>
          <xdr:rowOff>238125</xdr:rowOff>
        </xdr:to>
        <xdr:sp macro="" textlink="">
          <xdr:nvSpPr>
            <xdr:cNvPr id="27960" name="p02c13g06o04" hidden="1">
              <a:extLst>
                <a:ext uri="{63B3BB69-23CF-44E3-9099-C40C66FF867C}">
                  <a14:compatExt spid="_x0000_s27960"/>
                </a:ext>
                <a:ext uri="{FF2B5EF4-FFF2-40B4-BE49-F238E27FC236}">
                  <a16:creationId xmlns:a16="http://schemas.microsoft.com/office/drawing/2014/main" id="{00000000-0008-0000-0100-00003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209550</xdr:colOff>
          <xdr:row>39</xdr:row>
          <xdr:rowOff>247650</xdr:rowOff>
        </xdr:from>
        <xdr:to>
          <xdr:col>72</xdr:col>
          <xdr:colOff>47625</xdr:colOff>
          <xdr:row>40</xdr:row>
          <xdr:rowOff>238125</xdr:rowOff>
        </xdr:to>
        <xdr:sp macro="" textlink="">
          <xdr:nvSpPr>
            <xdr:cNvPr id="27961" name="p02c13g06o05"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39</xdr:row>
          <xdr:rowOff>247650</xdr:rowOff>
        </xdr:from>
        <xdr:to>
          <xdr:col>73</xdr:col>
          <xdr:colOff>342900</xdr:colOff>
          <xdr:row>40</xdr:row>
          <xdr:rowOff>238125</xdr:rowOff>
        </xdr:to>
        <xdr:sp macro="" textlink="">
          <xdr:nvSpPr>
            <xdr:cNvPr id="27962" name="p02c14g06o01"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381000</xdr:colOff>
          <xdr:row>39</xdr:row>
          <xdr:rowOff>247650</xdr:rowOff>
        </xdr:from>
        <xdr:to>
          <xdr:col>74</xdr:col>
          <xdr:colOff>114300</xdr:colOff>
          <xdr:row>40</xdr:row>
          <xdr:rowOff>238125</xdr:rowOff>
        </xdr:to>
        <xdr:sp macro="" textlink="">
          <xdr:nvSpPr>
            <xdr:cNvPr id="27963" name="p02c14g06o02"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57150</xdr:colOff>
          <xdr:row>39</xdr:row>
          <xdr:rowOff>247650</xdr:rowOff>
        </xdr:from>
        <xdr:to>
          <xdr:col>75</xdr:col>
          <xdr:colOff>276225</xdr:colOff>
          <xdr:row>40</xdr:row>
          <xdr:rowOff>238125</xdr:rowOff>
        </xdr:to>
        <xdr:sp macro="" textlink="">
          <xdr:nvSpPr>
            <xdr:cNvPr id="27964" name="p02c14g06o03"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333375</xdr:colOff>
          <xdr:row>39</xdr:row>
          <xdr:rowOff>247650</xdr:rowOff>
        </xdr:from>
        <xdr:to>
          <xdr:col>76</xdr:col>
          <xdr:colOff>171450</xdr:colOff>
          <xdr:row>40</xdr:row>
          <xdr:rowOff>238125</xdr:rowOff>
        </xdr:to>
        <xdr:sp macro="" textlink="">
          <xdr:nvSpPr>
            <xdr:cNvPr id="27965" name="p02c14g06o04"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209550</xdr:colOff>
          <xdr:row>39</xdr:row>
          <xdr:rowOff>247650</xdr:rowOff>
        </xdr:from>
        <xdr:to>
          <xdr:col>77</xdr:col>
          <xdr:colOff>47625</xdr:colOff>
          <xdr:row>40</xdr:row>
          <xdr:rowOff>238125</xdr:rowOff>
        </xdr:to>
        <xdr:sp macro="" textlink="">
          <xdr:nvSpPr>
            <xdr:cNvPr id="27966" name="p02c14g06o05"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123825</xdr:colOff>
          <xdr:row>39</xdr:row>
          <xdr:rowOff>247650</xdr:rowOff>
        </xdr:from>
        <xdr:to>
          <xdr:col>78</xdr:col>
          <xdr:colOff>342900</xdr:colOff>
          <xdr:row>40</xdr:row>
          <xdr:rowOff>238125</xdr:rowOff>
        </xdr:to>
        <xdr:sp macro="" textlink="">
          <xdr:nvSpPr>
            <xdr:cNvPr id="27967" name="p02c15g06o01"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381000</xdr:colOff>
          <xdr:row>39</xdr:row>
          <xdr:rowOff>247650</xdr:rowOff>
        </xdr:from>
        <xdr:to>
          <xdr:col>79</xdr:col>
          <xdr:colOff>114300</xdr:colOff>
          <xdr:row>40</xdr:row>
          <xdr:rowOff>238125</xdr:rowOff>
        </xdr:to>
        <xdr:sp macro="" textlink="">
          <xdr:nvSpPr>
            <xdr:cNvPr id="27968" name="p02c15g06o02"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57150</xdr:colOff>
          <xdr:row>39</xdr:row>
          <xdr:rowOff>247650</xdr:rowOff>
        </xdr:from>
        <xdr:to>
          <xdr:col>80</xdr:col>
          <xdr:colOff>276225</xdr:colOff>
          <xdr:row>40</xdr:row>
          <xdr:rowOff>238125</xdr:rowOff>
        </xdr:to>
        <xdr:sp macro="" textlink="">
          <xdr:nvSpPr>
            <xdr:cNvPr id="27969" name="p02c15g06o03"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333375</xdr:colOff>
          <xdr:row>39</xdr:row>
          <xdr:rowOff>247650</xdr:rowOff>
        </xdr:from>
        <xdr:to>
          <xdr:col>81</xdr:col>
          <xdr:colOff>171450</xdr:colOff>
          <xdr:row>40</xdr:row>
          <xdr:rowOff>238125</xdr:rowOff>
        </xdr:to>
        <xdr:sp macro="" textlink="">
          <xdr:nvSpPr>
            <xdr:cNvPr id="27970" name="p02c15g06o04"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209550</xdr:colOff>
          <xdr:row>39</xdr:row>
          <xdr:rowOff>247650</xdr:rowOff>
        </xdr:from>
        <xdr:to>
          <xdr:col>82</xdr:col>
          <xdr:colOff>47625</xdr:colOff>
          <xdr:row>40</xdr:row>
          <xdr:rowOff>238125</xdr:rowOff>
        </xdr:to>
        <xdr:sp macro="" textlink="">
          <xdr:nvSpPr>
            <xdr:cNvPr id="27971" name="p02c15g06o05"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123825</xdr:colOff>
          <xdr:row>39</xdr:row>
          <xdr:rowOff>247650</xdr:rowOff>
        </xdr:from>
        <xdr:to>
          <xdr:col>83</xdr:col>
          <xdr:colOff>342900</xdr:colOff>
          <xdr:row>40</xdr:row>
          <xdr:rowOff>238125</xdr:rowOff>
        </xdr:to>
        <xdr:sp macro="" textlink="">
          <xdr:nvSpPr>
            <xdr:cNvPr id="27972" name="p02c16g06o01"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381000</xdr:colOff>
          <xdr:row>39</xdr:row>
          <xdr:rowOff>247650</xdr:rowOff>
        </xdr:from>
        <xdr:to>
          <xdr:col>84</xdr:col>
          <xdr:colOff>114300</xdr:colOff>
          <xdr:row>40</xdr:row>
          <xdr:rowOff>238125</xdr:rowOff>
        </xdr:to>
        <xdr:sp macro="" textlink="">
          <xdr:nvSpPr>
            <xdr:cNvPr id="27973" name="p02c16g06o02"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57150</xdr:colOff>
          <xdr:row>39</xdr:row>
          <xdr:rowOff>247650</xdr:rowOff>
        </xdr:from>
        <xdr:to>
          <xdr:col>85</xdr:col>
          <xdr:colOff>276225</xdr:colOff>
          <xdr:row>40</xdr:row>
          <xdr:rowOff>238125</xdr:rowOff>
        </xdr:to>
        <xdr:sp macro="" textlink="">
          <xdr:nvSpPr>
            <xdr:cNvPr id="27974" name="p02c16g06o03" hidden="1">
              <a:extLst>
                <a:ext uri="{63B3BB69-23CF-44E3-9099-C40C66FF867C}">
                  <a14:compatExt spid="_x0000_s27974"/>
                </a:ext>
                <a:ext uri="{FF2B5EF4-FFF2-40B4-BE49-F238E27FC236}">
                  <a16:creationId xmlns:a16="http://schemas.microsoft.com/office/drawing/2014/main" id="{00000000-0008-0000-0100-00004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333375</xdr:colOff>
          <xdr:row>39</xdr:row>
          <xdr:rowOff>247650</xdr:rowOff>
        </xdr:from>
        <xdr:to>
          <xdr:col>86</xdr:col>
          <xdr:colOff>171450</xdr:colOff>
          <xdr:row>40</xdr:row>
          <xdr:rowOff>238125</xdr:rowOff>
        </xdr:to>
        <xdr:sp macro="" textlink="">
          <xdr:nvSpPr>
            <xdr:cNvPr id="27975" name="p02c16g06o04"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209550</xdr:colOff>
          <xdr:row>39</xdr:row>
          <xdr:rowOff>247650</xdr:rowOff>
        </xdr:from>
        <xdr:to>
          <xdr:col>87</xdr:col>
          <xdr:colOff>47625</xdr:colOff>
          <xdr:row>40</xdr:row>
          <xdr:rowOff>238125</xdr:rowOff>
        </xdr:to>
        <xdr:sp macro="" textlink="">
          <xdr:nvSpPr>
            <xdr:cNvPr id="27976" name="p02c16g06o05" hidden="1">
              <a:extLst>
                <a:ext uri="{63B3BB69-23CF-44E3-9099-C40C66FF867C}">
                  <a14:compatExt spid="_x0000_s27976"/>
                </a:ext>
                <a:ext uri="{FF2B5EF4-FFF2-40B4-BE49-F238E27FC236}">
                  <a16:creationId xmlns:a16="http://schemas.microsoft.com/office/drawing/2014/main" id="{00000000-0008-0000-0100-00004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123825</xdr:colOff>
          <xdr:row>39</xdr:row>
          <xdr:rowOff>247650</xdr:rowOff>
        </xdr:from>
        <xdr:to>
          <xdr:col>88</xdr:col>
          <xdr:colOff>342900</xdr:colOff>
          <xdr:row>40</xdr:row>
          <xdr:rowOff>238125</xdr:rowOff>
        </xdr:to>
        <xdr:sp macro="" textlink="">
          <xdr:nvSpPr>
            <xdr:cNvPr id="27977" name="p02c17g06o01"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381000</xdr:colOff>
          <xdr:row>39</xdr:row>
          <xdr:rowOff>247650</xdr:rowOff>
        </xdr:from>
        <xdr:to>
          <xdr:col>89</xdr:col>
          <xdr:colOff>114300</xdr:colOff>
          <xdr:row>40</xdr:row>
          <xdr:rowOff>238125</xdr:rowOff>
        </xdr:to>
        <xdr:sp macro="" textlink="">
          <xdr:nvSpPr>
            <xdr:cNvPr id="27978" name="p02c17g06o02"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39</xdr:row>
          <xdr:rowOff>247650</xdr:rowOff>
        </xdr:from>
        <xdr:to>
          <xdr:col>90</xdr:col>
          <xdr:colOff>276225</xdr:colOff>
          <xdr:row>40</xdr:row>
          <xdr:rowOff>238125</xdr:rowOff>
        </xdr:to>
        <xdr:sp macro="" textlink="">
          <xdr:nvSpPr>
            <xdr:cNvPr id="27979" name="p02c17g06o03"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333375</xdr:colOff>
          <xdr:row>39</xdr:row>
          <xdr:rowOff>247650</xdr:rowOff>
        </xdr:from>
        <xdr:to>
          <xdr:col>91</xdr:col>
          <xdr:colOff>171450</xdr:colOff>
          <xdr:row>40</xdr:row>
          <xdr:rowOff>238125</xdr:rowOff>
        </xdr:to>
        <xdr:sp macro="" textlink="">
          <xdr:nvSpPr>
            <xdr:cNvPr id="27980" name="p02c17g06o04" hidden="1">
              <a:extLst>
                <a:ext uri="{63B3BB69-23CF-44E3-9099-C40C66FF867C}">
                  <a14:compatExt spid="_x0000_s27980"/>
                </a:ext>
                <a:ext uri="{FF2B5EF4-FFF2-40B4-BE49-F238E27FC236}">
                  <a16:creationId xmlns:a16="http://schemas.microsoft.com/office/drawing/2014/main" id="{00000000-0008-0000-0100-00004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209550</xdr:colOff>
          <xdr:row>39</xdr:row>
          <xdr:rowOff>247650</xdr:rowOff>
        </xdr:from>
        <xdr:to>
          <xdr:col>92</xdr:col>
          <xdr:colOff>47625</xdr:colOff>
          <xdr:row>40</xdr:row>
          <xdr:rowOff>238125</xdr:rowOff>
        </xdr:to>
        <xdr:sp macro="" textlink="">
          <xdr:nvSpPr>
            <xdr:cNvPr id="27981" name="p02c17g06o05" hidden="1">
              <a:extLst>
                <a:ext uri="{63B3BB69-23CF-44E3-9099-C40C66FF867C}">
                  <a14:compatExt spid="_x0000_s27981"/>
                </a:ext>
                <a:ext uri="{FF2B5EF4-FFF2-40B4-BE49-F238E27FC236}">
                  <a16:creationId xmlns:a16="http://schemas.microsoft.com/office/drawing/2014/main" id="{00000000-0008-0000-0100-00004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123825</xdr:colOff>
          <xdr:row>39</xdr:row>
          <xdr:rowOff>247650</xdr:rowOff>
        </xdr:from>
        <xdr:to>
          <xdr:col>93</xdr:col>
          <xdr:colOff>342900</xdr:colOff>
          <xdr:row>40</xdr:row>
          <xdr:rowOff>238125</xdr:rowOff>
        </xdr:to>
        <xdr:sp macro="" textlink="">
          <xdr:nvSpPr>
            <xdr:cNvPr id="27982" name="p02c18g06o01" hidden="1">
              <a:extLst>
                <a:ext uri="{63B3BB69-23CF-44E3-9099-C40C66FF867C}">
                  <a14:compatExt spid="_x0000_s27982"/>
                </a:ext>
                <a:ext uri="{FF2B5EF4-FFF2-40B4-BE49-F238E27FC236}">
                  <a16:creationId xmlns:a16="http://schemas.microsoft.com/office/drawing/2014/main" id="{00000000-0008-0000-0100-00004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381000</xdr:colOff>
          <xdr:row>39</xdr:row>
          <xdr:rowOff>247650</xdr:rowOff>
        </xdr:from>
        <xdr:to>
          <xdr:col>94</xdr:col>
          <xdr:colOff>114300</xdr:colOff>
          <xdr:row>40</xdr:row>
          <xdr:rowOff>238125</xdr:rowOff>
        </xdr:to>
        <xdr:sp macro="" textlink="">
          <xdr:nvSpPr>
            <xdr:cNvPr id="27983" name="p02c18g06o02" hidden="1">
              <a:extLst>
                <a:ext uri="{63B3BB69-23CF-44E3-9099-C40C66FF867C}">
                  <a14:compatExt spid="_x0000_s27983"/>
                </a:ext>
                <a:ext uri="{FF2B5EF4-FFF2-40B4-BE49-F238E27FC236}">
                  <a16:creationId xmlns:a16="http://schemas.microsoft.com/office/drawing/2014/main" id="{00000000-0008-0000-0100-00004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57150</xdr:colOff>
          <xdr:row>39</xdr:row>
          <xdr:rowOff>247650</xdr:rowOff>
        </xdr:from>
        <xdr:to>
          <xdr:col>95</xdr:col>
          <xdr:colOff>276225</xdr:colOff>
          <xdr:row>40</xdr:row>
          <xdr:rowOff>238125</xdr:rowOff>
        </xdr:to>
        <xdr:sp macro="" textlink="">
          <xdr:nvSpPr>
            <xdr:cNvPr id="27984" name="p02c18g06o03"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333375</xdr:colOff>
          <xdr:row>39</xdr:row>
          <xdr:rowOff>247650</xdr:rowOff>
        </xdr:from>
        <xdr:to>
          <xdr:col>96</xdr:col>
          <xdr:colOff>171450</xdr:colOff>
          <xdr:row>40</xdr:row>
          <xdr:rowOff>238125</xdr:rowOff>
        </xdr:to>
        <xdr:sp macro="" textlink="">
          <xdr:nvSpPr>
            <xdr:cNvPr id="27985" name="p02c18g06o04" hidden="1">
              <a:extLst>
                <a:ext uri="{63B3BB69-23CF-44E3-9099-C40C66FF867C}">
                  <a14:compatExt spid="_x0000_s27985"/>
                </a:ext>
                <a:ext uri="{FF2B5EF4-FFF2-40B4-BE49-F238E27FC236}">
                  <a16:creationId xmlns:a16="http://schemas.microsoft.com/office/drawing/2014/main" id="{00000000-0008-0000-0100-00005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96</xdr:col>
          <xdr:colOff>209550</xdr:colOff>
          <xdr:row>39</xdr:row>
          <xdr:rowOff>247650</xdr:rowOff>
        </xdr:from>
        <xdr:to>
          <xdr:col>97</xdr:col>
          <xdr:colOff>47625</xdr:colOff>
          <xdr:row>40</xdr:row>
          <xdr:rowOff>238125</xdr:rowOff>
        </xdr:to>
        <xdr:sp macro="" textlink="">
          <xdr:nvSpPr>
            <xdr:cNvPr id="27986" name="p02c18g06o05" hidden="1">
              <a:extLst>
                <a:ext uri="{63B3BB69-23CF-44E3-9099-C40C66FF867C}">
                  <a14:compatExt spid="_x0000_s27986"/>
                </a:ext>
                <a:ext uri="{FF2B5EF4-FFF2-40B4-BE49-F238E27FC236}">
                  <a16:creationId xmlns:a16="http://schemas.microsoft.com/office/drawing/2014/main" id="{00000000-0008-0000-0100-00005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123825</xdr:colOff>
          <xdr:row>39</xdr:row>
          <xdr:rowOff>247650</xdr:rowOff>
        </xdr:from>
        <xdr:to>
          <xdr:col>98</xdr:col>
          <xdr:colOff>342900</xdr:colOff>
          <xdr:row>40</xdr:row>
          <xdr:rowOff>238125</xdr:rowOff>
        </xdr:to>
        <xdr:sp macro="" textlink="">
          <xdr:nvSpPr>
            <xdr:cNvPr id="27987" name="p02c19g06o01" hidden="1">
              <a:extLst>
                <a:ext uri="{63B3BB69-23CF-44E3-9099-C40C66FF867C}">
                  <a14:compatExt spid="_x0000_s27987"/>
                </a:ext>
                <a:ext uri="{FF2B5EF4-FFF2-40B4-BE49-F238E27FC236}">
                  <a16:creationId xmlns:a16="http://schemas.microsoft.com/office/drawing/2014/main" id="{00000000-0008-0000-0100-00005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381000</xdr:colOff>
          <xdr:row>39</xdr:row>
          <xdr:rowOff>247650</xdr:rowOff>
        </xdr:from>
        <xdr:to>
          <xdr:col>99</xdr:col>
          <xdr:colOff>114300</xdr:colOff>
          <xdr:row>40</xdr:row>
          <xdr:rowOff>238125</xdr:rowOff>
        </xdr:to>
        <xdr:sp macro="" textlink="">
          <xdr:nvSpPr>
            <xdr:cNvPr id="27988" name="p02c19g06o02" hidden="1">
              <a:extLst>
                <a:ext uri="{63B3BB69-23CF-44E3-9099-C40C66FF867C}">
                  <a14:compatExt spid="_x0000_s27988"/>
                </a:ext>
                <a:ext uri="{FF2B5EF4-FFF2-40B4-BE49-F238E27FC236}">
                  <a16:creationId xmlns:a16="http://schemas.microsoft.com/office/drawing/2014/main" id="{00000000-0008-0000-0100-00005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57150</xdr:colOff>
          <xdr:row>39</xdr:row>
          <xdr:rowOff>247650</xdr:rowOff>
        </xdr:from>
        <xdr:to>
          <xdr:col>100</xdr:col>
          <xdr:colOff>276225</xdr:colOff>
          <xdr:row>40</xdr:row>
          <xdr:rowOff>238125</xdr:rowOff>
        </xdr:to>
        <xdr:sp macro="" textlink="">
          <xdr:nvSpPr>
            <xdr:cNvPr id="27989" name="p02c19g06o03" hidden="1">
              <a:extLst>
                <a:ext uri="{63B3BB69-23CF-44E3-9099-C40C66FF867C}">
                  <a14:compatExt spid="_x0000_s27989"/>
                </a:ext>
                <a:ext uri="{FF2B5EF4-FFF2-40B4-BE49-F238E27FC236}">
                  <a16:creationId xmlns:a16="http://schemas.microsoft.com/office/drawing/2014/main" id="{00000000-0008-0000-0100-00005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100</xdr:col>
          <xdr:colOff>333375</xdr:colOff>
          <xdr:row>39</xdr:row>
          <xdr:rowOff>247650</xdr:rowOff>
        </xdr:from>
        <xdr:to>
          <xdr:col>101</xdr:col>
          <xdr:colOff>171450</xdr:colOff>
          <xdr:row>40</xdr:row>
          <xdr:rowOff>238125</xdr:rowOff>
        </xdr:to>
        <xdr:sp macro="" textlink="">
          <xdr:nvSpPr>
            <xdr:cNvPr id="27990" name="p02c19g06o04" hidden="1">
              <a:extLst>
                <a:ext uri="{63B3BB69-23CF-44E3-9099-C40C66FF867C}">
                  <a14:compatExt spid="_x0000_s27990"/>
                </a:ext>
                <a:ext uri="{FF2B5EF4-FFF2-40B4-BE49-F238E27FC236}">
                  <a16:creationId xmlns:a16="http://schemas.microsoft.com/office/drawing/2014/main" id="{00000000-0008-0000-0100-00005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209550</xdr:colOff>
          <xdr:row>39</xdr:row>
          <xdr:rowOff>247650</xdr:rowOff>
        </xdr:from>
        <xdr:to>
          <xdr:col>102</xdr:col>
          <xdr:colOff>47625</xdr:colOff>
          <xdr:row>40</xdr:row>
          <xdr:rowOff>238125</xdr:rowOff>
        </xdr:to>
        <xdr:sp macro="" textlink="">
          <xdr:nvSpPr>
            <xdr:cNvPr id="27991" name="p02c19g06o05"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123825</xdr:colOff>
          <xdr:row>39</xdr:row>
          <xdr:rowOff>247650</xdr:rowOff>
        </xdr:from>
        <xdr:to>
          <xdr:col>103</xdr:col>
          <xdr:colOff>342900</xdr:colOff>
          <xdr:row>40</xdr:row>
          <xdr:rowOff>238125</xdr:rowOff>
        </xdr:to>
        <xdr:sp macro="" textlink="">
          <xdr:nvSpPr>
            <xdr:cNvPr id="27992" name="p02c20g06o01"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381000</xdr:colOff>
          <xdr:row>39</xdr:row>
          <xdr:rowOff>247650</xdr:rowOff>
        </xdr:from>
        <xdr:to>
          <xdr:col>104</xdr:col>
          <xdr:colOff>114300</xdr:colOff>
          <xdr:row>40</xdr:row>
          <xdr:rowOff>238125</xdr:rowOff>
        </xdr:to>
        <xdr:sp macro="" textlink="">
          <xdr:nvSpPr>
            <xdr:cNvPr id="27993" name="p02c20g06o02"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57150</xdr:colOff>
          <xdr:row>39</xdr:row>
          <xdr:rowOff>247650</xdr:rowOff>
        </xdr:from>
        <xdr:to>
          <xdr:col>105</xdr:col>
          <xdr:colOff>276225</xdr:colOff>
          <xdr:row>40</xdr:row>
          <xdr:rowOff>238125</xdr:rowOff>
        </xdr:to>
        <xdr:sp macro="" textlink="">
          <xdr:nvSpPr>
            <xdr:cNvPr id="27994" name="p02c20g06o03" hidden="1">
              <a:extLst>
                <a:ext uri="{63B3BB69-23CF-44E3-9099-C40C66FF867C}">
                  <a14:compatExt spid="_x0000_s27994"/>
                </a:ext>
                <a:ext uri="{FF2B5EF4-FFF2-40B4-BE49-F238E27FC236}">
                  <a16:creationId xmlns:a16="http://schemas.microsoft.com/office/drawing/2014/main" id="{00000000-0008-0000-0100-00005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333375</xdr:colOff>
          <xdr:row>39</xdr:row>
          <xdr:rowOff>247650</xdr:rowOff>
        </xdr:from>
        <xdr:to>
          <xdr:col>106</xdr:col>
          <xdr:colOff>171450</xdr:colOff>
          <xdr:row>40</xdr:row>
          <xdr:rowOff>238125</xdr:rowOff>
        </xdr:to>
        <xdr:sp macro="" textlink="">
          <xdr:nvSpPr>
            <xdr:cNvPr id="27995" name="p02c20g06o04"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209550</xdr:colOff>
          <xdr:row>39</xdr:row>
          <xdr:rowOff>247650</xdr:rowOff>
        </xdr:from>
        <xdr:to>
          <xdr:col>107</xdr:col>
          <xdr:colOff>47625</xdr:colOff>
          <xdr:row>40</xdr:row>
          <xdr:rowOff>238125</xdr:rowOff>
        </xdr:to>
        <xdr:sp macro="" textlink="">
          <xdr:nvSpPr>
            <xdr:cNvPr id="27996" name="p02c20g06o05"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123825</xdr:colOff>
          <xdr:row>39</xdr:row>
          <xdr:rowOff>247650</xdr:rowOff>
        </xdr:from>
        <xdr:to>
          <xdr:col>108</xdr:col>
          <xdr:colOff>342900</xdr:colOff>
          <xdr:row>40</xdr:row>
          <xdr:rowOff>238125</xdr:rowOff>
        </xdr:to>
        <xdr:sp macro="" textlink="">
          <xdr:nvSpPr>
            <xdr:cNvPr id="27997" name="p02c21g06o01"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381000</xdr:colOff>
          <xdr:row>39</xdr:row>
          <xdr:rowOff>247650</xdr:rowOff>
        </xdr:from>
        <xdr:to>
          <xdr:col>109</xdr:col>
          <xdr:colOff>114300</xdr:colOff>
          <xdr:row>40</xdr:row>
          <xdr:rowOff>238125</xdr:rowOff>
        </xdr:to>
        <xdr:sp macro="" textlink="">
          <xdr:nvSpPr>
            <xdr:cNvPr id="27998" name="p02c21g06o02"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57150</xdr:colOff>
          <xdr:row>39</xdr:row>
          <xdr:rowOff>247650</xdr:rowOff>
        </xdr:from>
        <xdr:to>
          <xdr:col>110</xdr:col>
          <xdr:colOff>276225</xdr:colOff>
          <xdr:row>40</xdr:row>
          <xdr:rowOff>238125</xdr:rowOff>
        </xdr:to>
        <xdr:sp macro="" textlink="">
          <xdr:nvSpPr>
            <xdr:cNvPr id="27999" name="p02c21g06o03"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333375</xdr:colOff>
          <xdr:row>39</xdr:row>
          <xdr:rowOff>247650</xdr:rowOff>
        </xdr:from>
        <xdr:to>
          <xdr:col>111</xdr:col>
          <xdr:colOff>171450</xdr:colOff>
          <xdr:row>40</xdr:row>
          <xdr:rowOff>238125</xdr:rowOff>
        </xdr:to>
        <xdr:sp macro="" textlink="">
          <xdr:nvSpPr>
            <xdr:cNvPr id="28000" name="p02c21g06o04"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111</xdr:col>
          <xdr:colOff>209550</xdr:colOff>
          <xdr:row>39</xdr:row>
          <xdr:rowOff>247650</xdr:rowOff>
        </xdr:from>
        <xdr:to>
          <xdr:col>112</xdr:col>
          <xdr:colOff>47625</xdr:colOff>
          <xdr:row>40</xdr:row>
          <xdr:rowOff>238125</xdr:rowOff>
        </xdr:to>
        <xdr:sp macro="" textlink="">
          <xdr:nvSpPr>
            <xdr:cNvPr id="28001" name="p02c21g06o05"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123825</xdr:colOff>
          <xdr:row>39</xdr:row>
          <xdr:rowOff>247650</xdr:rowOff>
        </xdr:from>
        <xdr:to>
          <xdr:col>113</xdr:col>
          <xdr:colOff>342900</xdr:colOff>
          <xdr:row>40</xdr:row>
          <xdr:rowOff>238125</xdr:rowOff>
        </xdr:to>
        <xdr:sp macro="" textlink="">
          <xdr:nvSpPr>
            <xdr:cNvPr id="28002" name="p02c22g06o01"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381000</xdr:colOff>
          <xdr:row>39</xdr:row>
          <xdr:rowOff>247650</xdr:rowOff>
        </xdr:from>
        <xdr:to>
          <xdr:col>114</xdr:col>
          <xdr:colOff>114300</xdr:colOff>
          <xdr:row>40</xdr:row>
          <xdr:rowOff>238125</xdr:rowOff>
        </xdr:to>
        <xdr:sp macro="" textlink="">
          <xdr:nvSpPr>
            <xdr:cNvPr id="28003" name="p02c22g06o02"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57150</xdr:colOff>
          <xdr:row>39</xdr:row>
          <xdr:rowOff>247650</xdr:rowOff>
        </xdr:from>
        <xdr:to>
          <xdr:col>115</xdr:col>
          <xdr:colOff>276225</xdr:colOff>
          <xdr:row>40</xdr:row>
          <xdr:rowOff>238125</xdr:rowOff>
        </xdr:to>
        <xdr:sp macro="" textlink="">
          <xdr:nvSpPr>
            <xdr:cNvPr id="28004" name="p02c22g06o03"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333375</xdr:colOff>
          <xdr:row>39</xdr:row>
          <xdr:rowOff>247650</xdr:rowOff>
        </xdr:from>
        <xdr:to>
          <xdr:col>116</xdr:col>
          <xdr:colOff>171450</xdr:colOff>
          <xdr:row>40</xdr:row>
          <xdr:rowOff>238125</xdr:rowOff>
        </xdr:to>
        <xdr:sp macro="" textlink="">
          <xdr:nvSpPr>
            <xdr:cNvPr id="28005" name="p02c22g06o04"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209550</xdr:colOff>
          <xdr:row>39</xdr:row>
          <xdr:rowOff>247650</xdr:rowOff>
        </xdr:from>
        <xdr:to>
          <xdr:col>117</xdr:col>
          <xdr:colOff>47625</xdr:colOff>
          <xdr:row>40</xdr:row>
          <xdr:rowOff>238125</xdr:rowOff>
        </xdr:to>
        <xdr:sp macro="" textlink="">
          <xdr:nvSpPr>
            <xdr:cNvPr id="28006" name="p02c22g06o05"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123825</xdr:colOff>
          <xdr:row>39</xdr:row>
          <xdr:rowOff>247650</xdr:rowOff>
        </xdr:from>
        <xdr:to>
          <xdr:col>118</xdr:col>
          <xdr:colOff>342900</xdr:colOff>
          <xdr:row>40</xdr:row>
          <xdr:rowOff>238125</xdr:rowOff>
        </xdr:to>
        <xdr:sp macro="" textlink="">
          <xdr:nvSpPr>
            <xdr:cNvPr id="28007" name="p02c23g06o01"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381000</xdr:colOff>
          <xdr:row>39</xdr:row>
          <xdr:rowOff>247650</xdr:rowOff>
        </xdr:from>
        <xdr:to>
          <xdr:col>119</xdr:col>
          <xdr:colOff>114300</xdr:colOff>
          <xdr:row>40</xdr:row>
          <xdr:rowOff>238125</xdr:rowOff>
        </xdr:to>
        <xdr:sp macro="" textlink="">
          <xdr:nvSpPr>
            <xdr:cNvPr id="28008" name="p02c23g06o02"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57150</xdr:colOff>
          <xdr:row>39</xdr:row>
          <xdr:rowOff>247650</xdr:rowOff>
        </xdr:from>
        <xdr:to>
          <xdr:col>120</xdr:col>
          <xdr:colOff>276225</xdr:colOff>
          <xdr:row>40</xdr:row>
          <xdr:rowOff>238125</xdr:rowOff>
        </xdr:to>
        <xdr:sp macro="" textlink="">
          <xdr:nvSpPr>
            <xdr:cNvPr id="28009" name="p02c23g06o03" hidden="1">
              <a:extLst>
                <a:ext uri="{63B3BB69-23CF-44E3-9099-C40C66FF867C}">
                  <a14:compatExt spid="_x0000_s28009"/>
                </a:ext>
                <a:ext uri="{FF2B5EF4-FFF2-40B4-BE49-F238E27FC236}">
                  <a16:creationId xmlns:a16="http://schemas.microsoft.com/office/drawing/2014/main" id="{00000000-0008-0000-0100-00006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333375</xdr:colOff>
          <xdr:row>39</xdr:row>
          <xdr:rowOff>247650</xdr:rowOff>
        </xdr:from>
        <xdr:to>
          <xdr:col>121</xdr:col>
          <xdr:colOff>171450</xdr:colOff>
          <xdr:row>40</xdr:row>
          <xdr:rowOff>238125</xdr:rowOff>
        </xdr:to>
        <xdr:sp macro="" textlink="">
          <xdr:nvSpPr>
            <xdr:cNvPr id="28010" name="p02c23g06o04" hidden="1">
              <a:extLst>
                <a:ext uri="{63B3BB69-23CF-44E3-9099-C40C66FF867C}">
                  <a14:compatExt spid="_x0000_s28010"/>
                </a:ext>
                <a:ext uri="{FF2B5EF4-FFF2-40B4-BE49-F238E27FC236}">
                  <a16:creationId xmlns:a16="http://schemas.microsoft.com/office/drawing/2014/main" id="{00000000-0008-0000-0100-00006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209550</xdr:colOff>
          <xdr:row>39</xdr:row>
          <xdr:rowOff>247650</xdr:rowOff>
        </xdr:from>
        <xdr:to>
          <xdr:col>122</xdr:col>
          <xdr:colOff>47625</xdr:colOff>
          <xdr:row>40</xdr:row>
          <xdr:rowOff>238125</xdr:rowOff>
        </xdr:to>
        <xdr:sp macro="" textlink="">
          <xdr:nvSpPr>
            <xdr:cNvPr id="28011" name="p02c23g06o05" hidden="1">
              <a:extLst>
                <a:ext uri="{63B3BB69-23CF-44E3-9099-C40C66FF867C}">
                  <a14:compatExt spid="_x0000_s28011"/>
                </a:ext>
                <a:ext uri="{FF2B5EF4-FFF2-40B4-BE49-F238E27FC236}">
                  <a16:creationId xmlns:a16="http://schemas.microsoft.com/office/drawing/2014/main" id="{00000000-0008-0000-0100-00006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123825</xdr:colOff>
          <xdr:row>39</xdr:row>
          <xdr:rowOff>247650</xdr:rowOff>
        </xdr:from>
        <xdr:to>
          <xdr:col>123</xdr:col>
          <xdr:colOff>342900</xdr:colOff>
          <xdr:row>40</xdr:row>
          <xdr:rowOff>238125</xdr:rowOff>
        </xdr:to>
        <xdr:sp macro="" textlink="">
          <xdr:nvSpPr>
            <xdr:cNvPr id="28012" name="p02c24g06o01" hidden="1">
              <a:extLst>
                <a:ext uri="{63B3BB69-23CF-44E3-9099-C40C66FF867C}">
                  <a14:compatExt spid="_x0000_s28012"/>
                </a:ext>
                <a:ext uri="{FF2B5EF4-FFF2-40B4-BE49-F238E27FC236}">
                  <a16:creationId xmlns:a16="http://schemas.microsoft.com/office/drawing/2014/main" id="{00000000-0008-0000-0100-00006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381000</xdr:colOff>
          <xdr:row>39</xdr:row>
          <xdr:rowOff>247650</xdr:rowOff>
        </xdr:from>
        <xdr:to>
          <xdr:col>124</xdr:col>
          <xdr:colOff>114300</xdr:colOff>
          <xdr:row>40</xdr:row>
          <xdr:rowOff>238125</xdr:rowOff>
        </xdr:to>
        <xdr:sp macro="" textlink="">
          <xdr:nvSpPr>
            <xdr:cNvPr id="28013" name="p02c24g06o02" hidden="1">
              <a:extLst>
                <a:ext uri="{63B3BB69-23CF-44E3-9099-C40C66FF867C}">
                  <a14:compatExt spid="_x0000_s28013"/>
                </a:ext>
                <a:ext uri="{FF2B5EF4-FFF2-40B4-BE49-F238E27FC236}">
                  <a16:creationId xmlns:a16="http://schemas.microsoft.com/office/drawing/2014/main" id="{00000000-0008-0000-0100-00006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57150</xdr:colOff>
          <xdr:row>39</xdr:row>
          <xdr:rowOff>247650</xdr:rowOff>
        </xdr:from>
        <xdr:to>
          <xdr:col>125</xdr:col>
          <xdr:colOff>276225</xdr:colOff>
          <xdr:row>40</xdr:row>
          <xdr:rowOff>238125</xdr:rowOff>
        </xdr:to>
        <xdr:sp macro="" textlink="">
          <xdr:nvSpPr>
            <xdr:cNvPr id="28014" name="p02c24g06o03" hidden="1">
              <a:extLst>
                <a:ext uri="{63B3BB69-23CF-44E3-9099-C40C66FF867C}">
                  <a14:compatExt spid="_x0000_s28014"/>
                </a:ext>
                <a:ext uri="{FF2B5EF4-FFF2-40B4-BE49-F238E27FC236}">
                  <a16:creationId xmlns:a16="http://schemas.microsoft.com/office/drawing/2014/main" id="{00000000-0008-0000-0100-00006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333375</xdr:colOff>
          <xdr:row>39</xdr:row>
          <xdr:rowOff>247650</xdr:rowOff>
        </xdr:from>
        <xdr:to>
          <xdr:col>126</xdr:col>
          <xdr:colOff>171450</xdr:colOff>
          <xdr:row>40</xdr:row>
          <xdr:rowOff>238125</xdr:rowOff>
        </xdr:to>
        <xdr:sp macro="" textlink="">
          <xdr:nvSpPr>
            <xdr:cNvPr id="28015" name="p02c24g06o04" hidden="1">
              <a:extLst>
                <a:ext uri="{63B3BB69-23CF-44E3-9099-C40C66FF867C}">
                  <a14:compatExt spid="_x0000_s28015"/>
                </a:ext>
                <a:ext uri="{FF2B5EF4-FFF2-40B4-BE49-F238E27FC236}">
                  <a16:creationId xmlns:a16="http://schemas.microsoft.com/office/drawing/2014/main" id="{00000000-0008-0000-0100-00006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209550</xdr:colOff>
          <xdr:row>39</xdr:row>
          <xdr:rowOff>247650</xdr:rowOff>
        </xdr:from>
        <xdr:to>
          <xdr:col>127</xdr:col>
          <xdr:colOff>47625</xdr:colOff>
          <xdr:row>40</xdr:row>
          <xdr:rowOff>238125</xdr:rowOff>
        </xdr:to>
        <xdr:sp macro="" textlink="">
          <xdr:nvSpPr>
            <xdr:cNvPr id="28016" name="p02c24g06o05" hidden="1">
              <a:extLst>
                <a:ext uri="{63B3BB69-23CF-44E3-9099-C40C66FF867C}">
                  <a14:compatExt spid="_x0000_s28016"/>
                </a:ext>
                <a:ext uri="{FF2B5EF4-FFF2-40B4-BE49-F238E27FC236}">
                  <a16:creationId xmlns:a16="http://schemas.microsoft.com/office/drawing/2014/main" id="{00000000-0008-0000-0100-00007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123825</xdr:colOff>
          <xdr:row>39</xdr:row>
          <xdr:rowOff>247650</xdr:rowOff>
        </xdr:from>
        <xdr:to>
          <xdr:col>128</xdr:col>
          <xdr:colOff>342900</xdr:colOff>
          <xdr:row>40</xdr:row>
          <xdr:rowOff>238125</xdr:rowOff>
        </xdr:to>
        <xdr:sp macro="" textlink="">
          <xdr:nvSpPr>
            <xdr:cNvPr id="28017" name="p02c25g06o01" hidden="1">
              <a:extLst>
                <a:ext uri="{63B3BB69-23CF-44E3-9099-C40C66FF867C}">
                  <a14:compatExt spid="_x0000_s28017"/>
                </a:ext>
                <a:ext uri="{FF2B5EF4-FFF2-40B4-BE49-F238E27FC236}">
                  <a16:creationId xmlns:a16="http://schemas.microsoft.com/office/drawing/2014/main" id="{00000000-0008-0000-0100-00007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381000</xdr:colOff>
          <xdr:row>39</xdr:row>
          <xdr:rowOff>247650</xdr:rowOff>
        </xdr:from>
        <xdr:to>
          <xdr:col>129</xdr:col>
          <xdr:colOff>114300</xdr:colOff>
          <xdr:row>40</xdr:row>
          <xdr:rowOff>238125</xdr:rowOff>
        </xdr:to>
        <xdr:sp macro="" textlink="">
          <xdr:nvSpPr>
            <xdr:cNvPr id="28018" name="p02c25g06o02" hidden="1">
              <a:extLst>
                <a:ext uri="{63B3BB69-23CF-44E3-9099-C40C66FF867C}">
                  <a14:compatExt spid="_x0000_s28018"/>
                </a:ext>
                <a:ext uri="{FF2B5EF4-FFF2-40B4-BE49-F238E27FC236}">
                  <a16:creationId xmlns:a16="http://schemas.microsoft.com/office/drawing/2014/main" id="{00000000-0008-0000-0100-00007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57150</xdr:colOff>
          <xdr:row>39</xdr:row>
          <xdr:rowOff>247650</xdr:rowOff>
        </xdr:from>
        <xdr:to>
          <xdr:col>130</xdr:col>
          <xdr:colOff>276225</xdr:colOff>
          <xdr:row>40</xdr:row>
          <xdr:rowOff>238125</xdr:rowOff>
        </xdr:to>
        <xdr:sp macro="" textlink="">
          <xdr:nvSpPr>
            <xdr:cNvPr id="28019" name="p02c25g06o03" hidden="1">
              <a:extLst>
                <a:ext uri="{63B3BB69-23CF-44E3-9099-C40C66FF867C}">
                  <a14:compatExt spid="_x0000_s28019"/>
                </a:ext>
                <a:ext uri="{FF2B5EF4-FFF2-40B4-BE49-F238E27FC236}">
                  <a16:creationId xmlns:a16="http://schemas.microsoft.com/office/drawing/2014/main" id="{00000000-0008-0000-0100-00007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333375</xdr:colOff>
          <xdr:row>39</xdr:row>
          <xdr:rowOff>247650</xdr:rowOff>
        </xdr:from>
        <xdr:to>
          <xdr:col>131</xdr:col>
          <xdr:colOff>171450</xdr:colOff>
          <xdr:row>40</xdr:row>
          <xdr:rowOff>238125</xdr:rowOff>
        </xdr:to>
        <xdr:sp macro="" textlink="">
          <xdr:nvSpPr>
            <xdr:cNvPr id="28020" name="p02c25g06o04" hidden="1">
              <a:extLst>
                <a:ext uri="{63B3BB69-23CF-44E3-9099-C40C66FF867C}">
                  <a14:compatExt spid="_x0000_s28020"/>
                </a:ext>
                <a:ext uri="{FF2B5EF4-FFF2-40B4-BE49-F238E27FC236}">
                  <a16:creationId xmlns:a16="http://schemas.microsoft.com/office/drawing/2014/main" id="{00000000-0008-0000-0100-00007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209550</xdr:colOff>
          <xdr:row>39</xdr:row>
          <xdr:rowOff>247650</xdr:rowOff>
        </xdr:from>
        <xdr:to>
          <xdr:col>132</xdr:col>
          <xdr:colOff>47625</xdr:colOff>
          <xdr:row>40</xdr:row>
          <xdr:rowOff>238125</xdr:rowOff>
        </xdr:to>
        <xdr:sp macro="" textlink="">
          <xdr:nvSpPr>
            <xdr:cNvPr id="28021" name="p02c25g06o05" hidden="1">
              <a:extLst>
                <a:ext uri="{63B3BB69-23CF-44E3-9099-C40C66FF867C}">
                  <a14:compatExt spid="_x0000_s28021"/>
                </a:ext>
                <a:ext uri="{FF2B5EF4-FFF2-40B4-BE49-F238E27FC236}">
                  <a16:creationId xmlns:a16="http://schemas.microsoft.com/office/drawing/2014/main" id="{00000000-0008-0000-0100-00007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123825</xdr:colOff>
          <xdr:row>39</xdr:row>
          <xdr:rowOff>247650</xdr:rowOff>
        </xdr:from>
        <xdr:to>
          <xdr:col>133</xdr:col>
          <xdr:colOff>342900</xdr:colOff>
          <xdr:row>40</xdr:row>
          <xdr:rowOff>238125</xdr:rowOff>
        </xdr:to>
        <xdr:sp macro="" textlink="">
          <xdr:nvSpPr>
            <xdr:cNvPr id="28022" name="p02c26g06o01" hidden="1">
              <a:extLst>
                <a:ext uri="{63B3BB69-23CF-44E3-9099-C40C66FF867C}">
                  <a14:compatExt spid="_x0000_s28022"/>
                </a:ext>
                <a:ext uri="{FF2B5EF4-FFF2-40B4-BE49-F238E27FC236}">
                  <a16:creationId xmlns:a16="http://schemas.microsoft.com/office/drawing/2014/main" id="{00000000-0008-0000-0100-00007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381000</xdr:colOff>
          <xdr:row>39</xdr:row>
          <xdr:rowOff>247650</xdr:rowOff>
        </xdr:from>
        <xdr:to>
          <xdr:col>134</xdr:col>
          <xdr:colOff>114300</xdr:colOff>
          <xdr:row>40</xdr:row>
          <xdr:rowOff>238125</xdr:rowOff>
        </xdr:to>
        <xdr:sp macro="" textlink="">
          <xdr:nvSpPr>
            <xdr:cNvPr id="28023" name="p02c26g06o02" hidden="1">
              <a:extLst>
                <a:ext uri="{63B3BB69-23CF-44E3-9099-C40C66FF867C}">
                  <a14:compatExt spid="_x0000_s28023"/>
                </a:ext>
                <a:ext uri="{FF2B5EF4-FFF2-40B4-BE49-F238E27FC236}">
                  <a16:creationId xmlns:a16="http://schemas.microsoft.com/office/drawing/2014/main" id="{00000000-0008-0000-0100-00007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xdr:col>
          <xdr:colOff>57150</xdr:colOff>
          <xdr:row>39</xdr:row>
          <xdr:rowOff>247650</xdr:rowOff>
        </xdr:from>
        <xdr:to>
          <xdr:col>135</xdr:col>
          <xdr:colOff>276225</xdr:colOff>
          <xdr:row>40</xdr:row>
          <xdr:rowOff>238125</xdr:rowOff>
        </xdr:to>
        <xdr:sp macro="" textlink="">
          <xdr:nvSpPr>
            <xdr:cNvPr id="28024" name="p02c26g06o03" hidden="1">
              <a:extLst>
                <a:ext uri="{63B3BB69-23CF-44E3-9099-C40C66FF867C}">
                  <a14:compatExt spid="_x0000_s28024"/>
                </a:ext>
                <a:ext uri="{FF2B5EF4-FFF2-40B4-BE49-F238E27FC236}">
                  <a16:creationId xmlns:a16="http://schemas.microsoft.com/office/drawing/2014/main" id="{00000000-0008-0000-0100-00007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135</xdr:col>
          <xdr:colOff>333375</xdr:colOff>
          <xdr:row>39</xdr:row>
          <xdr:rowOff>247650</xdr:rowOff>
        </xdr:from>
        <xdr:to>
          <xdr:col>136</xdr:col>
          <xdr:colOff>171450</xdr:colOff>
          <xdr:row>40</xdr:row>
          <xdr:rowOff>238125</xdr:rowOff>
        </xdr:to>
        <xdr:sp macro="" textlink="">
          <xdr:nvSpPr>
            <xdr:cNvPr id="28025" name="p02c26g06o04" hidden="1">
              <a:extLst>
                <a:ext uri="{63B3BB69-23CF-44E3-9099-C40C66FF867C}">
                  <a14:compatExt spid="_x0000_s28025"/>
                </a:ext>
                <a:ext uri="{FF2B5EF4-FFF2-40B4-BE49-F238E27FC236}">
                  <a16:creationId xmlns:a16="http://schemas.microsoft.com/office/drawing/2014/main" id="{00000000-0008-0000-0100-00007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209550</xdr:colOff>
          <xdr:row>39</xdr:row>
          <xdr:rowOff>247650</xdr:rowOff>
        </xdr:from>
        <xdr:to>
          <xdr:col>137</xdr:col>
          <xdr:colOff>47625</xdr:colOff>
          <xdr:row>40</xdr:row>
          <xdr:rowOff>238125</xdr:rowOff>
        </xdr:to>
        <xdr:sp macro="" textlink="">
          <xdr:nvSpPr>
            <xdr:cNvPr id="28026" name="p02c26g06o05" hidden="1">
              <a:extLst>
                <a:ext uri="{63B3BB69-23CF-44E3-9099-C40C66FF867C}">
                  <a14:compatExt spid="_x0000_s28026"/>
                </a:ext>
                <a:ext uri="{FF2B5EF4-FFF2-40B4-BE49-F238E27FC236}">
                  <a16:creationId xmlns:a16="http://schemas.microsoft.com/office/drawing/2014/main" id="{00000000-0008-0000-0100-00007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123825</xdr:colOff>
          <xdr:row>39</xdr:row>
          <xdr:rowOff>247650</xdr:rowOff>
        </xdr:from>
        <xdr:to>
          <xdr:col>138</xdr:col>
          <xdr:colOff>342900</xdr:colOff>
          <xdr:row>40</xdr:row>
          <xdr:rowOff>238125</xdr:rowOff>
        </xdr:to>
        <xdr:sp macro="" textlink="">
          <xdr:nvSpPr>
            <xdr:cNvPr id="28027" name="p02c27g06o01"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381000</xdr:colOff>
          <xdr:row>39</xdr:row>
          <xdr:rowOff>247650</xdr:rowOff>
        </xdr:from>
        <xdr:to>
          <xdr:col>139</xdr:col>
          <xdr:colOff>114300</xdr:colOff>
          <xdr:row>40</xdr:row>
          <xdr:rowOff>238125</xdr:rowOff>
        </xdr:to>
        <xdr:sp macro="" textlink="">
          <xdr:nvSpPr>
            <xdr:cNvPr id="28028" name="p02c27g06o02"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xdr:col>
          <xdr:colOff>57150</xdr:colOff>
          <xdr:row>39</xdr:row>
          <xdr:rowOff>247650</xdr:rowOff>
        </xdr:from>
        <xdr:to>
          <xdr:col>140</xdr:col>
          <xdr:colOff>276225</xdr:colOff>
          <xdr:row>40</xdr:row>
          <xdr:rowOff>238125</xdr:rowOff>
        </xdr:to>
        <xdr:sp macro="" textlink="">
          <xdr:nvSpPr>
            <xdr:cNvPr id="28029" name="p02c27g06o03"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140</xdr:col>
          <xdr:colOff>333375</xdr:colOff>
          <xdr:row>39</xdr:row>
          <xdr:rowOff>247650</xdr:rowOff>
        </xdr:from>
        <xdr:to>
          <xdr:col>141</xdr:col>
          <xdr:colOff>171450</xdr:colOff>
          <xdr:row>40</xdr:row>
          <xdr:rowOff>238125</xdr:rowOff>
        </xdr:to>
        <xdr:sp macro="" textlink="">
          <xdr:nvSpPr>
            <xdr:cNvPr id="28030" name="p02c27g06o04"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209550</xdr:colOff>
          <xdr:row>39</xdr:row>
          <xdr:rowOff>247650</xdr:rowOff>
        </xdr:from>
        <xdr:to>
          <xdr:col>142</xdr:col>
          <xdr:colOff>47625</xdr:colOff>
          <xdr:row>40</xdr:row>
          <xdr:rowOff>238125</xdr:rowOff>
        </xdr:to>
        <xdr:sp macro="" textlink="">
          <xdr:nvSpPr>
            <xdr:cNvPr id="28031" name="p02c27g06o05"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143</xdr:col>
          <xdr:colOff>123825</xdr:colOff>
          <xdr:row>39</xdr:row>
          <xdr:rowOff>247650</xdr:rowOff>
        </xdr:from>
        <xdr:to>
          <xdr:col>143</xdr:col>
          <xdr:colOff>342900</xdr:colOff>
          <xdr:row>40</xdr:row>
          <xdr:rowOff>238125</xdr:rowOff>
        </xdr:to>
        <xdr:sp macro="" textlink="">
          <xdr:nvSpPr>
            <xdr:cNvPr id="28032" name="p02c28g06o01"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143</xdr:col>
          <xdr:colOff>381000</xdr:colOff>
          <xdr:row>39</xdr:row>
          <xdr:rowOff>247650</xdr:rowOff>
        </xdr:from>
        <xdr:to>
          <xdr:col>144</xdr:col>
          <xdr:colOff>114300</xdr:colOff>
          <xdr:row>40</xdr:row>
          <xdr:rowOff>238125</xdr:rowOff>
        </xdr:to>
        <xdr:sp macro="" textlink="">
          <xdr:nvSpPr>
            <xdr:cNvPr id="28033" name="p02c28g06o02"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57150</xdr:colOff>
          <xdr:row>39</xdr:row>
          <xdr:rowOff>247650</xdr:rowOff>
        </xdr:from>
        <xdr:to>
          <xdr:col>145</xdr:col>
          <xdr:colOff>276225</xdr:colOff>
          <xdr:row>40</xdr:row>
          <xdr:rowOff>238125</xdr:rowOff>
        </xdr:to>
        <xdr:sp macro="" textlink="">
          <xdr:nvSpPr>
            <xdr:cNvPr id="28034" name="p02c28g06o03"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333375</xdr:colOff>
          <xdr:row>39</xdr:row>
          <xdr:rowOff>247650</xdr:rowOff>
        </xdr:from>
        <xdr:to>
          <xdr:col>146</xdr:col>
          <xdr:colOff>171450</xdr:colOff>
          <xdr:row>40</xdr:row>
          <xdr:rowOff>238125</xdr:rowOff>
        </xdr:to>
        <xdr:sp macro="" textlink="">
          <xdr:nvSpPr>
            <xdr:cNvPr id="28035" name="p02c28g06o04"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209550</xdr:colOff>
          <xdr:row>39</xdr:row>
          <xdr:rowOff>247650</xdr:rowOff>
        </xdr:from>
        <xdr:to>
          <xdr:col>147</xdr:col>
          <xdr:colOff>47625</xdr:colOff>
          <xdr:row>40</xdr:row>
          <xdr:rowOff>238125</xdr:rowOff>
        </xdr:to>
        <xdr:sp macro="" textlink="">
          <xdr:nvSpPr>
            <xdr:cNvPr id="28036" name="p02c28g06o05"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123825</xdr:colOff>
          <xdr:row>39</xdr:row>
          <xdr:rowOff>247650</xdr:rowOff>
        </xdr:from>
        <xdr:to>
          <xdr:col>148</xdr:col>
          <xdr:colOff>342900</xdr:colOff>
          <xdr:row>40</xdr:row>
          <xdr:rowOff>238125</xdr:rowOff>
        </xdr:to>
        <xdr:sp macro="" textlink="">
          <xdr:nvSpPr>
            <xdr:cNvPr id="28037" name="p02c29g06o01"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381000</xdr:colOff>
          <xdr:row>39</xdr:row>
          <xdr:rowOff>247650</xdr:rowOff>
        </xdr:from>
        <xdr:to>
          <xdr:col>149</xdr:col>
          <xdr:colOff>114300</xdr:colOff>
          <xdr:row>40</xdr:row>
          <xdr:rowOff>238125</xdr:rowOff>
        </xdr:to>
        <xdr:sp macro="" textlink="">
          <xdr:nvSpPr>
            <xdr:cNvPr id="28038" name="p02c29g06o02"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57150</xdr:colOff>
          <xdr:row>39</xdr:row>
          <xdr:rowOff>247650</xdr:rowOff>
        </xdr:from>
        <xdr:to>
          <xdr:col>150</xdr:col>
          <xdr:colOff>276225</xdr:colOff>
          <xdr:row>40</xdr:row>
          <xdr:rowOff>238125</xdr:rowOff>
        </xdr:to>
        <xdr:sp macro="" textlink="">
          <xdr:nvSpPr>
            <xdr:cNvPr id="28039" name="p02c29g06o03"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333375</xdr:colOff>
          <xdr:row>39</xdr:row>
          <xdr:rowOff>247650</xdr:rowOff>
        </xdr:from>
        <xdr:to>
          <xdr:col>151</xdr:col>
          <xdr:colOff>171450</xdr:colOff>
          <xdr:row>40</xdr:row>
          <xdr:rowOff>238125</xdr:rowOff>
        </xdr:to>
        <xdr:sp macro="" textlink="">
          <xdr:nvSpPr>
            <xdr:cNvPr id="28040" name="p02c29g06o04"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209550</xdr:colOff>
          <xdr:row>39</xdr:row>
          <xdr:rowOff>247650</xdr:rowOff>
        </xdr:from>
        <xdr:to>
          <xdr:col>152</xdr:col>
          <xdr:colOff>47625</xdr:colOff>
          <xdr:row>40</xdr:row>
          <xdr:rowOff>238125</xdr:rowOff>
        </xdr:to>
        <xdr:sp macro="" textlink="">
          <xdr:nvSpPr>
            <xdr:cNvPr id="28041" name="p02c29g06o05"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123825</xdr:colOff>
          <xdr:row>39</xdr:row>
          <xdr:rowOff>247650</xdr:rowOff>
        </xdr:from>
        <xdr:to>
          <xdr:col>153</xdr:col>
          <xdr:colOff>342900</xdr:colOff>
          <xdr:row>40</xdr:row>
          <xdr:rowOff>238125</xdr:rowOff>
        </xdr:to>
        <xdr:sp macro="" textlink="">
          <xdr:nvSpPr>
            <xdr:cNvPr id="28042" name="p02c30g06o01"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381000</xdr:colOff>
          <xdr:row>39</xdr:row>
          <xdr:rowOff>247650</xdr:rowOff>
        </xdr:from>
        <xdr:to>
          <xdr:col>154</xdr:col>
          <xdr:colOff>114300</xdr:colOff>
          <xdr:row>40</xdr:row>
          <xdr:rowOff>238125</xdr:rowOff>
        </xdr:to>
        <xdr:sp macro="" textlink="">
          <xdr:nvSpPr>
            <xdr:cNvPr id="28043" name="p02c30g06o02"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57150</xdr:colOff>
          <xdr:row>39</xdr:row>
          <xdr:rowOff>247650</xdr:rowOff>
        </xdr:from>
        <xdr:to>
          <xdr:col>155</xdr:col>
          <xdr:colOff>276225</xdr:colOff>
          <xdr:row>40</xdr:row>
          <xdr:rowOff>238125</xdr:rowOff>
        </xdr:to>
        <xdr:sp macro="" textlink="">
          <xdr:nvSpPr>
            <xdr:cNvPr id="28044" name="p02c30g06o03" hidden="1">
              <a:extLst>
                <a:ext uri="{63B3BB69-23CF-44E3-9099-C40C66FF867C}">
                  <a14:compatExt spid="_x0000_s28044"/>
                </a:ext>
                <a:ext uri="{FF2B5EF4-FFF2-40B4-BE49-F238E27FC236}">
                  <a16:creationId xmlns:a16="http://schemas.microsoft.com/office/drawing/2014/main" id="{00000000-0008-0000-0100-00008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155</xdr:col>
          <xdr:colOff>333375</xdr:colOff>
          <xdr:row>39</xdr:row>
          <xdr:rowOff>247650</xdr:rowOff>
        </xdr:from>
        <xdr:to>
          <xdr:col>156</xdr:col>
          <xdr:colOff>171450</xdr:colOff>
          <xdr:row>40</xdr:row>
          <xdr:rowOff>238125</xdr:rowOff>
        </xdr:to>
        <xdr:sp macro="" textlink="">
          <xdr:nvSpPr>
            <xdr:cNvPr id="28045" name="p02c30g06o04"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209550</xdr:colOff>
          <xdr:row>39</xdr:row>
          <xdr:rowOff>247650</xdr:rowOff>
        </xdr:from>
        <xdr:to>
          <xdr:col>157</xdr:col>
          <xdr:colOff>47625</xdr:colOff>
          <xdr:row>40</xdr:row>
          <xdr:rowOff>238125</xdr:rowOff>
        </xdr:to>
        <xdr:sp macro="" textlink="">
          <xdr:nvSpPr>
            <xdr:cNvPr id="28046" name="p02c30g06o05" hidden="1">
              <a:extLst>
                <a:ext uri="{63B3BB69-23CF-44E3-9099-C40C66FF867C}">
                  <a14:compatExt spid="_x0000_s28046"/>
                </a:ext>
                <a:ext uri="{FF2B5EF4-FFF2-40B4-BE49-F238E27FC236}">
                  <a16:creationId xmlns:a16="http://schemas.microsoft.com/office/drawing/2014/main" id="{00000000-0008-0000-0100-00008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123825</xdr:colOff>
          <xdr:row>39</xdr:row>
          <xdr:rowOff>247650</xdr:rowOff>
        </xdr:from>
        <xdr:to>
          <xdr:col>158</xdr:col>
          <xdr:colOff>342900</xdr:colOff>
          <xdr:row>40</xdr:row>
          <xdr:rowOff>238125</xdr:rowOff>
        </xdr:to>
        <xdr:sp macro="" textlink="">
          <xdr:nvSpPr>
            <xdr:cNvPr id="28047" name="p02c31g06o01" hidden="1">
              <a:extLst>
                <a:ext uri="{63B3BB69-23CF-44E3-9099-C40C66FF867C}">
                  <a14:compatExt spid="_x0000_s28047"/>
                </a:ext>
                <a:ext uri="{FF2B5EF4-FFF2-40B4-BE49-F238E27FC236}">
                  <a16:creationId xmlns:a16="http://schemas.microsoft.com/office/drawing/2014/main" id="{00000000-0008-0000-0100-00008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381000</xdr:colOff>
          <xdr:row>39</xdr:row>
          <xdr:rowOff>247650</xdr:rowOff>
        </xdr:from>
        <xdr:to>
          <xdr:col>159</xdr:col>
          <xdr:colOff>114300</xdr:colOff>
          <xdr:row>40</xdr:row>
          <xdr:rowOff>238125</xdr:rowOff>
        </xdr:to>
        <xdr:sp macro="" textlink="">
          <xdr:nvSpPr>
            <xdr:cNvPr id="28048" name="p02c31g06o02" hidden="1">
              <a:extLst>
                <a:ext uri="{63B3BB69-23CF-44E3-9099-C40C66FF867C}">
                  <a14:compatExt spid="_x0000_s28048"/>
                </a:ext>
                <a:ext uri="{FF2B5EF4-FFF2-40B4-BE49-F238E27FC236}">
                  <a16:creationId xmlns:a16="http://schemas.microsoft.com/office/drawing/2014/main" id="{00000000-0008-0000-0100-00009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xdr:col>
          <xdr:colOff>57150</xdr:colOff>
          <xdr:row>39</xdr:row>
          <xdr:rowOff>247650</xdr:rowOff>
        </xdr:from>
        <xdr:to>
          <xdr:col>160</xdr:col>
          <xdr:colOff>276225</xdr:colOff>
          <xdr:row>40</xdr:row>
          <xdr:rowOff>238125</xdr:rowOff>
        </xdr:to>
        <xdr:sp macro="" textlink="">
          <xdr:nvSpPr>
            <xdr:cNvPr id="28049" name="p02c31g06o03" hidden="1">
              <a:extLst>
                <a:ext uri="{63B3BB69-23CF-44E3-9099-C40C66FF867C}">
                  <a14:compatExt spid="_x0000_s28049"/>
                </a:ext>
                <a:ext uri="{FF2B5EF4-FFF2-40B4-BE49-F238E27FC236}">
                  <a16:creationId xmlns:a16="http://schemas.microsoft.com/office/drawing/2014/main" id="{00000000-0008-0000-0100-00009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160</xdr:col>
          <xdr:colOff>333375</xdr:colOff>
          <xdr:row>39</xdr:row>
          <xdr:rowOff>247650</xdr:rowOff>
        </xdr:from>
        <xdr:to>
          <xdr:col>161</xdr:col>
          <xdr:colOff>171450</xdr:colOff>
          <xdr:row>40</xdr:row>
          <xdr:rowOff>238125</xdr:rowOff>
        </xdr:to>
        <xdr:sp macro="" textlink="">
          <xdr:nvSpPr>
            <xdr:cNvPr id="28050" name="p02c31g06o04"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161</xdr:col>
          <xdr:colOff>209550</xdr:colOff>
          <xdr:row>39</xdr:row>
          <xdr:rowOff>247650</xdr:rowOff>
        </xdr:from>
        <xdr:to>
          <xdr:col>162</xdr:col>
          <xdr:colOff>47625</xdr:colOff>
          <xdr:row>40</xdr:row>
          <xdr:rowOff>238125</xdr:rowOff>
        </xdr:to>
        <xdr:sp macro="" textlink="">
          <xdr:nvSpPr>
            <xdr:cNvPr id="28051" name="p02c31g06o05"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123825</xdr:colOff>
          <xdr:row>39</xdr:row>
          <xdr:rowOff>247650</xdr:rowOff>
        </xdr:from>
        <xdr:to>
          <xdr:col>163</xdr:col>
          <xdr:colOff>342900</xdr:colOff>
          <xdr:row>40</xdr:row>
          <xdr:rowOff>238125</xdr:rowOff>
        </xdr:to>
        <xdr:sp macro="" textlink="">
          <xdr:nvSpPr>
            <xdr:cNvPr id="28052" name="p02c32g06o01" hidden="1">
              <a:extLst>
                <a:ext uri="{63B3BB69-23CF-44E3-9099-C40C66FF867C}">
                  <a14:compatExt spid="_x0000_s28052"/>
                </a:ext>
                <a:ext uri="{FF2B5EF4-FFF2-40B4-BE49-F238E27FC236}">
                  <a16:creationId xmlns:a16="http://schemas.microsoft.com/office/drawing/2014/main" id="{00000000-0008-0000-0100-00009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381000</xdr:colOff>
          <xdr:row>39</xdr:row>
          <xdr:rowOff>247650</xdr:rowOff>
        </xdr:from>
        <xdr:to>
          <xdr:col>164</xdr:col>
          <xdr:colOff>114300</xdr:colOff>
          <xdr:row>40</xdr:row>
          <xdr:rowOff>238125</xdr:rowOff>
        </xdr:to>
        <xdr:sp macro="" textlink="">
          <xdr:nvSpPr>
            <xdr:cNvPr id="28053" name="p02c32g06o02" hidden="1">
              <a:extLst>
                <a:ext uri="{63B3BB69-23CF-44E3-9099-C40C66FF867C}">
                  <a14:compatExt spid="_x0000_s28053"/>
                </a:ext>
                <a:ext uri="{FF2B5EF4-FFF2-40B4-BE49-F238E27FC236}">
                  <a16:creationId xmlns:a16="http://schemas.microsoft.com/office/drawing/2014/main" id="{00000000-0008-0000-0100-00009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57150</xdr:colOff>
          <xdr:row>39</xdr:row>
          <xdr:rowOff>247650</xdr:rowOff>
        </xdr:from>
        <xdr:to>
          <xdr:col>165</xdr:col>
          <xdr:colOff>276225</xdr:colOff>
          <xdr:row>40</xdr:row>
          <xdr:rowOff>238125</xdr:rowOff>
        </xdr:to>
        <xdr:sp macro="" textlink="">
          <xdr:nvSpPr>
            <xdr:cNvPr id="28054" name="p02c32g06o03" hidden="1">
              <a:extLst>
                <a:ext uri="{63B3BB69-23CF-44E3-9099-C40C66FF867C}">
                  <a14:compatExt spid="_x0000_s28054"/>
                </a:ext>
                <a:ext uri="{FF2B5EF4-FFF2-40B4-BE49-F238E27FC236}">
                  <a16:creationId xmlns:a16="http://schemas.microsoft.com/office/drawing/2014/main" id="{00000000-0008-0000-0100-00009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333375</xdr:colOff>
          <xdr:row>39</xdr:row>
          <xdr:rowOff>247650</xdr:rowOff>
        </xdr:from>
        <xdr:to>
          <xdr:col>166</xdr:col>
          <xdr:colOff>171450</xdr:colOff>
          <xdr:row>40</xdr:row>
          <xdr:rowOff>238125</xdr:rowOff>
        </xdr:to>
        <xdr:sp macro="" textlink="">
          <xdr:nvSpPr>
            <xdr:cNvPr id="28055" name="p02c32g06o04" hidden="1">
              <a:extLst>
                <a:ext uri="{63B3BB69-23CF-44E3-9099-C40C66FF867C}">
                  <a14:compatExt spid="_x0000_s28055"/>
                </a:ext>
                <a:ext uri="{FF2B5EF4-FFF2-40B4-BE49-F238E27FC236}">
                  <a16:creationId xmlns:a16="http://schemas.microsoft.com/office/drawing/2014/main" id="{00000000-0008-0000-0100-00009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166</xdr:col>
          <xdr:colOff>209550</xdr:colOff>
          <xdr:row>39</xdr:row>
          <xdr:rowOff>247650</xdr:rowOff>
        </xdr:from>
        <xdr:to>
          <xdr:col>167</xdr:col>
          <xdr:colOff>47625</xdr:colOff>
          <xdr:row>40</xdr:row>
          <xdr:rowOff>238125</xdr:rowOff>
        </xdr:to>
        <xdr:sp macro="" textlink="">
          <xdr:nvSpPr>
            <xdr:cNvPr id="28056" name="p02c32g06o05" hidden="1">
              <a:extLst>
                <a:ext uri="{63B3BB69-23CF-44E3-9099-C40C66FF867C}">
                  <a14:compatExt spid="_x0000_s28056"/>
                </a:ext>
                <a:ext uri="{FF2B5EF4-FFF2-40B4-BE49-F238E27FC236}">
                  <a16:creationId xmlns:a16="http://schemas.microsoft.com/office/drawing/2014/main" id="{00000000-0008-0000-0100-00009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123825</xdr:colOff>
          <xdr:row>39</xdr:row>
          <xdr:rowOff>247650</xdr:rowOff>
        </xdr:from>
        <xdr:to>
          <xdr:col>168</xdr:col>
          <xdr:colOff>342900</xdr:colOff>
          <xdr:row>40</xdr:row>
          <xdr:rowOff>238125</xdr:rowOff>
        </xdr:to>
        <xdr:sp macro="" textlink="">
          <xdr:nvSpPr>
            <xdr:cNvPr id="28057" name="p02c33g06o01"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168</xdr:col>
          <xdr:colOff>381000</xdr:colOff>
          <xdr:row>39</xdr:row>
          <xdr:rowOff>247650</xdr:rowOff>
        </xdr:from>
        <xdr:to>
          <xdr:col>169</xdr:col>
          <xdr:colOff>114300</xdr:colOff>
          <xdr:row>40</xdr:row>
          <xdr:rowOff>238125</xdr:rowOff>
        </xdr:to>
        <xdr:sp macro="" textlink="">
          <xdr:nvSpPr>
            <xdr:cNvPr id="28058" name="p02c33g06o02"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57150</xdr:colOff>
          <xdr:row>39</xdr:row>
          <xdr:rowOff>247650</xdr:rowOff>
        </xdr:from>
        <xdr:to>
          <xdr:col>170</xdr:col>
          <xdr:colOff>276225</xdr:colOff>
          <xdr:row>40</xdr:row>
          <xdr:rowOff>238125</xdr:rowOff>
        </xdr:to>
        <xdr:sp macro="" textlink="">
          <xdr:nvSpPr>
            <xdr:cNvPr id="28059" name="p02c33g06o03" hidden="1">
              <a:extLst>
                <a:ext uri="{63B3BB69-23CF-44E3-9099-C40C66FF867C}">
                  <a14:compatExt spid="_x0000_s28059"/>
                </a:ext>
                <a:ext uri="{FF2B5EF4-FFF2-40B4-BE49-F238E27FC236}">
                  <a16:creationId xmlns:a16="http://schemas.microsoft.com/office/drawing/2014/main" id="{00000000-0008-0000-0100-00009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333375</xdr:colOff>
          <xdr:row>39</xdr:row>
          <xdr:rowOff>247650</xdr:rowOff>
        </xdr:from>
        <xdr:to>
          <xdr:col>171</xdr:col>
          <xdr:colOff>171450</xdr:colOff>
          <xdr:row>40</xdr:row>
          <xdr:rowOff>238125</xdr:rowOff>
        </xdr:to>
        <xdr:sp macro="" textlink="">
          <xdr:nvSpPr>
            <xdr:cNvPr id="28060" name="p02c33g06o04"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209550</xdr:colOff>
          <xdr:row>39</xdr:row>
          <xdr:rowOff>247650</xdr:rowOff>
        </xdr:from>
        <xdr:to>
          <xdr:col>172</xdr:col>
          <xdr:colOff>47625</xdr:colOff>
          <xdr:row>40</xdr:row>
          <xdr:rowOff>238125</xdr:rowOff>
        </xdr:to>
        <xdr:sp macro="" textlink="">
          <xdr:nvSpPr>
            <xdr:cNvPr id="28061" name="p02c33g06o05" hidden="1">
              <a:extLst>
                <a:ext uri="{63B3BB69-23CF-44E3-9099-C40C66FF867C}">
                  <a14:compatExt spid="_x0000_s28061"/>
                </a:ext>
                <a:ext uri="{FF2B5EF4-FFF2-40B4-BE49-F238E27FC236}">
                  <a16:creationId xmlns:a16="http://schemas.microsoft.com/office/drawing/2014/main" id="{00000000-0008-0000-0100-00009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123825</xdr:colOff>
          <xdr:row>39</xdr:row>
          <xdr:rowOff>247650</xdr:rowOff>
        </xdr:from>
        <xdr:to>
          <xdr:col>173</xdr:col>
          <xdr:colOff>342900</xdr:colOff>
          <xdr:row>40</xdr:row>
          <xdr:rowOff>238125</xdr:rowOff>
        </xdr:to>
        <xdr:sp macro="" textlink="">
          <xdr:nvSpPr>
            <xdr:cNvPr id="28062" name="p02c34g06o01" hidden="1">
              <a:extLst>
                <a:ext uri="{63B3BB69-23CF-44E3-9099-C40C66FF867C}">
                  <a14:compatExt spid="_x0000_s28062"/>
                </a:ext>
                <a:ext uri="{FF2B5EF4-FFF2-40B4-BE49-F238E27FC236}">
                  <a16:creationId xmlns:a16="http://schemas.microsoft.com/office/drawing/2014/main" id="{00000000-0008-0000-0100-00009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381000</xdr:colOff>
          <xdr:row>39</xdr:row>
          <xdr:rowOff>247650</xdr:rowOff>
        </xdr:from>
        <xdr:to>
          <xdr:col>174</xdr:col>
          <xdr:colOff>114300</xdr:colOff>
          <xdr:row>40</xdr:row>
          <xdr:rowOff>238125</xdr:rowOff>
        </xdr:to>
        <xdr:sp macro="" textlink="">
          <xdr:nvSpPr>
            <xdr:cNvPr id="28063" name="p02c34g06o02"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57150</xdr:colOff>
          <xdr:row>39</xdr:row>
          <xdr:rowOff>247650</xdr:rowOff>
        </xdr:from>
        <xdr:to>
          <xdr:col>175</xdr:col>
          <xdr:colOff>276225</xdr:colOff>
          <xdr:row>40</xdr:row>
          <xdr:rowOff>238125</xdr:rowOff>
        </xdr:to>
        <xdr:sp macro="" textlink="">
          <xdr:nvSpPr>
            <xdr:cNvPr id="28064" name="p02c34g06o03"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333375</xdr:colOff>
          <xdr:row>39</xdr:row>
          <xdr:rowOff>247650</xdr:rowOff>
        </xdr:from>
        <xdr:to>
          <xdr:col>176</xdr:col>
          <xdr:colOff>171450</xdr:colOff>
          <xdr:row>40</xdr:row>
          <xdr:rowOff>238125</xdr:rowOff>
        </xdr:to>
        <xdr:sp macro="" textlink="">
          <xdr:nvSpPr>
            <xdr:cNvPr id="28065" name="p02c34g06o04"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176</xdr:col>
          <xdr:colOff>209550</xdr:colOff>
          <xdr:row>39</xdr:row>
          <xdr:rowOff>247650</xdr:rowOff>
        </xdr:from>
        <xdr:to>
          <xdr:col>177</xdr:col>
          <xdr:colOff>47625</xdr:colOff>
          <xdr:row>40</xdr:row>
          <xdr:rowOff>238125</xdr:rowOff>
        </xdr:to>
        <xdr:sp macro="" textlink="">
          <xdr:nvSpPr>
            <xdr:cNvPr id="28066" name="p02c34g06o05"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123825</xdr:colOff>
          <xdr:row>39</xdr:row>
          <xdr:rowOff>247650</xdr:rowOff>
        </xdr:from>
        <xdr:to>
          <xdr:col>178</xdr:col>
          <xdr:colOff>342900</xdr:colOff>
          <xdr:row>40</xdr:row>
          <xdr:rowOff>238125</xdr:rowOff>
        </xdr:to>
        <xdr:sp macro="" textlink="">
          <xdr:nvSpPr>
            <xdr:cNvPr id="28067" name="p02c35g06o01" hidden="1">
              <a:extLst>
                <a:ext uri="{63B3BB69-23CF-44E3-9099-C40C66FF867C}">
                  <a14:compatExt spid="_x0000_s28067"/>
                </a:ext>
                <a:ext uri="{FF2B5EF4-FFF2-40B4-BE49-F238E27FC236}">
                  <a16:creationId xmlns:a16="http://schemas.microsoft.com/office/drawing/2014/main" id="{00000000-0008-0000-0100-0000A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381000</xdr:colOff>
          <xdr:row>39</xdr:row>
          <xdr:rowOff>247650</xdr:rowOff>
        </xdr:from>
        <xdr:to>
          <xdr:col>179</xdr:col>
          <xdr:colOff>114300</xdr:colOff>
          <xdr:row>40</xdr:row>
          <xdr:rowOff>238125</xdr:rowOff>
        </xdr:to>
        <xdr:sp macro="" textlink="">
          <xdr:nvSpPr>
            <xdr:cNvPr id="28068" name="p02c35g06o02"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57150</xdr:colOff>
          <xdr:row>39</xdr:row>
          <xdr:rowOff>247650</xdr:rowOff>
        </xdr:from>
        <xdr:to>
          <xdr:col>180</xdr:col>
          <xdr:colOff>276225</xdr:colOff>
          <xdr:row>40</xdr:row>
          <xdr:rowOff>238125</xdr:rowOff>
        </xdr:to>
        <xdr:sp macro="" textlink="">
          <xdr:nvSpPr>
            <xdr:cNvPr id="28069" name="p02c35g06o03"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333375</xdr:colOff>
          <xdr:row>39</xdr:row>
          <xdr:rowOff>247650</xdr:rowOff>
        </xdr:from>
        <xdr:to>
          <xdr:col>181</xdr:col>
          <xdr:colOff>171450</xdr:colOff>
          <xdr:row>40</xdr:row>
          <xdr:rowOff>238125</xdr:rowOff>
        </xdr:to>
        <xdr:sp macro="" textlink="">
          <xdr:nvSpPr>
            <xdr:cNvPr id="28070" name="p02c35g06o04"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181</xdr:col>
          <xdr:colOff>209550</xdr:colOff>
          <xdr:row>39</xdr:row>
          <xdr:rowOff>247650</xdr:rowOff>
        </xdr:from>
        <xdr:to>
          <xdr:col>182</xdr:col>
          <xdr:colOff>47625</xdr:colOff>
          <xdr:row>40</xdr:row>
          <xdr:rowOff>238125</xdr:rowOff>
        </xdr:to>
        <xdr:sp macro="" textlink="">
          <xdr:nvSpPr>
            <xdr:cNvPr id="28071" name="p02c35g06o05"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123825</xdr:colOff>
          <xdr:row>39</xdr:row>
          <xdr:rowOff>247650</xdr:rowOff>
        </xdr:from>
        <xdr:to>
          <xdr:col>183</xdr:col>
          <xdr:colOff>342900</xdr:colOff>
          <xdr:row>40</xdr:row>
          <xdr:rowOff>238125</xdr:rowOff>
        </xdr:to>
        <xdr:sp macro="" textlink="">
          <xdr:nvSpPr>
            <xdr:cNvPr id="28072" name="p02c36g06o01"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381000</xdr:colOff>
          <xdr:row>39</xdr:row>
          <xdr:rowOff>247650</xdr:rowOff>
        </xdr:from>
        <xdr:to>
          <xdr:col>184</xdr:col>
          <xdr:colOff>114300</xdr:colOff>
          <xdr:row>40</xdr:row>
          <xdr:rowOff>238125</xdr:rowOff>
        </xdr:to>
        <xdr:sp macro="" textlink="">
          <xdr:nvSpPr>
            <xdr:cNvPr id="28073" name="p02c36g06o02"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57150</xdr:colOff>
          <xdr:row>39</xdr:row>
          <xdr:rowOff>247650</xdr:rowOff>
        </xdr:from>
        <xdr:to>
          <xdr:col>185</xdr:col>
          <xdr:colOff>276225</xdr:colOff>
          <xdr:row>40</xdr:row>
          <xdr:rowOff>238125</xdr:rowOff>
        </xdr:to>
        <xdr:sp macro="" textlink="">
          <xdr:nvSpPr>
            <xdr:cNvPr id="28074" name="p02c36g06o03"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333375</xdr:colOff>
          <xdr:row>39</xdr:row>
          <xdr:rowOff>247650</xdr:rowOff>
        </xdr:from>
        <xdr:to>
          <xdr:col>186</xdr:col>
          <xdr:colOff>171450</xdr:colOff>
          <xdr:row>40</xdr:row>
          <xdr:rowOff>238125</xdr:rowOff>
        </xdr:to>
        <xdr:sp macro="" textlink="">
          <xdr:nvSpPr>
            <xdr:cNvPr id="28075" name="p02c36g06o04"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209550</xdr:colOff>
          <xdr:row>39</xdr:row>
          <xdr:rowOff>247650</xdr:rowOff>
        </xdr:from>
        <xdr:to>
          <xdr:col>187</xdr:col>
          <xdr:colOff>47625</xdr:colOff>
          <xdr:row>40</xdr:row>
          <xdr:rowOff>238125</xdr:rowOff>
        </xdr:to>
        <xdr:sp macro="" textlink="">
          <xdr:nvSpPr>
            <xdr:cNvPr id="28076" name="p02c36g06o05"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123825</xdr:colOff>
          <xdr:row>39</xdr:row>
          <xdr:rowOff>247650</xdr:rowOff>
        </xdr:from>
        <xdr:to>
          <xdr:col>188</xdr:col>
          <xdr:colOff>342900</xdr:colOff>
          <xdr:row>40</xdr:row>
          <xdr:rowOff>238125</xdr:rowOff>
        </xdr:to>
        <xdr:sp macro="" textlink="">
          <xdr:nvSpPr>
            <xdr:cNvPr id="28077" name="p02c37g06o01"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381000</xdr:colOff>
          <xdr:row>39</xdr:row>
          <xdr:rowOff>247650</xdr:rowOff>
        </xdr:from>
        <xdr:to>
          <xdr:col>189</xdr:col>
          <xdr:colOff>114300</xdr:colOff>
          <xdr:row>40</xdr:row>
          <xdr:rowOff>238125</xdr:rowOff>
        </xdr:to>
        <xdr:sp macro="" textlink="">
          <xdr:nvSpPr>
            <xdr:cNvPr id="28078" name="p02c37g06o02"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57150</xdr:colOff>
          <xdr:row>39</xdr:row>
          <xdr:rowOff>247650</xdr:rowOff>
        </xdr:from>
        <xdr:to>
          <xdr:col>190</xdr:col>
          <xdr:colOff>276225</xdr:colOff>
          <xdr:row>40</xdr:row>
          <xdr:rowOff>238125</xdr:rowOff>
        </xdr:to>
        <xdr:sp macro="" textlink="">
          <xdr:nvSpPr>
            <xdr:cNvPr id="28079" name="p02c37g06o03"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333375</xdr:colOff>
          <xdr:row>39</xdr:row>
          <xdr:rowOff>247650</xdr:rowOff>
        </xdr:from>
        <xdr:to>
          <xdr:col>191</xdr:col>
          <xdr:colOff>171450</xdr:colOff>
          <xdr:row>40</xdr:row>
          <xdr:rowOff>238125</xdr:rowOff>
        </xdr:to>
        <xdr:sp macro="" textlink="">
          <xdr:nvSpPr>
            <xdr:cNvPr id="28080" name="p02c37g06o04"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209550</xdr:colOff>
          <xdr:row>39</xdr:row>
          <xdr:rowOff>247650</xdr:rowOff>
        </xdr:from>
        <xdr:to>
          <xdr:col>192</xdr:col>
          <xdr:colOff>47625</xdr:colOff>
          <xdr:row>40</xdr:row>
          <xdr:rowOff>238125</xdr:rowOff>
        </xdr:to>
        <xdr:sp macro="" textlink="">
          <xdr:nvSpPr>
            <xdr:cNvPr id="28081" name="p02c37g06o05" hidden="1">
              <a:extLst>
                <a:ext uri="{63B3BB69-23CF-44E3-9099-C40C66FF867C}">
                  <a14:compatExt spid="_x0000_s28081"/>
                </a:ext>
                <a:ext uri="{FF2B5EF4-FFF2-40B4-BE49-F238E27FC236}">
                  <a16:creationId xmlns:a16="http://schemas.microsoft.com/office/drawing/2014/main" id="{00000000-0008-0000-0100-0000B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123825</xdr:colOff>
          <xdr:row>39</xdr:row>
          <xdr:rowOff>247650</xdr:rowOff>
        </xdr:from>
        <xdr:to>
          <xdr:col>193</xdr:col>
          <xdr:colOff>342900</xdr:colOff>
          <xdr:row>40</xdr:row>
          <xdr:rowOff>238125</xdr:rowOff>
        </xdr:to>
        <xdr:sp macro="" textlink="">
          <xdr:nvSpPr>
            <xdr:cNvPr id="28082" name="p02c38g06o01" hidden="1">
              <a:extLst>
                <a:ext uri="{63B3BB69-23CF-44E3-9099-C40C66FF867C}">
                  <a14:compatExt spid="_x0000_s28082"/>
                </a:ext>
                <a:ext uri="{FF2B5EF4-FFF2-40B4-BE49-F238E27FC236}">
                  <a16:creationId xmlns:a16="http://schemas.microsoft.com/office/drawing/2014/main" id="{00000000-0008-0000-0100-0000B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381000</xdr:colOff>
          <xdr:row>39</xdr:row>
          <xdr:rowOff>247650</xdr:rowOff>
        </xdr:from>
        <xdr:to>
          <xdr:col>194</xdr:col>
          <xdr:colOff>114300</xdr:colOff>
          <xdr:row>40</xdr:row>
          <xdr:rowOff>238125</xdr:rowOff>
        </xdr:to>
        <xdr:sp macro="" textlink="">
          <xdr:nvSpPr>
            <xdr:cNvPr id="28083" name="p02c38g06o02"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57150</xdr:colOff>
          <xdr:row>39</xdr:row>
          <xdr:rowOff>247650</xdr:rowOff>
        </xdr:from>
        <xdr:to>
          <xdr:col>195</xdr:col>
          <xdr:colOff>276225</xdr:colOff>
          <xdr:row>40</xdr:row>
          <xdr:rowOff>238125</xdr:rowOff>
        </xdr:to>
        <xdr:sp macro="" textlink="">
          <xdr:nvSpPr>
            <xdr:cNvPr id="28084" name="p02c38g06o03"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333375</xdr:colOff>
          <xdr:row>39</xdr:row>
          <xdr:rowOff>247650</xdr:rowOff>
        </xdr:from>
        <xdr:to>
          <xdr:col>196</xdr:col>
          <xdr:colOff>171450</xdr:colOff>
          <xdr:row>40</xdr:row>
          <xdr:rowOff>238125</xdr:rowOff>
        </xdr:to>
        <xdr:sp macro="" textlink="">
          <xdr:nvSpPr>
            <xdr:cNvPr id="28085" name="p02c38g06o04"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196</xdr:col>
          <xdr:colOff>209550</xdr:colOff>
          <xdr:row>39</xdr:row>
          <xdr:rowOff>247650</xdr:rowOff>
        </xdr:from>
        <xdr:to>
          <xdr:col>197</xdr:col>
          <xdr:colOff>47625</xdr:colOff>
          <xdr:row>40</xdr:row>
          <xdr:rowOff>238125</xdr:rowOff>
        </xdr:to>
        <xdr:sp macro="" textlink="">
          <xdr:nvSpPr>
            <xdr:cNvPr id="28086" name="p02c38g06o05"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123825</xdr:colOff>
          <xdr:row>39</xdr:row>
          <xdr:rowOff>247650</xdr:rowOff>
        </xdr:from>
        <xdr:to>
          <xdr:col>198</xdr:col>
          <xdr:colOff>342900</xdr:colOff>
          <xdr:row>40</xdr:row>
          <xdr:rowOff>238125</xdr:rowOff>
        </xdr:to>
        <xdr:sp macro="" textlink="">
          <xdr:nvSpPr>
            <xdr:cNvPr id="28087" name="p02c39g06o01" hidden="1">
              <a:extLst>
                <a:ext uri="{63B3BB69-23CF-44E3-9099-C40C66FF867C}">
                  <a14:compatExt spid="_x0000_s28087"/>
                </a:ext>
                <a:ext uri="{FF2B5EF4-FFF2-40B4-BE49-F238E27FC236}">
                  <a16:creationId xmlns:a16="http://schemas.microsoft.com/office/drawing/2014/main" id="{00000000-0008-0000-0100-0000B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381000</xdr:colOff>
          <xdr:row>39</xdr:row>
          <xdr:rowOff>247650</xdr:rowOff>
        </xdr:from>
        <xdr:to>
          <xdr:col>199</xdr:col>
          <xdr:colOff>114300</xdr:colOff>
          <xdr:row>40</xdr:row>
          <xdr:rowOff>238125</xdr:rowOff>
        </xdr:to>
        <xdr:sp macro="" textlink="">
          <xdr:nvSpPr>
            <xdr:cNvPr id="28088" name="p02c39g06o02" hidden="1">
              <a:extLst>
                <a:ext uri="{63B3BB69-23CF-44E3-9099-C40C66FF867C}">
                  <a14:compatExt spid="_x0000_s28088"/>
                </a:ext>
                <a:ext uri="{FF2B5EF4-FFF2-40B4-BE49-F238E27FC236}">
                  <a16:creationId xmlns:a16="http://schemas.microsoft.com/office/drawing/2014/main" id="{00000000-0008-0000-0100-0000B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57150</xdr:colOff>
          <xdr:row>39</xdr:row>
          <xdr:rowOff>247650</xdr:rowOff>
        </xdr:from>
        <xdr:to>
          <xdr:col>200</xdr:col>
          <xdr:colOff>276225</xdr:colOff>
          <xdr:row>40</xdr:row>
          <xdr:rowOff>238125</xdr:rowOff>
        </xdr:to>
        <xdr:sp macro="" textlink="">
          <xdr:nvSpPr>
            <xdr:cNvPr id="28089" name="p02c39g06o03"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333375</xdr:colOff>
          <xdr:row>39</xdr:row>
          <xdr:rowOff>247650</xdr:rowOff>
        </xdr:from>
        <xdr:to>
          <xdr:col>201</xdr:col>
          <xdr:colOff>171450</xdr:colOff>
          <xdr:row>40</xdr:row>
          <xdr:rowOff>238125</xdr:rowOff>
        </xdr:to>
        <xdr:sp macro="" textlink="">
          <xdr:nvSpPr>
            <xdr:cNvPr id="28090" name="p02c39g06o04"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201</xdr:col>
          <xdr:colOff>209550</xdr:colOff>
          <xdr:row>39</xdr:row>
          <xdr:rowOff>247650</xdr:rowOff>
        </xdr:from>
        <xdr:to>
          <xdr:col>202</xdr:col>
          <xdr:colOff>47625</xdr:colOff>
          <xdr:row>40</xdr:row>
          <xdr:rowOff>238125</xdr:rowOff>
        </xdr:to>
        <xdr:sp macro="" textlink="">
          <xdr:nvSpPr>
            <xdr:cNvPr id="28091" name="p02c39g06o05"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203</xdr:col>
          <xdr:colOff>123825</xdr:colOff>
          <xdr:row>39</xdr:row>
          <xdr:rowOff>247650</xdr:rowOff>
        </xdr:from>
        <xdr:to>
          <xdr:col>203</xdr:col>
          <xdr:colOff>342900</xdr:colOff>
          <xdr:row>40</xdr:row>
          <xdr:rowOff>238125</xdr:rowOff>
        </xdr:to>
        <xdr:sp macro="" textlink="">
          <xdr:nvSpPr>
            <xdr:cNvPr id="28092" name="p02c40g06o01"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203</xdr:col>
          <xdr:colOff>381000</xdr:colOff>
          <xdr:row>39</xdr:row>
          <xdr:rowOff>247650</xdr:rowOff>
        </xdr:from>
        <xdr:to>
          <xdr:col>204</xdr:col>
          <xdr:colOff>114300</xdr:colOff>
          <xdr:row>40</xdr:row>
          <xdr:rowOff>238125</xdr:rowOff>
        </xdr:to>
        <xdr:sp macro="" textlink="">
          <xdr:nvSpPr>
            <xdr:cNvPr id="28093" name="p02c40g06o02"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57150</xdr:colOff>
          <xdr:row>39</xdr:row>
          <xdr:rowOff>247650</xdr:rowOff>
        </xdr:from>
        <xdr:to>
          <xdr:col>205</xdr:col>
          <xdr:colOff>276225</xdr:colOff>
          <xdr:row>40</xdr:row>
          <xdr:rowOff>238125</xdr:rowOff>
        </xdr:to>
        <xdr:sp macro="" textlink="">
          <xdr:nvSpPr>
            <xdr:cNvPr id="28094" name="p02c40g06o03"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333375</xdr:colOff>
          <xdr:row>39</xdr:row>
          <xdr:rowOff>247650</xdr:rowOff>
        </xdr:from>
        <xdr:to>
          <xdr:col>206</xdr:col>
          <xdr:colOff>171450</xdr:colOff>
          <xdr:row>40</xdr:row>
          <xdr:rowOff>238125</xdr:rowOff>
        </xdr:to>
        <xdr:sp macro="" textlink="">
          <xdr:nvSpPr>
            <xdr:cNvPr id="28095" name="p02c40g06o04" hidden="1">
              <a:extLst>
                <a:ext uri="{63B3BB69-23CF-44E3-9099-C40C66FF867C}">
                  <a14:compatExt spid="_x0000_s28095"/>
                </a:ext>
                <a:ext uri="{FF2B5EF4-FFF2-40B4-BE49-F238E27FC236}">
                  <a16:creationId xmlns:a16="http://schemas.microsoft.com/office/drawing/2014/main" id="{00000000-0008-0000-0100-0000B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206</xdr:col>
          <xdr:colOff>209550</xdr:colOff>
          <xdr:row>39</xdr:row>
          <xdr:rowOff>247650</xdr:rowOff>
        </xdr:from>
        <xdr:to>
          <xdr:col>207</xdr:col>
          <xdr:colOff>47625</xdr:colOff>
          <xdr:row>40</xdr:row>
          <xdr:rowOff>238125</xdr:rowOff>
        </xdr:to>
        <xdr:sp macro="" textlink="">
          <xdr:nvSpPr>
            <xdr:cNvPr id="28096" name="p02c40g06o05"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208</xdr:col>
          <xdr:colOff>123825</xdr:colOff>
          <xdr:row>39</xdr:row>
          <xdr:rowOff>247650</xdr:rowOff>
        </xdr:from>
        <xdr:to>
          <xdr:col>208</xdr:col>
          <xdr:colOff>342900</xdr:colOff>
          <xdr:row>40</xdr:row>
          <xdr:rowOff>238125</xdr:rowOff>
        </xdr:to>
        <xdr:sp macro="" textlink="">
          <xdr:nvSpPr>
            <xdr:cNvPr id="28097" name="p02c41g06o01"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208</xdr:col>
          <xdr:colOff>381000</xdr:colOff>
          <xdr:row>39</xdr:row>
          <xdr:rowOff>247650</xdr:rowOff>
        </xdr:from>
        <xdr:to>
          <xdr:col>209</xdr:col>
          <xdr:colOff>114300</xdr:colOff>
          <xdr:row>40</xdr:row>
          <xdr:rowOff>238125</xdr:rowOff>
        </xdr:to>
        <xdr:sp macro="" textlink="">
          <xdr:nvSpPr>
            <xdr:cNvPr id="28098" name="p02c41g06o02"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57150</xdr:colOff>
          <xdr:row>39</xdr:row>
          <xdr:rowOff>247650</xdr:rowOff>
        </xdr:from>
        <xdr:to>
          <xdr:col>210</xdr:col>
          <xdr:colOff>276225</xdr:colOff>
          <xdr:row>40</xdr:row>
          <xdr:rowOff>238125</xdr:rowOff>
        </xdr:to>
        <xdr:sp macro="" textlink="">
          <xdr:nvSpPr>
            <xdr:cNvPr id="28099" name="p02c41g06o03"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333375</xdr:colOff>
          <xdr:row>39</xdr:row>
          <xdr:rowOff>247650</xdr:rowOff>
        </xdr:from>
        <xdr:to>
          <xdr:col>211</xdr:col>
          <xdr:colOff>171450</xdr:colOff>
          <xdr:row>40</xdr:row>
          <xdr:rowOff>238125</xdr:rowOff>
        </xdr:to>
        <xdr:sp macro="" textlink="">
          <xdr:nvSpPr>
            <xdr:cNvPr id="28100" name="p02c41g06o04"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211</xdr:col>
          <xdr:colOff>209550</xdr:colOff>
          <xdr:row>39</xdr:row>
          <xdr:rowOff>247650</xdr:rowOff>
        </xdr:from>
        <xdr:to>
          <xdr:col>212</xdr:col>
          <xdr:colOff>47625</xdr:colOff>
          <xdr:row>40</xdr:row>
          <xdr:rowOff>238125</xdr:rowOff>
        </xdr:to>
        <xdr:sp macro="" textlink="">
          <xdr:nvSpPr>
            <xdr:cNvPr id="28101" name="p02c41g06o05"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123825</xdr:colOff>
          <xdr:row>39</xdr:row>
          <xdr:rowOff>247650</xdr:rowOff>
        </xdr:from>
        <xdr:to>
          <xdr:col>213</xdr:col>
          <xdr:colOff>342900</xdr:colOff>
          <xdr:row>40</xdr:row>
          <xdr:rowOff>238125</xdr:rowOff>
        </xdr:to>
        <xdr:sp macro="" textlink="">
          <xdr:nvSpPr>
            <xdr:cNvPr id="28102" name="p02c42g06o01"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381000</xdr:colOff>
          <xdr:row>39</xdr:row>
          <xdr:rowOff>247650</xdr:rowOff>
        </xdr:from>
        <xdr:to>
          <xdr:col>214</xdr:col>
          <xdr:colOff>114300</xdr:colOff>
          <xdr:row>40</xdr:row>
          <xdr:rowOff>238125</xdr:rowOff>
        </xdr:to>
        <xdr:sp macro="" textlink="">
          <xdr:nvSpPr>
            <xdr:cNvPr id="28103" name="p02c42g06o02" hidden="1">
              <a:extLst>
                <a:ext uri="{63B3BB69-23CF-44E3-9099-C40C66FF867C}">
                  <a14:compatExt spid="_x0000_s28103"/>
                </a:ext>
                <a:ext uri="{FF2B5EF4-FFF2-40B4-BE49-F238E27FC236}">
                  <a16:creationId xmlns:a16="http://schemas.microsoft.com/office/drawing/2014/main" id="{00000000-0008-0000-0100-0000C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57150</xdr:colOff>
          <xdr:row>39</xdr:row>
          <xdr:rowOff>247650</xdr:rowOff>
        </xdr:from>
        <xdr:to>
          <xdr:col>215</xdr:col>
          <xdr:colOff>276225</xdr:colOff>
          <xdr:row>40</xdr:row>
          <xdr:rowOff>238125</xdr:rowOff>
        </xdr:to>
        <xdr:sp macro="" textlink="">
          <xdr:nvSpPr>
            <xdr:cNvPr id="28104" name="p02c42g06o03" hidden="1">
              <a:extLst>
                <a:ext uri="{63B3BB69-23CF-44E3-9099-C40C66FF867C}">
                  <a14:compatExt spid="_x0000_s28104"/>
                </a:ext>
                <a:ext uri="{FF2B5EF4-FFF2-40B4-BE49-F238E27FC236}">
                  <a16:creationId xmlns:a16="http://schemas.microsoft.com/office/drawing/2014/main" id="{00000000-0008-0000-0100-0000C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215</xdr:col>
          <xdr:colOff>333375</xdr:colOff>
          <xdr:row>39</xdr:row>
          <xdr:rowOff>247650</xdr:rowOff>
        </xdr:from>
        <xdr:to>
          <xdr:col>216</xdr:col>
          <xdr:colOff>171450</xdr:colOff>
          <xdr:row>40</xdr:row>
          <xdr:rowOff>238125</xdr:rowOff>
        </xdr:to>
        <xdr:sp macro="" textlink="">
          <xdr:nvSpPr>
            <xdr:cNvPr id="28105" name="p02c42g06o04" hidden="1">
              <a:extLst>
                <a:ext uri="{63B3BB69-23CF-44E3-9099-C40C66FF867C}">
                  <a14:compatExt spid="_x0000_s28105"/>
                </a:ext>
                <a:ext uri="{FF2B5EF4-FFF2-40B4-BE49-F238E27FC236}">
                  <a16:creationId xmlns:a16="http://schemas.microsoft.com/office/drawing/2014/main" id="{00000000-0008-0000-0100-0000C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209550</xdr:colOff>
          <xdr:row>39</xdr:row>
          <xdr:rowOff>247650</xdr:rowOff>
        </xdr:from>
        <xdr:to>
          <xdr:col>217</xdr:col>
          <xdr:colOff>47625</xdr:colOff>
          <xdr:row>40</xdr:row>
          <xdr:rowOff>238125</xdr:rowOff>
        </xdr:to>
        <xdr:sp macro="" textlink="">
          <xdr:nvSpPr>
            <xdr:cNvPr id="28106" name="p02c42g06o05" hidden="1">
              <a:extLst>
                <a:ext uri="{63B3BB69-23CF-44E3-9099-C40C66FF867C}">
                  <a14:compatExt spid="_x0000_s28106"/>
                </a:ext>
                <a:ext uri="{FF2B5EF4-FFF2-40B4-BE49-F238E27FC236}">
                  <a16:creationId xmlns:a16="http://schemas.microsoft.com/office/drawing/2014/main" id="{00000000-0008-0000-0100-0000C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123825</xdr:colOff>
          <xdr:row>39</xdr:row>
          <xdr:rowOff>247650</xdr:rowOff>
        </xdr:from>
        <xdr:to>
          <xdr:col>218</xdr:col>
          <xdr:colOff>342900</xdr:colOff>
          <xdr:row>40</xdr:row>
          <xdr:rowOff>238125</xdr:rowOff>
        </xdr:to>
        <xdr:sp macro="" textlink="">
          <xdr:nvSpPr>
            <xdr:cNvPr id="28107" name="p02c43g06o01"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381000</xdr:colOff>
          <xdr:row>39</xdr:row>
          <xdr:rowOff>247650</xdr:rowOff>
        </xdr:from>
        <xdr:to>
          <xdr:col>219</xdr:col>
          <xdr:colOff>114300</xdr:colOff>
          <xdr:row>40</xdr:row>
          <xdr:rowOff>238125</xdr:rowOff>
        </xdr:to>
        <xdr:sp macro="" textlink="">
          <xdr:nvSpPr>
            <xdr:cNvPr id="28108" name="p02c43g06o02" hidden="1">
              <a:extLst>
                <a:ext uri="{63B3BB69-23CF-44E3-9099-C40C66FF867C}">
                  <a14:compatExt spid="_x0000_s28108"/>
                </a:ext>
                <a:ext uri="{FF2B5EF4-FFF2-40B4-BE49-F238E27FC236}">
                  <a16:creationId xmlns:a16="http://schemas.microsoft.com/office/drawing/2014/main" id="{00000000-0008-0000-0100-0000C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220</xdr:col>
          <xdr:colOff>57150</xdr:colOff>
          <xdr:row>39</xdr:row>
          <xdr:rowOff>247650</xdr:rowOff>
        </xdr:from>
        <xdr:to>
          <xdr:col>220</xdr:col>
          <xdr:colOff>276225</xdr:colOff>
          <xdr:row>40</xdr:row>
          <xdr:rowOff>238125</xdr:rowOff>
        </xdr:to>
        <xdr:sp macro="" textlink="">
          <xdr:nvSpPr>
            <xdr:cNvPr id="28109" name="p02c43g06o03"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220</xdr:col>
          <xdr:colOff>333375</xdr:colOff>
          <xdr:row>39</xdr:row>
          <xdr:rowOff>247650</xdr:rowOff>
        </xdr:from>
        <xdr:to>
          <xdr:col>221</xdr:col>
          <xdr:colOff>171450</xdr:colOff>
          <xdr:row>40</xdr:row>
          <xdr:rowOff>238125</xdr:rowOff>
        </xdr:to>
        <xdr:sp macro="" textlink="">
          <xdr:nvSpPr>
            <xdr:cNvPr id="28110" name="p02c43g06o04"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209550</xdr:colOff>
          <xdr:row>39</xdr:row>
          <xdr:rowOff>247650</xdr:rowOff>
        </xdr:from>
        <xdr:to>
          <xdr:col>222</xdr:col>
          <xdr:colOff>47625</xdr:colOff>
          <xdr:row>40</xdr:row>
          <xdr:rowOff>238125</xdr:rowOff>
        </xdr:to>
        <xdr:sp macro="" textlink="">
          <xdr:nvSpPr>
            <xdr:cNvPr id="28111" name="p02c43g06o05" hidden="1">
              <a:extLst>
                <a:ext uri="{63B3BB69-23CF-44E3-9099-C40C66FF867C}">
                  <a14:compatExt spid="_x0000_s28111"/>
                </a:ext>
                <a:ext uri="{FF2B5EF4-FFF2-40B4-BE49-F238E27FC236}">
                  <a16:creationId xmlns:a16="http://schemas.microsoft.com/office/drawing/2014/main" id="{00000000-0008-0000-0100-0000C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223</xdr:col>
          <xdr:colOff>123825</xdr:colOff>
          <xdr:row>39</xdr:row>
          <xdr:rowOff>247650</xdr:rowOff>
        </xdr:from>
        <xdr:to>
          <xdr:col>223</xdr:col>
          <xdr:colOff>342900</xdr:colOff>
          <xdr:row>40</xdr:row>
          <xdr:rowOff>238125</xdr:rowOff>
        </xdr:to>
        <xdr:sp macro="" textlink="">
          <xdr:nvSpPr>
            <xdr:cNvPr id="28112" name="p02c44g06o01" hidden="1">
              <a:extLst>
                <a:ext uri="{63B3BB69-23CF-44E3-9099-C40C66FF867C}">
                  <a14:compatExt spid="_x0000_s28112"/>
                </a:ext>
                <a:ext uri="{FF2B5EF4-FFF2-40B4-BE49-F238E27FC236}">
                  <a16:creationId xmlns:a16="http://schemas.microsoft.com/office/drawing/2014/main" id="{00000000-0008-0000-0100-0000D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223</xdr:col>
          <xdr:colOff>381000</xdr:colOff>
          <xdr:row>39</xdr:row>
          <xdr:rowOff>247650</xdr:rowOff>
        </xdr:from>
        <xdr:to>
          <xdr:col>224</xdr:col>
          <xdr:colOff>114300</xdr:colOff>
          <xdr:row>40</xdr:row>
          <xdr:rowOff>238125</xdr:rowOff>
        </xdr:to>
        <xdr:sp macro="" textlink="">
          <xdr:nvSpPr>
            <xdr:cNvPr id="28113" name="p02c44g06o02"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57150</xdr:colOff>
          <xdr:row>39</xdr:row>
          <xdr:rowOff>247650</xdr:rowOff>
        </xdr:from>
        <xdr:to>
          <xdr:col>225</xdr:col>
          <xdr:colOff>276225</xdr:colOff>
          <xdr:row>40</xdr:row>
          <xdr:rowOff>238125</xdr:rowOff>
        </xdr:to>
        <xdr:sp macro="" textlink="">
          <xdr:nvSpPr>
            <xdr:cNvPr id="28114" name="p02c44g06o03"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333375</xdr:colOff>
          <xdr:row>39</xdr:row>
          <xdr:rowOff>247650</xdr:rowOff>
        </xdr:from>
        <xdr:to>
          <xdr:col>226</xdr:col>
          <xdr:colOff>171450</xdr:colOff>
          <xdr:row>40</xdr:row>
          <xdr:rowOff>238125</xdr:rowOff>
        </xdr:to>
        <xdr:sp macro="" textlink="">
          <xdr:nvSpPr>
            <xdr:cNvPr id="28115" name="p02c44g06o04"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209550</xdr:colOff>
          <xdr:row>39</xdr:row>
          <xdr:rowOff>247650</xdr:rowOff>
        </xdr:from>
        <xdr:to>
          <xdr:col>227</xdr:col>
          <xdr:colOff>47625</xdr:colOff>
          <xdr:row>40</xdr:row>
          <xdr:rowOff>238125</xdr:rowOff>
        </xdr:to>
        <xdr:sp macro="" textlink="">
          <xdr:nvSpPr>
            <xdr:cNvPr id="28116" name="p02c44g06o05"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123825</xdr:colOff>
          <xdr:row>39</xdr:row>
          <xdr:rowOff>247650</xdr:rowOff>
        </xdr:from>
        <xdr:to>
          <xdr:col>228</xdr:col>
          <xdr:colOff>342900</xdr:colOff>
          <xdr:row>40</xdr:row>
          <xdr:rowOff>238125</xdr:rowOff>
        </xdr:to>
        <xdr:sp macro="" textlink="">
          <xdr:nvSpPr>
            <xdr:cNvPr id="28117" name="p02c45g06o01" hidden="1">
              <a:extLst>
                <a:ext uri="{63B3BB69-23CF-44E3-9099-C40C66FF867C}">
                  <a14:compatExt spid="_x0000_s28117"/>
                </a:ext>
                <a:ext uri="{FF2B5EF4-FFF2-40B4-BE49-F238E27FC236}">
                  <a16:creationId xmlns:a16="http://schemas.microsoft.com/office/drawing/2014/main" id="{00000000-0008-0000-0100-0000D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381000</xdr:colOff>
          <xdr:row>39</xdr:row>
          <xdr:rowOff>247650</xdr:rowOff>
        </xdr:from>
        <xdr:to>
          <xdr:col>229</xdr:col>
          <xdr:colOff>114300</xdr:colOff>
          <xdr:row>40</xdr:row>
          <xdr:rowOff>238125</xdr:rowOff>
        </xdr:to>
        <xdr:sp macro="" textlink="">
          <xdr:nvSpPr>
            <xdr:cNvPr id="28118" name="p02c45g06o02" hidden="1">
              <a:extLst>
                <a:ext uri="{63B3BB69-23CF-44E3-9099-C40C66FF867C}">
                  <a14:compatExt spid="_x0000_s28118"/>
                </a:ext>
                <a:ext uri="{FF2B5EF4-FFF2-40B4-BE49-F238E27FC236}">
                  <a16:creationId xmlns:a16="http://schemas.microsoft.com/office/drawing/2014/main" id="{00000000-0008-0000-0100-0000D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57150</xdr:colOff>
          <xdr:row>39</xdr:row>
          <xdr:rowOff>247650</xdr:rowOff>
        </xdr:from>
        <xdr:to>
          <xdr:col>230</xdr:col>
          <xdr:colOff>276225</xdr:colOff>
          <xdr:row>40</xdr:row>
          <xdr:rowOff>238125</xdr:rowOff>
        </xdr:to>
        <xdr:sp macro="" textlink="">
          <xdr:nvSpPr>
            <xdr:cNvPr id="28119" name="p02c45g06o03" hidden="1">
              <a:extLst>
                <a:ext uri="{63B3BB69-23CF-44E3-9099-C40C66FF867C}">
                  <a14:compatExt spid="_x0000_s28119"/>
                </a:ext>
                <a:ext uri="{FF2B5EF4-FFF2-40B4-BE49-F238E27FC236}">
                  <a16:creationId xmlns:a16="http://schemas.microsoft.com/office/drawing/2014/main" id="{00000000-0008-0000-0100-0000D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333375</xdr:colOff>
          <xdr:row>39</xdr:row>
          <xdr:rowOff>247650</xdr:rowOff>
        </xdr:from>
        <xdr:to>
          <xdr:col>231</xdr:col>
          <xdr:colOff>171450</xdr:colOff>
          <xdr:row>40</xdr:row>
          <xdr:rowOff>238125</xdr:rowOff>
        </xdr:to>
        <xdr:sp macro="" textlink="">
          <xdr:nvSpPr>
            <xdr:cNvPr id="28120" name="p02c45g06o04"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209550</xdr:colOff>
          <xdr:row>39</xdr:row>
          <xdr:rowOff>247650</xdr:rowOff>
        </xdr:from>
        <xdr:to>
          <xdr:col>232</xdr:col>
          <xdr:colOff>47625</xdr:colOff>
          <xdr:row>40</xdr:row>
          <xdr:rowOff>238125</xdr:rowOff>
        </xdr:to>
        <xdr:sp macro="" textlink="">
          <xdr:nvSpPr>
            <xdr:cNvPr id="28121" name="p02c45g06o05"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123825</xdr:colOff>
          <xdr:row>39</xdr:row>
          <xdr:rowOff>247650</xdr:rowOff>
        </xdr:from>
        <xdr:to>
          <xdr:col>233</xdr:col>
          <xdr:colOff>342900</xdr:colOff>
          <xdr:row>40</xdr:row>
          <xdr:rowOff>238125</xdr:rowOff>
        </xdr:to>
        <xdr:sp macro="" textlink="">
          <xdr:nvSpPr>
            <xdr:cNvPr id="28122" name="p02c46g06o01"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381000</xdr:colOff>
          <xdr:row>39</xdr:row>
          <xdr:rowOff>247650</xdr:rowOff>
        </xdr:from>
        <xdr:to>
          <xdr:col>234</xdr:col>
          <xdr:colOff>114300</xdr:colOff>
          <xdr:row>40</xdr:row>
          <xdr:rowOff>238125</xdr:rowOff>
        </xdr:to>
        <xdr:sp macro="" textlink="">
          <xdr:nvSpPr>
            <xdr:cNvPr id="28123" name="p02c46g06o02" hidden="1">
              <a:extLst>
                <a:ext uri="{63B3BB69-23CF-44E3-9099-C40C66FF867C}">
                  <a14:compatExt spid="_x0000_s28123"/>
                </a:ext>
                <a:ext uri="{FF2B5EF4-FFF2-40B4-BE49-F238E27FC236}">
                  <a16:creationId xmlns:a16="http://schemas.microsoft.com/office/drawing/2014/main" id="{00000000-0008-0000-0100-0000D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57150</xdr:colOff>
          <xdr:row>39</xdr:row>
          <xdr:rowOff>247650</xdr:rowOff>
        </xdr:from>
        <xdr:to>
          <xdr:col>235</xdr:col>
          <xdr:colOff>276225</xdr:colOff>
          <xdr:row>40</xdr:row>
          <xdr:rowOff>238125</xdr:rowOff>
        </xdr:to>
        <xdr:sp macro="" textlink="">
          <xdr:nvSpPr>
            <xdr:cNvPr id="28124" name="p02c46g06o03"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333375</xdr:colOff>
          <xdr:row>39</xdr:row>
          <xdr:rowOff>247650</xdr:rowOff>
        </xdr:from>
        <xdr:to>
          <xdr:col>236</xdr:col>
          <xdr:colOff>171450</xdr:colOff>
          <xdr:row>40</xdr:row>
          <xdr:rowOff>238125</xdr:rowOff>
        </xdr:to>
        <xdr:sp macro="" textlink="">
          <xdr:nvSpPr>
            <xdr:cNvPr id="28125" name="p02c46g06o04"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209550</xdr:colOff>
          <xdr:row>39</xdr:row>
          <xdr:rowOff>247650</xdr:rowOff>
        </xdr:from>
        <xdr:to>
          <xdr:col>237</xdr:col>
          <xdr:colOff>47625</xdr:colOff>
          <xdr:row>40</xdr:row>
          <xdr:rowOff>238125</xdr:rowOff>
        </xdr:to>
        <xdr:sp macro="" textlink="">
          <xdr:nvSpPr>
            <xdr:cNvPr id="28126" name="p02c46g06o05"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238</xdr:col>
          <xdr:colOff>123825</xdr:colOff>
          <xdr:row>39</xdr:row>
          <xdr:rowOff>247650</xdr:rowOff>
        </xdr:from>
        <xdr:to>
          <xdr:col>238</xdr:col>
          <xdr:colOff>342900</xdr:colOff>
          <xdr:row>40</xdr:row>
          <xdr:rowOff>238125</xdr:rowOff>
        </xdr:to>
        <xdr:sp macro="" textlink="">
          <xdr:nvSpPr>
            <xdr:cNvPr id="28127" name="p02c47g06o01"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238</xdr:col>
          <xdr:colOff>381000</xdr:colOff>
          <xdr:row>39</xdr:row>
          <xdr:rowOff>247650</xdr:rowOff>
        </xdr:from>
        <xdr:to>
          <xdr:col>239</xdr:col>
          <xdr:colOff>114300</xdr:colOff>
          <xdr:row>40</xdr:row>
          <xdr:rowOff>238125</xdr:rowOff>
        </xdr:to>
        <xdr:sp macro="" textlink="">
          <xdr:nvSpPr>
            <xdr:cNvPr id="28128" name="p02c47g06o02"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57150</xdr:colOff>
          <xdr:row>39</xdr:row>
          <xdr:rowOff>247650</xdr:rowOff>
        </xdr:from>
        <xdr:to>
          <xdr:col>240</xdr:col>
          <xdr:colOff>276225</xdr:colOff>
          <xdr:row>40</xdr:row>
          <xdr:rowOff>238125</xdr:rowOff>
        </xdr:to>
        <xdr:sp macro="" textlink="">
          <xdr:nvSpPr>
            <xdr:cNvPr id="28129" name="p02c47g06o03"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333375</xdr:colOff>
          <xdr:row>39</xdr:row>
          <xdr:rowOff>247650</xdr:rowOff>
        </xdr:from>
        <xdr:to>
          <xdr:col>241</xdr:col>
          <xdr:colOff>171450</xdr:colOff>
          <xdr:row>40</xdr:row>
          <xdr:rowOff>238125</xdr:rowOff>
        </xdr:to>
        <xdr:sp macro="" textlink="">
          <xdr:nvSpPr>
            <xdr:cNvPr id="28130" name="p02c47g06o04" hidden="1">
              <a:extLst>
                <a:ext uri="{63B3BB69-23CF-44E3-9099-C40C66FF867C}">
                  <a14:compatExt spid="_x0000_s28130"/>
                </a:ext>
                <a:ext uri="{FF2B5EF4-FFF2-40B4-BE49-F238E27FC236}">
                  <a16:creationId xmlns:a16="http://schemas.microsoft.com/office/drawing/2014/main" id="{00000000-0008-0000-0100-0000E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241</xdr:col>
          <xdr:colOff>209550</xdr:colOff>
          <xdr:row>39</xdr:row>
          <xdr:rowOff>247650</xdr:rowOff>
        </xdr:from>
        <xdr:to>
          <xdr:col>242</xdr:col>
          <xdr:colOff>47625</xdr:colOff>
          <xdr:row>40</xdr:row>
          <xdr:rowOff>238125</xdr:rowOff>
        </xdr:to>
        <xdr:sp macro="" textlink="">
          <xdr:nvSpPr>
            <xdr:cNvPr id="28131" name="p02c47g06o05"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243</xdr:col>
          <xdr:colOff>123825</xdr:colOff>
          <xdr:row>39</xdr:row>
          <xdr:rowOff>247650</xdr:rowOff>
        </xdr:from>
        <xdr:to>
          <xdr:col>243</xdr:col>
          <xdr:colOff>342900</xdr:colOff>
          <xdr:row>40</xdr:row>
          <xdr:rowOff>238125</xdr:rowOff>
        </xdr:to>
        <xdr:sp macro="" textlink="">
          <xdr:nvSpPr>
            <xdr:cNvPr id="28132" name="p02c48g06o01" hidden="1">
              <a:extLst>
                <a:ext uri="{63B3BB69-23CF-44E3-9099-C40C66FF867C}">
                  <a14:compatExt spid="_x0000_s28132"/>
                </a:ext>
                <a:ext uri="{FF2B5EF4-FFF2-40B4-BE49-F238E27FC236}">
                  <a16:creationId xmlns:a16="http://schemas.microsoft.com/office/drawing/2014/main" id="{00000000-0008-0000-0100-0000E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243</xdr:col>
          <xdr:colOff>381000</xdr:colOff>
          <xdr:row>39</xdr:row>
          <xdr:rowOff>247650</xdr:rowOff>
        </xdr:from>
        <xdr:to>
          <xdr:col>244</xdr:col>
          <xdr:colOff>114300</xdr:colOff>
          <xdr:row>40</xdr:row>
          <xdr:rowOff>238125</xdr:rowOff>
        </xdr:to>
        <xdr:sp macro="" textlink="">
          <xdr:nvSpPr>
            <xdr:cNvPr id="28133" name="p02c48g06o02" hidden="1">
              <a:extLst>
                <a:ext uri="{63B3BB69-23CF-44E3-9099-C40C66FF867C}">
                  <a14:compatExt spid="_x0000_s28133"/>
                </a:ext>
                <a:ext uri="{FF2B5EF4-FFF2-40B4-BE49-F238E27FC236}">
                  <a16:creationId xmlns:a16="http://schemas.microsoft.com/office/drawing/2014/main" id="{00000000-0008-0000-0100-0000E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245</xdr:col>
          <xdr:colOff>57150</xdr:colOff>
          <xdr:row>39</xdr:row>
          <xdr:rowOff>247650</xdr:rowOff>
        </xdr:from>
        <xdr:to>
          <xdr:col>245</xdr:col>
          <xdr:colOff>276225</xdr:colOff>
          <xdr:row>40</xdr:row>
          <xdr:rowOff>238125</xdr:rowOff>
        </xdr:to>
        <xdr:sp macro="" textlink="">
          <xdr:nvSpPr>
            <xdr:cNvPr id="28134" name="p02c48g06o03"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245</xdr:col>
          <xdr:colOff>333375</xdr:colOff>
          <xdr:row>39</xdr:row>
          <xdr:rowOff>247650</xdr:rowOff>
        </xdr:from>
        <xdr:to>
          <xdr:col>246</xdr:col>
          <xdr:colOff>171450</xdr:colOff>
          <xdr:row>40</xdr:row>
          <xdr:rowOff>238125</xdr:rowOff>
        </xdr:to>
        <xdr:sp macro="" textlink="">
          <xdr:nvSpPr>
            <xdr:cNvPr id="28135" name="p02c48g06o04" hidden="1">
              <a:extLst>
                <a:ext uri="{63B3BB69-23CF-44E3-9099-C40C66FF867C}">
                  <a14:compatExt spid="_x0000_s28135"/>
                </a:ext>
                <a:ext uri="{FF2B5EF4-FFF2-40B4-BE49-F238E27FC236}">
                  <a16:creationId xmlns:a16="http://schemas.microsoft.com/office/drawing/2014/main" id="{00000000-0008-0000-0100-0000E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246</xdr:col>
          <xdr:colOff>209550</xdr:colOff>
          <xdr:row>39</xdr:row>
          <xdr:rowOff>247650</xdr:rowOff>
        </xdr:from>
        <xdr:to>
          <xdr:col>247</xdr:col>
          <xdr:colOff>47625</xdr:colOff>
          <xdr:row>40</xdr:row>
          <xdr:rowOff>238125</xdr:rowOff>
        </xdr:to>
        <xdr:sp macro="" textlink="">
          <xdr:nvSpPr>
            <xdr:cNvPr id="28136" name="p02c48g06o05" hidden="1">
              <a:extLst>
                <a:ext uri="{63B3BB69-23CF-44E3-9099-C40C66FF867C}">
                  <a14:compatExt spid="_x0000_s28136"/>
                </a:ext>
                <a:ext uri="{FF2B5EF4-FFF2-40B4-BE49-F238E27FC236}">
                  <a16:creationId xmlns:a16="http://schemas.microsoft.com/office/drawing/2014/main" id="{00000000-0008-0000-0100-0000E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248</xdr:col>
          <xdr:colOff>123825</xdr:colOff>
          <xdr:row>39</xdr:row>
          <xdr:rowOff>247650</xdr:rowOff>
        </xdr:from>
        <xdr:to>
          <xdr:col>248</xdr:col>
          <xdr:colOff>342900</xdr:colOff>
          <xdr:row>40</xdr:row>
          <xdr:rowOff>238125</xdr:rowOff>
        </xdr:to>
        <xdr:sp macro="" textlink="">
          <xdr:nvSpPr>
            <xdr:cNvPr id="28137" name="p02c49g06o01" hidden="1">
              <a:extLst>
                <a:ext uri="{63B3BB69-23CF-44E3-9099-C40C66FF867C}">
                  <a14:compatExt spid="_x0000_s28137"/>
                </a:ext>
                <a:ext uri="{FF2B5EF4-FFF2-40B4-BE49-F238E27FC236}">
                  <a16:creationId xmlns:a16="http://schemas.microsoft.com/office/drawing/2014/main" id="{00000000-0008-0000-0100-0000E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248</xdr:col>
          <xdr:colOff>381000</xdr:colOff>
          <xdr:row>39</xdr:row>
          <xdr:rowOff>247650</xdr:rowOff>
        </xdr:from>
        <xdr:to>
          <xdr:col>249</xdr:col>
          <xdr:colOff>114300</xdr:colOff>
          <xdr:row>40</xdr:row>
          <xdr:rowOff>238125</xdr:rowOff>
        </xdr:to>
        <xdr:sp macro="" textlink="">
          <xdr:nvSpPr>
            <xdr:cNvPr id="28138" name="p02c49g06o02" hidden="1">
              <a:extLst>
                <a:ext uri="{63B3BB69-23CF-44E3-9099-C40C66FF867C}">
                  <a14:compatExt spid="_x0000_s28138"/>
                </a:ext>
                <a:ext uri="{FF2B5EF4-FFF2-40B4-BE49-F238E27FC236}">
                  <a16:creationId xmlns:a16="http://schemas.microsoft.com/office/drawing/2014/main" id="{00000000-0008-0000-0100-0000E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250</xdr:col>
          <xdr:colOff>57150</xdr:colOff>
          <xdr:row>39</xdr:row>
          <xdr:rowOff>247650</xdr:rowOff>
        </xdr:from>
        <xdr:to>
          <xdr:col>250</xdr:col>
          <xdr:colOff>276225</xdr:colOff>
          <xdr:row>40</xdr:row>
          <xdr:rowOff>238125</xdr:rowOff>
        </xdr:to>
        <xdr:sp macro="" textlink="">
          <xdr:nvSpPr>
            <xdr:cNvPr id="28139" name="p02c49g06o03" hidden="1">
              <a:extLst>
                <a:ext uri="{63B3BB69-23CF-44E3-9099-C40C66FF867C}">
                  <a14:compatExt spid="_x0000_s28139"/>
                </a:ext>
                <a:ext uri="{FF2B5EF4-FFF2-40B4-BE49-F238E27FC236}">
                  <a16:creationId xmlns:a16="http://schemas.microsoft.com/office/drawing/2014/main" id="{00000000-0008-0000-0100-0000E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250</xdr:col>
          <xdr:colOff>333375</xdr:colOff>
          <xdr:row>39</xdr:row>
          <xdr:rowOff>247650</xdr:rowOff>
        </xdr:from>
        <xdr:to>
          <xdr:col>251</xdr:col>
          <xdr:colOff>171450</xdr:colOff>
          <xdr:row>40</xdr:row>
          <xdr:rowOff>238125</xdr:rowOff>
        </xdr:to>
        <xdr:sp macro="" textlink="">
          <xdr:nvSpPr>
            <xdr:cNvPr id="28140" name="p02c49g06o04" hidden="1">
              <a:extLst>
                <a:ext uri="{63B3BB69-23CF-44E3-9099-C40C66FF867C}">
                  <a14:compatExt spid="_x0000_s28140"/>
                </a:ext>
                <a:ext uri="{FF2B5EF4-FFF2-40B4-BE49-F238E27FC236}">
                  <a16:creationId xmlns:a16="http://schemas.microsoft.com/office/drawing/2014/main" id="{00000000-0008-0000-0100-0000E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251</xdr:col>
          <xdr:colOff>209550</xdr:colOff>
          <xdr:row>39</xdr:row>
          <xdr:rowOff>247650</xdr:rowOff>
        </xdr:from>
        <xdr:to>
          <xdr:col>252</xdr:col>
          <xdr:colOff>47625</xdr:colOff>
          <xdr:row>40</xdr:row>
          <xdr:rowOff>238125</xdr:rowOff>
        </xdr:to>
        <xdr:sp macro="" textlink="">
          <xdr:nvSpPr>
            <xdr:cNvPr id="28141" name="p02c49g06o05" hidden="1">
              <a:extLst>
                <a:ext uri="{63B3BB69-23CF-44E3-9099-C40C66FF867C}">
                  <a14:compatExt spid="_x0000_s28141"/>
                </a:ext>
                <a:ext uri="{FF2B5EF4-FFF2-40B4-BE49-F238E27FC236}">
                  <a16:creationId xmlns:a16="http://schemas.microsoft.com/office/drawing/2014/main" id="{00000000-0008-0000-0100-0000E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253</xdr:col>
          <xdr:colOff>123825</xdr:colOff>
          <xdr:row>39</xdr:row>
          <xdr:rowOff>247650</xdr:rowOff>
        </xdr:from>
        <xdr:to>
          <xdr:col>253</xdr:col>
          <xdr:colOff>342900</xdr:colOff>
          <xdr:row>40</xdr:row>
          <xdr:rowOff>238125</xdr:rowOff>
        </xdr:to>
        <xdr:sp macro="" textlink="">
          <xdr:nvSpPr>
            <xdr:cNvPr id="28142" name="p02c50g06o01" hidden="1">
              <a:extLst>
                <a:ext uri="{63B3BB69-23CF-44E3-9099-C40C66FF867C}">
                  <a14:compatExt spid="_x0000_s28142"/>
                </a:ext>
                <a:ext uri="{FF2B5EF4-FFF2-40B4-BE49-F238E27FC236}">
                  <a16:creationId xmlns:a16="http://schemas.microsoft.com/office/drawing/2014/main" id="{00000000-0008-0000-0100-0000E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253</xdr:col>
          <xdr:colOff>381000</xdr:colOff>
          <xdr:row>39</xdr:row>
          <xdr:rowOff>247650</xdr:rowOff>
        </xdr:from>
        <xdr:to>
          <xdr:col>254</xdr:col>
          <xdr:colOff>114300</xdr:colOff>
          <xdr:row>40</xdr:row>
          <xdr:rowOff>238125</xdr:rowOff>
        </xdr:to>
        <xdr:sp macro="" textlink="">
          <xdr:nvSpPr>
            <xdr:cNvPr id="28143" name="p02c50g06o02" hidden="1">
              <a:extLst>
                <a:ext uri="{63B3BB69-23CF-44E3-9099-C40C66FF867C}">
                  <a14:compatExt spid="_x0000_s28143"/>
                </a:ext>
                <a:ext uri="{FF2B5EF4-FFF2-40B4-BE49-F238E27FC236}">
                  <a16:creationId xmlns:a16="http://schemas.microsoft.com/office/drawing/2014/main" id="{00000000-0008-0000-0100-0000E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57150</xdr:colOff>
          <xdr:row>39</xdr:row>
          <xdr:rowOff>247650</xdr:rowOff>
        </xdr:from>
        <xdr:to>
          <xdr:col>255</xdr:col>
          <xdr:colOff>276225</xdr:colOff>
          <xdr:row>40</xdr:row>
          <xdr:rowOff>238125</xdr:rowOff>
        </xdr:to>
        <xdr:sp macro="" textlink="">
          <xdr:nvSpPr>
            <xdr:cNvPr id="28144" name="p02c50g06o03" hidden="1">
              <a:extLst>
                <a:ext uri="{63B3BB69-23CF-44E3-9099-C40C66FF867C}">
                  <a14:compatExt spid="_x0000_s28144"/>
                </a:ext>
                <a:ext uri="{FF2B5EF4-FFF2-40B4-BE49-F238E27FC236}">
                  <a16:creationId xmlns:a16="http://schemas.microsoft.com/office/drawing/2014/main" id="{00000000-0008-0000-0100-0000F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333375</xdr:colOff>
          <xdr:row>39</xdr:row>
          <xdr:rowOff>247650</xdr:rowOff>
        </xdr:from>
        <xdr:to>
          <xdr:col>256</xdr:col>
          <xdr:colOff>171450</xdr:colOff>
          <xdr:row>40</xdr:row>
          <xdr:rowOff>238125</xdr:rowOff>
        </xdr:to>
        <xdr:sp macro="" textlink="">
          <xdr:nvSpPr>
            <xdr:cNvPr id="28145" name="p02c50g06o04" hidden="1">
              <a:extLst>
                <a:ext uri="{63B3BB69-23CF-44E3-9099-C40C66FF867C}">
                  <a14:compatExt spid="_x0000_s28145"/>
                </a:ext>
                <a:ext uri="{FF2B5EF4-FFF2-40B4-BE49-F238E27FC236}">
                  <a16:creationId xmlns:a16="http://schemas.microsoft.com/office/drawing/2014/main" id="{00000000-0008-0000-0100-0000F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256</xdr:col>
          <xdr:colOff>209550</xdr:colOff>
          <xdr:row>39</xdr:row>
          <xdr:rowOff>247650</xdr:rowOff>
        </xdr:from>
        <xdr:to>
          <xdr:col>257</xdr:col>
          <xdr:colOff>47625</xdr:colOff>
          <xdr:row>40</xdr:row>
          <xdr:rowOff>238125</xdr:rowOff>
        </xdr:to>
        <xdr:sp macro="" textlink="">
          <xdr:nvSpPr>
            <xdr:cNvPr id="28146" name="p02c50g06o05"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123825</xdr:colOff>
          <xdr:row>39</xdr:row>
          <xdr:rowOff>247650</xdr:rowOff>
        </xdr:from>
        <xdr:to>
          <xdr:col>258</xdr:col>
          <xdr:colOff>342900</xdr:colOff>
          <xdr:row>40</xdr:row>
          <xdr:rowOff>238125</xdr:rowOff>
        </xdr:to>
        <xdr:sp macro="" textlink="">
          <xdr:nvSpPr>
            <xdr:cNvPr id="28147" name="p02c51g06o01"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381000</xdr:colOff>
          <xdr:row>39</xdr:row>
          <xdr:rowOff>247650</xdr:rowOff>
        </xdr:from>
        <xdr:to>
          <xdr:col>259</xdr:col>
          <xdr:colOff>114300</xdr:colOff>
          <xdr:row>40</xdr:row>
          <xdr:rowOff>238125</xdr:rowOff>
        </xdr:to>
        <xdr:sp macro="" textlink="">
          <xdr:nvSpPr>
            <xdr:cNvPr id="28148" name="p02c51g06o02"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260</xdr:col>
          <xdr:colOff>57150</xdr:colOff>
          <xdr:row>39</xdr:row>
          <xdr:rowOff>247650</xdr:rowOff>
        </xdr:from>
        <xdr:to>
          <xdr:col>260</xdr:col>
          <xdr:colOff>276225</xdr:colOff>
          <xdr:row>40</xdr:row>
          <xdr:rowOff>238125</xdr:rowOff>
        </xdr:to>
        <xdr:sp macro="" textlink="">
          <xdr:nvSpPr>
            <xdr:cNvPr id="28149" name="p02c51g06o03" hidden="1">
              <a:extLst>
                <a:ext uri="{63B3BB69-23CF-44E3-9099-C40C66FF867C}">
                  <a14:compatExt spid="_x0000_s28149"/>
                </a:ext>
                <a:ext uri="{FF2B5EF4-FFF2-40B4-BE49-F238E27FC236}">
                  <a16:creationId xmlns:a16="http://schemas.microsoft.com/office/drawing/2014/main" id="{00000000-0008-0000-0100-0000F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260</xdr:col>
          <xdr:colOff>333375</xdr:colOff>
          <xdr:row>39</xdr:row>
          <xdr:rowOff>247650</xdr:rowOff>
        </xdr:from>
        <xdr:to>
          <xdr:col>261</xdr:col>
          <xdr:colOff>171450</xdr:colOff>
          <xdr:row>40</xdr:row>
          <xdr:rowOff>238125</xdr:rowOff>
        </xdr:to>
        <xdr:sp macro="" textlink="">
          <xdr:nvSpPr>
            <xdr:cNvPr id="28150" name="p02c51g06o04"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261</xdr:col>
          <xdr:colOff>209550</xdr:colOff>
          <xdr:row>39</xdr:row>
          <xdr:rowOff>247650</xdr:rowOff>
        </xdr:from>
        <xdr:to>
          <xdr:col>262</xdr:col>
          <xdr:colOff>47625</xdr:colOff>
          <xdr:row>40</xdr:row>
          <xdr:rowOff>238125</xdr:rowOff>
        </xdr:to>
        <xdr:sp macro="" textlink="">
          <xdr:nvSpPr>
            <xdr:cNvPr id="28151" name="p02c51g06o05"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323850</xdr:colOff>
          <xdr:row>40</xdr:row>
          <xdr:rowOff>0</xdr:rowOff>
        </xdr:from>
        <xdr:to>
          <xdr:col>11</xdr:col>
          <xdr:colOff>247650</xdr:colOff>
          <xdr:row>40</xdr:row>
          <xdr:rowOff>219075</xdr:rowOff>
        </xdr:to>
        <xdr:sp macro="" textlink="">
          <xdr:nvSpPr>
            <xdr:cNvPr id="28153" name="p02c01g06o04"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200025</xdr:colOff>
          <xdr:row>40</xdr:row>
          <xdr:rowOff>0</xdr:rowOff>
        </xdr:from>
        <xdr:to>
          <xdr:col>12</xdr:col>
          <xdr:colOff>123825</xdr:colOff>
          <xdr:row>40</xdr:row>
          <xdr:rowOff>219075</xdr:rowOff>
        </xdr:to>
        <xdr:sp macro="" textlink="">
          <xdr:nvSpPr>
            <xdr:cNvPr id="28154" name="p02c01g06o05" hidden="1">
              <a:extLst>
                <a:ext uri="{63B3BB69-23CF-44E3-9099-C40C66FF867C}">
                  <a14:compatExt spid="_x0000_s28154"/>
                </a:ext>
                <a:ext uri="{FF2B5EF4-FFF2-40B4-BE49-F238E27FC236}">
                  <a16:creationId xmlns:a16="http://schemas.microsoft.com/office/drawing/2014/main" id="{00000000-0008-0000-0100-0000F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blTitle" displayName="tblTitle" ref="D1:J3" totalsRowShown="0" headerRowDxfId="11" dataDxfId="10">
  <autoFilter ref="D1:J3"/>
  <tableColumns count="7">
    <tableColumn id="1" name="FormNumber" dataDxfId="9"/>
    <tableColumn id="2" name="ReturnDate" dataDxfId="8"/>
    <tableColumn id="3" name="SD_1" dataDxfId="7"/>
    <tableColumn id="4" name="SD_4" dataDxfId="6"/>
    <tableColumn id="5" name="SD_5" dataDxfId="5"/>
    <tableColumn id="6" name="SD_6" dataDxfId="4"/>
    <tableColumn id="7" name="SD_7" dataDxfId="3"/>
  </tableColumns>
  <tableStyleInfo name="TableStyleMedium2" showFirstColumn="0" showLastColumn="0" showRowStripes="1" showColumnStripes="0"/>
</table>
</file>

<file path=xl/tables/table2.xml><?xml version="1.0" encoding="utf-8"?>
<table xmlns="http://schemas.openxmlformats.org/spreadsheetml/2006/main" id="2" name="tblFormType" displayName="tblFormType" ref="D5:D9" totalsRowShown="0" headerRowDxfId="2" dataDxfId="1">
  <autoFilter ref="D5:D9"/>
  <tableColumns count="1">
    <tableColumn id="1" name="FormTyp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49.xml"/><Relationship Id="rId21" Type="http://schemas.openxmlformats.org/officeDocument/2006/relationships/ctrlProp" Target="../ctrlProps/ctrlProp48.xml"/><Relationship Id="rId170" Type="http://schemas.openxmlformats.org/officeDocument/2006/relationships/ctrlProp" Target="../ctrlProps/ctrlProp197.xml"/><Relationship Id="rId268" Type="http://schemas.openxmlformats.org/officeDocument/2006/relationships/ctrlProp" Target="../ctrlProps/ctrlProp295.xml"/><Relationship Id="rId475" Type="http://schemas.openxmlformats.org/officeDocument/2006/relationships/ctrlProp" Target="../ctrlProps/ctrlProp502.xml"/><Relationship Id="rId682" Type="http://schemas.openxmlformats.org/officeDocument/2006/relationships/ctrlProp" Target="../ctrlProps/ctrlProp709.xml"/><Relationship Id="rId128" Type="http://schemas.openxmlformats.org/officeDocument/2006/relationships/ctrlProp" Target="../ctrlProps/ctrlProp155.xml"/><Relationship Id="rId335" Type="http://schemas.openxmlformats.org/officeDocument/2006/relationships/ctrlProp" Target="../ctrlProps/ctrlProp362.xml"/><Relationship Id="rId542" Type="http://schemas.openxmlformats.org/officeDocument/2006/relationships/ctrlProp" Target="../ctrlProps/ctrlProp569.xml"/><Relationship Id="rId987" Type="http://schemas.openxmlformats.org/officeDocument/2006/relationships/ctrlProp" Target="../ctrlProps/ctrlProp1014.xml"/><Relationship Id="rId1172" Type="http://schemas.openxmlformats.org/officeDocument/2006/relationships/ctrlProp" Target="../ctrlProps/ctrlProp1199.xml"/><Relationship Id="rId402" Type="http://schemas.openxmlformats.org/officeDocument/2006/relationships/ctrlProp" Target="../ctrlProps/ctrlProp429.xml"/><Relationship Id="rId847" Type="http://schemas.openxmlformats.org/officeDocument/2006/relationships/ctrlProp" Target="../ctrlProps/ctrlProp874.xml"/><Relationship Id="rId1032" Type="http://schemas.openxmlformats.org/officeDocument/2006/relationships/ctrlProp" Target="../ctrlProps/ctrlProp1059.xml"/><Relationship Id="rId1477" Type="http://schemas.openxmlformats.org/officeDocument/2006/relationships/ctrlProp" Target="../ctrlProps/ctrlProp1504.xml"/><Relationship Id="rId707" Type="http://schemas.openxmlformats.org/officeDocument/2006/relationships/ctrlProp" Target="../ctrlProps/ctrlProp734.xml"/><Relationship Id="rId914" Type="http://schemas.openxmlformats.org/officeDocument/2006/relationships/ctrlProp" Target="../ctrlProps/ctrlProp941.xml"/><Relationship Id="rId1337" Type="http://schemas.openxmlformats.org/officeDocument/2006/relationships/ctrlProp" Target="../ctrlProps/ctrlProp1364.xml"/><Relationship Id="rId1544" Type="http://schemas.openxmlformats.org/officeDocument/2006/relationships/ctrlProp" Target="../ctrlProps/ctrlProp1571.xml"/><Relationship Id="rId43" Type="http://schemas.openxmlformats.org/officeDocument/2006/relationships/ctrlProp" Target="../ctrlProps/ctrlProp70.xml"/><Relationship Id="rId1404" Type="http://schemas.openxmlformats.org/officeDocument/2006/relationships/ctrlProp" Target="../ctrlProps/ctrlProp1431.xml"/><Relationship Id="rId192" Type="http://schemas.openxmlformats.org/officeDocument/2006/relationships/ctrlProp" Target="../ctrlProps/ctrlProp219.xml"/><Relationship Id="rId206" Type="http://schemas.openxmlformats.org/officeDocument/2006/relationships/ctrlProp" Target="../ctrlProps/ctrlProp233.xml"/><Relationship Id="rId413" Type="http://schemas.openxmlformats.org/officeDocument/2006/relationships/ctrlProp" Target="../ctrlProps/ctrlProp440.xml"/><Relationship Id="rId858" Type="http://schemas.openxmlformats.org/officeDocument/2006/relationships/ctrlProp" Target="../ctrlProps/ctrlProp885.xml"/><Relationship Id="rId1043" Type="http://schemas.openxmlformats.org/officeDocument/2006/relationships/ctrlProp" Target="../ctrlProps/ctrlProp1070.xml"/><Relationship Id="rId1488" Type="http://schemas.openxmlformats.org/officeDocument/2006/relationships/ctrlProp" Target="../ctrlProps/ctrlProp1515.xml"/><Relationship Id="rId497" Type="http://schemas.openxmlformats.org/officeDocument/2006/relationships/ctrlProp" Target="../ctrlProps/ctrlProp524.xml"/><Relationship Id="rId620" Type="http://schemas.openxmlformats.org/officeDocument/2006/relationships/ctrlProp" Target="../ctrlProps/ctrlProp647.xml"/><Relationship Id="rId718" Type="http://schemas.openxmlformats.org/officeDocument/2006/relationships/ctrlProp" Target="../ctrlProps/ctrlProp745.xml"/><Relationship Id="rId925" Type="http://schemas.openxmlformats.org/officeDocument/2006/relationships/ctrlProp" Target="../ctrlProps/ctrlProp952.xml"/><Relationship Id="rId1250" Type="http://schemas.openxmlformats.org/officeDocument/2006/relationships/ctrlProp" Target="../ctrlProps/ctrlProp1277.xml"/><Relationship Id="rId1348" Type="http://schemas.openxmlformats.org/officeDocument/2006/relationships/ctrlProp" Target="../ctrlProps/ctrlProp1375.xml"/><Relationship Id="rId1555" Type="http://schemas.openxmlformats.org/officeDocument/2006/relationships/ctrlProp" Target="../ctrlProps/ctrlProp1582.xml"/><Relationship Id="rId357" Type="http://schemas.openxmlformats.org/officeDocument/2006/relationships/ctrlProp" Target="../ctrlProps/ctrlProp384.xml"/><Relationship Id="rId1110" Type="http://schemas.openxmlformats.org/officeDocument/2006/relationships/ctrlProp" Target="../ctrlProps/ctrlProp1137.xml"/><Relationship Id="rId1194" Type="http://schemas.openxmlformats.org/officeDocument/2006/relationships/ctrlProp" Target="../ctrlProps/ctrlProp1221.xml"/><Relationship Id="rId1208" Type="http://schemas.openxmlformats.org/officeDocument/2006/relationships/ctrlProp" Target="../ctrlProps/ctrlProp1235.xml"/><Relationship Id="rId1415" Type="http://schemas.openxmlformats.org/officeDocument/2006/relationships/ctrlProp" Target="../ctrlProps/ctrlProp1442.xml"/><Relationship Id="rId54" Type="http://schemas.openxmlformats.org/officeDocument/2006/relationships/ctrlProp" Target="../ctrlProps/ctrlProp81.xml"/><Relationship Id="rId217" Type="http://schemas.openxmlformats.org/officeDocument/2006/relationships/ctrlProp" Target="../ctrlProps/ctrlProp244.xml"/><Relationship Id="rId564" Type="http://schemas.openxmlformats.org/officeDocument/2006/relationships/ctrlProp" Target="../ctrlProps/ctrlProp591.xml"/><Relationship Id="rId771" Type="http://schemas.openxmlformats.org/officeDocument/2006/relationships/ctrlProp" Target="../ctrlProps/ctrlProp798.xml"/><Relationship Id="rId869" Type="http://schemas.openxmlformats.org/officeDocument/2006/relationships/ctrlProp" Target="../ctrlProps/ctrlProp896.xml"/><Relationship Id="rId1499" Type="http://schemas.openxmlformats.org/officeDocument/2006/relationships/ctrlProp" Target="../ctrlProps/ctrlProp1526.xml"/><Relationship Id="rId424" Type="http://schemas.openxmlformats.org/officeDocument/2006/relationships/ctrlProp" Target="../ctrlProps/ctrlProp451.xml"/><Relationship Id="rId631" Type="http://schemas.openxmlformats.org/officeDocument/2006/relationships/ctrlProp" Target="../ctrlProps/ctrlProp658.xml"/><Relationship Id="rId729" Type="http://schemas.openxmlformats.org/officeDocument/2006/relationships/ctrlProp" Target="../ctrlProps/ctrlProp756.xml"/><Relationship Id="rId1054" Type="http://schemas.openxmlformats.org/officeDocument/2006/relationships/ctrlProp" Target="../ctrlProps/ctrlProp1081.xml"/><Relationship Id="rId1261" Type="http://schemas.openxmlformats.org/officeDocument/2006/relationships/ctrlProp" Target="../ctrlProps/ctrlProp1288.xml"/><Relationship Id="rId1359" Type="http://schemas.openxmlformats.org/officeDocument/2006/relationships/ctrlProp" Target="../ctrlProps/ctrlProp1386.xml"/><Relationship Id="rId270" Type="http://schemas.openxmlformats.org/officeDocument/2006/relationships/ctrlProp" Target="../ctrlProps/ctrlProp297.xml"/><Relationship Id="rId936" Type="http://schemas.openxmlformats.org/officeDocument/2006/relationships/ctrlProp" Target="../ctrlProps/ctrlProp963.xml"/><Relationship Id="rId1121" Type="http://schemas.openxmlformats.org/officeDocument/2006/relationships/ctrlProp" Target="../ctrlProps/ctrlProp1148.xml"/><Relationship Id="rId1219" Type="http://schemas.openxmlformats.org/officeDocument/2006/relationships/ctrlProp" Target="../ctrlProps/ctrlProp1246.xml"/><Relationship Id="rId1566" Type="http://schemas.openxmlformats.org/officeDocument/2006/relationships/ctrlProp" Target="../ctrlProps/ctrlProp1593.xml"/><Relationship Id="rId65" Type="http://schemas.openxmlformats.org/officeDocument/2006/relationships/ctrlProp" Target="../ctrlProps/ctrlProp92.xml"/><Relationship Id="rId130" Type="http://schemas.openxmlformats.org/officeDocument/2006/relationships/ctrlProp" Target="../ctrlProps/ctrlProp157.xml"/><Relationship Id="rId368" Type="http://schemas.openxmlformats.org/officeDocument/2006/relationships/ctrlProp" Target="../ctrlProps/ctrlProp395.xml"/><Relationship Id="rId575" Type="http://schemas.openxmlformats.org/officeDocument/2006/relationships/ctrlProp" Target="../ctrlProps/ctrlProp602.xml"/><Relationship Id="rId782" Type="http://schemas.openxmlformats.org/officeDocument/2006/relationships/ctrlProp" Target="../ctrlProps/ctrlProp809.xml"/><Relationship Id="rId1426" Type="http://schemas.openxmlformats.org/officeDocument/2006/relationships/ctrlProp" Target="../ctrlProps/ctrlProp1453.xml"/><Relationship Id="rId228" Type="http://schemas.openxmlformats.org/officeDocument/2006/relationships/ctrlProp" Target="../ctrlProps/ctrlProp255.xml"/><Relationship Id="rId435" Type="http://schemas.openxmlformats.org/officeDocument/2006/relationships/ctrlProp" Target="../ctrlProps/ctrlProp462.xml"/><Relationship Id="rId642" Type="http://schemas.openxmlformats.org/officeDocument/2006/relationships/ctrlProp" Target="../ctrlProps/ctrlProp669.xml"/><Relationship Id="rId1065" Type="http://schemas.openxmlformats.org/officeDocument/2006/relationships/ctrlProp" Target="../ctrlProps/ctrlProp1092.xml"/><Relationship Id="rId1272" Type="http://schemas.openxmlformats.org/officeDocument/2006/relationships/ctrlProp" Target="../ctrlProps/ctrlProp1299.xml"/><Relationship Id="rId281" Type="http://schemas.openxmlformats.org/officeDocument/2006/relationships/ctrlProp" Target="../ctrlProps/ctrlProp308.xml"/><Relationship Id="rId502" Type="http://schemas.openxmlformats.org/officeDocument/2006/relationships/ctrlProp" Target="../ctrlProps/ctrlProp529.xml"/><Relationship Id="rId947" Type="http://schemas.openxmlformats.org/officeDocument/2006/relationships/ctrlProp" Target="../ctrlProps/ctrlProp974.xml"/><Relationship Id="rId1132" Type="http://schemas.openxmlformats.org/officeDocument/2006/relationships/ctrlProp" Target="../ctrlProps/ctrlProp1159.xml"/><Relationship Id="rId1577" Type="http://schemas.openxmlformats.org/officeDocument/2006/relationships/ctrlProp" Target="../ctrlProps/ctrlProp1604.xml"/><Relationship Id="rId76" Type="http://schemas.openxmlformats.org/officeDocument/2006/relationships/ctrlProp" Target="../ctrlProps/ctrlProp103.xml"/><Relationship Id="rId141" Type="http://schemas.openxmlformats.org/officeDocument/2006/relationships/ctrlProp" Target="../ctrlProps/ctrlProp168.xml"/><Relationship Id="rId379" Type="http://schemas.openxmlformats.org/officeDocument/2006/relationships/ctrlProp" Target="../ctrlProps/ctrlProp406.xml"/><Relationship Id="rId586" Type="http://schemas.openxmlformats.org/officeDocument/2006/relationships/ctrlProp" Target="../ctrlProps/ctrlProp613.xml"/><Relationship Id="rId793" Type="http://schemas.openxmlformats.org/officeDocument/2006/relationships/ctrlProp" Target="../ctrlProps/ctrlProp820.xml"/><Relationship Id="rId807" Type="http://schemas.openxmlformats.org/officeDocument/2006/relationships/ctrlProp" Target="../ctrlProps/ctrlProp834.xml"/><Relationship Id="rId1437" Type="http://schemas.openxmlformats.org/officeDocument/2006/relationships/ctrlProp" Target="../ctrlProps/ctrlProp1464.xml"/><Relationship Id="rId7" Type="http://schemas.openxmlformats.org/officeDocument/2006/relationships/ctrlProp" Target="../ctrlProps/ctrlProp34.xml"/><Relationship Id="rId239" Type="http://schemas.openxmlformats.org/officeDocument/2006/relationships/ctrlProp" Target="../ctrlProps/ctrlProp266.xml"/><Relationship Id="rId446" Type="http://schemas.openxmlformats.org/officeDocument/2006/relationships/ctrlProp" Target="../ctrlProps/ctrlProp473.xml"/><Relationship Id="rId653" Type="http://schemas.openxmlformats.org/officeDocument/2006/relationships/ctrlProp" Target="../ctrlProps/ctrlProp680.xml"/><Relationship Id="rId1076" Type="http://schemas.openxmlformats.org/officeDocument/2006/relationships/ctrlProp" Target="../ctrlProps/ctrlProp1103.xml"/><Relationship Id="rId1283" Type="http://schemas.openxmlformats.org/officeDocument/2006/relationships/ctrlProp" Target="../ctrlProps/ctrlProp1310.xml"/><Relationship Id="rId1490" Type="http://schemas.openxmlformats.org/officeDocument/2006/relationships/ctrlProp" Target="../ctrlProps/ctrlProp1517.xml"/><Relationship Id="rId1504" Type="http://schemas.openxmlformats.org/officeDocument/2006/relationships/ctrlProp" Target="../ctrlProps/ctrlProp1531.xml"/><Relationship Id="rId292" Type="http://schemas.openxmlformats.org/officeDocument/2006/relationships/ctrlProp" Target="../ctrlProps/ctrlProp319.xml"/><Relationship Id="rId306" Type="http://schemas.openxmlformats.org/officeDocument/2006/relationships/ctrlProp" Target="../ctrlProps/ctrlProp333.xml"/><Relationship Id="rId860" Type="http://schemas.openxmlformats.org/officeDocument/2006/relationships/ctrlProp" Target="../ctrlProps/ctrlProp887.xml"/><Relationship Id="rId958" Type="http://schemas.openxmlformats.org/officeDocument/2006/relationships/ctrlProp" Target="../ctrlProps/ctrlProp985.xml"/><Relationship Id="rId1143" Type="http://schemas.openxmlformats.org/officeDocument/2006/relationships/ctrlProp" Target="../ctrlProps/ctrlProp1170.xml"/><Relationship Id="rId87" Type="http://schemas.openxmlformats.org/officeDocument/2006/relationships/ctrlProp" Target="../ctrlProps/ctrlProp114.xml"/><Relationship Id="rId513" Type="http://schemas.openxmlformats.org/officeDocument/2006/relationships/ctrlProp" Target="../ctrlProps/ctrlProp540.xml"/><Relationship Id="rId597" Type="http://schemas.openxmlformats.org/officeDocument/2006/relationships/ctrlProp" Target="../ctrlProps/ctrlProp624.xml"/><Relationship Id="rId720" Type="http://schemas.openxmlformats.org/officeDocument/2006/relationships/ctrlProp" Target="../ctrlProps/ctrlProp747.xml"/><Relationship Id="rId818" Type="http://schemas.openxmlformats.org/officeDocument/2006/relationships/ctrlProp" Target="../ctrlProps/ctrlProp845.xml"/><Relationship Id="rId1350" Type="http://schemas.openxmlformats.org/officeDocument/2006/relationships/ctrlProp" Target="../ctrlProps/ctrlProp1377.xml"/><Relationship Id="rId1448" Type="http://schemas.openxmlformats.org/officeDocument/2006/relationships/ctrlProp" Target="../ctrlProps/ctrlProp1475.xml"/><Relationship Id="rId152" Type="http://schemas.openxmlformats.org/officeDocument/2006/relationships/ctrlProp" Target="../ctrlProps/ctrlProp179.xml"/><Relationship Id="rId457" Type="http://schemas.openxmlformats.org/officeDocument/2006/relationships/ctrlProp" Target="../ctrlProps/ctrlProp484.xml"/><Relationship Id="rId1003" Type="http://schemas.openxmlformats.org/officeDocument/2006/relationships/ctrlProp" Target="../ctrlProps/ctrlProp1030.xml"/><Relationship Id="rId1087" Type="http://schemas.openxmlformats.org/officeDocument/2006/relationships/ctrlProp" Target="../ctrlProps/ctrlProp1114.xml"/><Relationship Id="rId1210" Type="http://schemas.openxmlformats.org/officeDocument/2006/relationships/ctrlProp" Target="../ctrlProps/ctrlProp1237.xml"/><Relationship Id="rId1294" Type="http://schemas.openxmlformats.org/officeDocument/2006/relationships/ctrlProp" Target="../ctrlProps/ctrlProp1321.xml"/><Relationship Id="rId1308" Type="http://schemas.openxmlformats.org/officeDocument/2006/relationships/ctrlProp" Target="../ctrlProps/ctrlProp1335.xml"/><Relationship Id="rId664" Type="http://schemas.openxmlformats.org/officeDocument/2006/relationships/ctrlProp" Target="../ctrlProps/ctrlProp691.xml"/><Relationship Id="rId871" Type="http://schemas.openxmlformats.org/officeDocument/2006/relationships/ctrlProp" Target="../ctrlProps/ctrlProp898.xml"/><Relationship Id="rId969" Type="http://schemas.openxmlformats.org/officeDocument/2006/relationships/ctrlProp" Target="../ctrlProps/ctrlProp996.xml"/><Relationship Id="rId1515" Type="http://schemas.openxmlformats.org/officeDocument/2006/relationships/ctrlProp" Target="../ctrlProps/ctrlProp1542.xml"/><Relationship Id="rId14" Type="http://schemas.openxmlformats.org/officeDocument/2006/relationships/ctrlProp" Target="../ctrlProps/ctrlProp41.xml"/><Relationship Id="rId317" Type="http://schemas.openxmlformats.org/officeDocument/2006/relationships/ctrlProp" Target="../ctrlProps/ctrlProp344.xml"/><Relationship Id="rId524" Type="http://schemas.openxmlformats.org/officeDocument/2006/relationships/ctrlProp" Target="../ctrlProps/ctrlProp551.xml"/><Relationship Id="rId731" Type="http://schemas.openxmlformats.org/officeDocument/2006/relationships/ctrlProp" Target="../ctrlProps/ctrlProp758.xml"/><Relationship Id="rId1154" Type="http://schemas.openxmlformats.org/officeDocument/2006/relationships/ctrlProp" Target="../ctrlProps/ctrlProp1181.xml"/><Relationship Id="rId1361" Type="http://schemas.openxmlformats.org/officeDocument/2006/relationships/ctrlProp" Target="../ctrlProps/ctrlProp1388.xml"/><Relationship Id="rId1459" Type="http://schemas.openxmlformats.org/officeDocument/2006/relationships/ctrlProp" Target="../ctrlProps/ctrlProp1486.xml"/><Relationship Id="rId98" Type="http://schemas.openxmlformats.org/officeDocument/2006/relationships/ctrlProp" Target="../ctrlProps/ctrlProp125.xml"/><Relationship Id="rId163" Type="http://schemas.openxmlformats.org/officeDocument/2006/relationships/ctrlProp" Target="../ctrlProps/ctrlProp190.xml"/><Relationship Id="rId370" Type="http://schemas.openxmlformats.org/officeDocument/2006/relationships/ctrlProp" Target="../ctrlProps/ctrlProp397.xml"/><Relationship Id="rId829" Type="http://schemas.openxmlformats.org/officeDocument/2006/relationships/ctrlProp" Target="../ctrlProps/ctrlProp856.xml"/><Relationship Id="rId1014" Type="http://schemas.openxmlformats.org/officeDocument/2006/relationships/ctrlProp" Target="../ctrlProps/ctrlProp1041.xml"/><Relationship Id="rId1221" Type="http://schemas.openxmlformats.org/officeDocument/2006/relationships/ctrlProp" Target="../ctrlProps/ctrlProp1248.xml"/><Relationship Id="rId230" Type="http://schemas.openxmlformats.org/officeDocument/2006/relationships/ctrlProp" Target="../ctrlProps/ctrlProp257.xml"/><Relationship Id="rId468" Type="http://schemas.openxmlformats.org/officeDocument/2006/relationships/ctrlProp" Target="../ctrlProps/ctrlProp495.xml"/><Relationship Id="rId675" Type="http://schemas.openxmlformats.org/officeDocument/2006/relationships/ctrlProp" Target="../ctrlProps/ctrlProp702.xml"/><Relationship Id="rId882" Type="http://schemas.openxmlformats.org/officeDocument/2006/relationships/ctrlProp" Target="../ctrlProps/ctrlProp909.xml"/><Relationship Id="rId1098" Type="http://schemas.openxmlformats.org/officeDocument/2006/relationships/ctrlProp" Target="../ctrlProps/ctrlProp1125.xml"/><Relationship Id="rId1319" Type="http://schemas.openxmlformats.org/officeDocument/2006/relationships/ctrlProp" Target="../ctrlProps/ctrlProp1346.xml"/><Relationship Id="rId1526" Type="http://schemas.openxmlformats.org/officeDocument/2006/relationships/ctrlProp" Target="../ctrlProps/ctrlProp1553.xml"/><Relationship Id="rId25" Type="http://schemas.openxmlformats.org/officeDocument/2006/relationships/ctrlProp" Target="../ctrlProps/ctrlProp52.xml"/><Relationship Id="rId328" Type="http://schemas.openxmlformats.org/officeDocument/2006/relationships/ctrlProp" Target="../ctrlProps/ctrlProp355.xml"/><Relationship Id="rId535" Type="http://schemas.openxmlformats.org/officeDocument/2006/relationships/ctrlProp" Target="../ctrlProps/ctrlProp562.xml"/><Relationship Id="rId742" Type="http://schemas.openxmlformats.org/officeDocument/2006/relationships/ctrlProp" Target="../ctrlProps/ctrlProp769.xml"/><Relationship Id="rId1165" Type="http://schemas.openxmlformats.org/officeDocument/2006/relationships/ctrlProp" Target="../ctrlProps/ctrlProp1192.xml"/><Relationship Id="rId1372" Type="http://schemas.openxmlformats.org/officeDocument/2006/relationships/ctrlProp" Target="../ctrlProps/ctrlProp1399.xml"/><Relationship Id="rId174" Type="http://schemas.openxmlformats.org/officeDocument/2006/relationships/ctrlProp" Target="../ctrlProps/ctrlProp201.xml"/><Relationship Id="rId381" Type="http://schemas.openxmlformats.org/officeDocument/2006/relationships/ctrlProp" Target="../ctrlProps/ctrlProp408.xml"/><Relationship Id="rId602" Type="http://schemas.openxmlformats.org/officeDocument/2006/relationships/ctrlProp" Target="../ctrlProps/ctrlProp629.xml"/><Relationship Id="rId1025" Type="http://schemas.openxmlformats.org/officeDocument/2006/relationships/ctrlProp" Target="../ctrlProps/ctrlProp1052.xml"/><Relationship Id="rId1232" Type="http://schemas.openxmlformats.org/officeDocument/2006/relationships/ctrlProp" Target="../ctrlProps/ctrlProp1259.xml"/><Relationship Id="rId241" Type="http://schemas.openxmlformats.org/officeDocument/2006/relationships/ctrlProp" Target="../ctrlProps/ctrlProp268.xml"/><Relationship Id="rId479" Type="http://schemas.openxmlformats.org/officeDocument/2006/relationships/ctrlProp" Target="../ctrlProps/ctrlProp506.xml"/><Relationship Id="rId686" Type="http://schemas.openxmlformats.org/officeDocument/2006/relationships/ctrlProp" Target="../ctrlProps/ctrlProp713.xml"/><Relationship Id="rId893" Type="http://schemas.openxmlformats.org/officeDocument/2006/relationships/ctrlProp" Target="../ctrlProps/ctrlProp920.xml"/><Relationship Id="rId907" Type="http://schemas.openxmlformats.org/officeDocument/2006/relationships/ctrlProp" Target="../ctrlProps/ctrlProp934.xml"/><Relationship Id="rId1537" Type="http://schemas.openxmlformats.org/officeDocument/2006/relationships/ctrlProp" Target="../ctrlProps/ctrlProp1564.xml"/><Relationship Id="rId36" Type="http://schemas.openxmlformats.org/officeDocument/2006/relationships/ctrlProp" Target="../ctrlProps/ctrlProp63.xml"/><Relationship Id="rId339" Type="http://schemas.openxmlformats.org/officeDocument/2006/relationships/ctrlProp" Target="../ctrlProps/ctrlProp366.xml"/><Relationship Id="rId546" Type="http://schemas.openxmlformats.org/officeDocument/2006/relationships/ctrlProp" Target="../ctrlProps/ctrlProp573.xml"/><Relationship Id="rId753" Type="http://schemas.openxmlformats.org/officeDocument/2006/relationships/ctrlProp" Target="../ctrlProps/ctrlProp780.xml"/><Relationship Id="rId1176" Type="http://schemas.openxmlformats.org/officeDocument/2006/relationships/ctrlProp" Target="../ctrlProps/ctrlProp1203.xml"/><Relationship Id="rId1383" Type="http://schemas.openxmlformats.org/officeDocument/2006/relationships/ctrlProp" Target="../ctrlProps/ctrlProp1410.xml"/><Relationship Id="rId101" Type="http://schemas.openxmlformats.org/officeDocument/2006/relationships/ctrlProp" Target="../ctrlProps/ctrlProp128.xml"/><Relationship Id="rId185" Type="http://schemas.openxmlformats.org/officeDocument/2006/relationships/ctrlProp" Target="../ctrlProps/ctrlProp212.xml"/><Relationship Id="rId406" Type="http://schemas.openxmlformats.org/officeDocument/2006/relationships/ctrlProp" Target="../ctrlProps/ctrlProp433.xml"/><Relationship Id="rId960" Type="http://schemas.openxmlformats.org/officeDocument/2006/relationships/ctrlProp" Target="../ctrlProps/ctrlProp987.xml"/><Relationship Id="rId1036" Type="http://schemas.openxmlformats.org/officeDocument/2006/relationships/ctrlProp" Target="../ctrlProps/ctrlProp1063.xml"/><Relationship Id="rId1243" Type="http://schemas.openxmlformats.org/officeDocument/2006/relationships/ctrlProp" Target="../ctrlProps/ctrlProp1270.xml"/><Relationship Id="rId392" Type="http://schemas.openxmlformats.org/officeDocument/2006/relationships/ctrlProp" Target="../ctrlProps/ctrlProp419.xml"/><Relationship Id="rId613" Type="http://schemas.openxmlformats.org/officeDocument/2006/relationships/ctrlProp" Target="../ctrlProps/ctrlProp640.xml"/><Relationship Id="rId697" Type="http://schemas.openxmlformats.org/officeDocument/2006/relationships/ctrlProp" Target="../ctrlProps/ctrlProp724.xml"/><Relationship Id="rId820" Type="http://schemas.openxmlformats.org/officeDocument/2006/relationships/ctrlProp" Target="../ctrlProps/ctrlProp847.xml"/><Relationship Id="rId918" Type="http://schemas.openxmlformats.org/officeDocument/2006/relationships/ctrlProp" Target="../ctrlProps/ctrlProp945.xml"/><Relationship Id="rId1450" Type="http://schemas.openxmlformats.org/officeDocument/2006/relationships/ctrlProp" Target="../ctrlProps/ctrlProp1477.xml"/><Relationship Id="rId1548" Type="http://schemas.openxmlformats.org/officeDocument/2006/relationships/ctrlProp" Target="../ctrlProps/ctrlProp1575.xml"/><Relationship Id="rId252" Type="http://schemas.openxmlformats.org/officeDocument/2006/relationships/ctrlProp" Target="../ctrlProps/ctrlProp279.xml"/><Relationship Id="rId1103" Type="http://schemas.openxmlformats.org/officeDocument/2006/relationships/ctrlProp" Target="../ctrlProps/ctrlProp1130.xml"/><Relationship Id="rId1187" Type="http://schemas.openxmlformats.org/officeDocument/2006/relationships/ctrlProp" Target="../ctrlProps/ctrlProp1214.xml"/><Relationship Id="rId1310" Type="http://schemas.openxmlformats.org/officeDocument/2006/relationships/ctrlProp" Target="../ctrlProps/ctrlProp1337.xml"/><Relationship Id="rId1408" Type="http://schemas.openxmlformats.org/officeDocument/2006/relationships/ctrlProp" Target="../ctrlProps/ctrlProp1435.xml"/><Relationship Id="rId47" Type="http://schemas.openxmlformats.org/officeDocument/2006/relationships/ctrlProp" Target="../ctrlProps/ctrlProp74.xml"/><Relationship Id="rId112" Type="http://schemas.openxmlformats.org/officeDocument/2006/relationships/ctrlProp" Target="../ctrlProps/ctrlProp139.xml"/><Relationship Id="rId557" Type="http://schemas.openxmlformats.org/officeDocument/2006/relationships/ctrlProp" Target="../ctrlProps/ctrlProp584.xml"/><Relationship Id="rId764" Type="http://schemas.openxmlformats.org/officeDocument/2006/relationships/ctrlProp" Target="../ctrlProps/ctrlProp791.xml"/><Relationship Id="rId971" Type="http://schemas.openxmlformats.org/officeDocument/2006/relationships/ctrlProp" Target="../ctrlProps/ctrlProp998.xml"/><Relationship Id="rId1394" Type="http://schemas.openxmlformats.org/officeDocument/2006/relationships/ctrlProp" Target="../ctrlProps/ctrlProp1421.xml"/><Relationship Id="rId196" Type="http://schemas.openxmlformats.org/officeDocument/2006/relationships/ctrlProp" Target="../ctrlProps/ctrlProp223.xml"/><Relationship Id="rId417" Type="http://schemas.openxmlformats.org/officeDocument/2006/relationships/ctrlProp" Target="../ctrlProps/ctrlProp444.xml"/><Relationship Id="rId624" Type="http://schemas.openxmlformats.org/officeDocument/2006/relationships/ctrlProp" Target="../ctrlProps/ctrlProp651.xml"/><Relationship Id="rId831" Type="http://schemas.openxmlformats.org/officeDocument/2006/relationships/ctrlProp" Target="../ctrlProps/ctrlProp858.xml"/><Relationship Id="rId1047" Type="http://schemas.openxmlformats.org/officeDocument/2006/relationships/ctrlProp" Target="../ctrlProps/ctrlProp1074.xml"/><Relationship Id="rId1254" Type="http://schemas.openxmlformats.org/officeDocument/2006/relationships/ctrlProp" Target="../ctrlProps/ctrlProp1281.xml"/><Relationship Id="rId1461" Type="http://schemas.openxmlformats.org/officeDocument/2006/relationships/ctrlProp" Target="../ctrlProps/ctrlProp1488.xml"/><Relationship Id="rId263" Type="http://schemas.openxmlformats.org/officeDocument/2006/relationships/ctrlProp" Target="../ctrlProps/ctrlProp290.xml"/><Relationship Id="rId470" Type="http://schemas.openxmlformats.org/officeDocument/2006/relationships/ctrlProp" Target="../ctrlProps/ctrlProp497.xml"/><Relationship Id="rId929" Type="http://schemas.openxmlformats.org/officeDocument/2006/relationships/ctrlProp" Target="../ctrlProps/ctrlProp956.xml"/><Relationship Id="rId1114" Type="http://schemas.openxmlformats.org/officeDocument/2006/relationships/ctrlProp" Target="../ctrlProps/ctrlProp1141.xml"/><Relationship Id="rId1321" Type="http://schemas.openxmlformats.org/officeDocument/2006/relationships/ctrlProp" Target="../ctrlProps/ctrlProp1348.xml"/><Relationship Id="rId1559" Type="http://schemas.openxmlformats.org/officeDocument/2006/relationships/ctrlProp" Target="../ctrlProps/ctrlProp1586.xml"/><Relationship Id="rId58" Type="http://schemas.openxmlformats.org/officeDocument/2006/relationships/ctrlProp" Target="../ctrlProps/ctrlProp85.xml"/><Relationship Id="rId123" Type="http://schemas.openxmlformats.org/officeDocument/2006/relationships/ctrlProp" Target="../ctrlProps/ctrlProp150.xml"/><Relationship Id="rId330" Type="http://schemas.openxmlformats.org/officeDocument/2006/relationships/ctrlProp" Target="../ctrlProps/ctrlProp357.xml"/><Relationship Id="rId568" Type="http://schemas.openxmlformats.org/officeDocument/2006/relationships/ctrlProp" Target="../ctrlProps/ctrlProp595.xml"/><Relationship Id="rId775" Type="http://schemas.openxmlformats.org/officeDocument/2006/relationships/ctrlProp" Target="../ctrlProps/ctrlProp802.xml"/><Relationship Id="rId982" Type="http://schemas.openxmlformats.org/officeDocument/2006/relationships/ctrlProp" Target="../ctrlProps/ctrlProp1009.xml"/><Relationship Id="rId1198" Type="http://schemas.openxmlformats.org/officeDocument/2006/relationships/ctrlProp" Target="../ctrlProps/ctrlProp1225.xml"/><Relationship Id="rId1419" Type="http://schemas.openxmlformats.org/officeDocument/2006/relationships/ctrlProp" Target="../ctrlProps/ctrlProp1446.xml"/><Relationship Id="rId428" Type="http://schemas.openxmlformats.org/officeDocument/2006/relationships/ctrlProp" Target="../ctrlProps/ctrlProp455.xml"/><Relationship Id="rId635" Type="http://schemas.openxmlformats.org/officeDocument/2006/relationships/ctrlProp" Target="../ctrlProps/ctrlProp662.xml"/><Relationship Id="rId842" Type="http://schemas.openxmlformats.org/officeDocument/2006/relationships/ctrlProp" Target="../ctrlProps/ctrlProp869.xml"/><Relationship Id="rId1058" Type="http://schemas.openxmlformats.org/officeDocument/2006/relationships/ctrlProp" Target="../ctrlProps/ctrlProp1085.xml"/><Relationship Id="rId1265" Type="http://schemas.openxmlformats.org/officeDocument/2006/relationships/ctrlProp" Target="../ctrlProps/ctrlProp1292.xml"/><Relationship Id="rId1472" Type="http://schemas.openxmlformats.org/officeDocument/2006/relationships/ctrlProp" Target="../ctrlProps/ctrlProp1499.xml"/><Relationship Id="rId274" Type="http://schemas.openxmlformats.org/officeDocument/2006/relationships/ctrlProp" Target="../ctrlProps/ctrlProp301.xml"/><Relationship Id="rId481" Type="http://schemas.openxmlformats.org/officeDocument/2006/relationships/ctrlProp" Target="../ctrlProps/ctrlProp508.xml"/><Relationship Id="rId702" Type="http://schemas.openxmlformats.org/officeDocument/2006/relationships/ctrlProp" Target="../ctrlProps/ctrlProp729.xml"/><Relationship Id="rId1125" Type="http://schemas.openxmlformats.org/officeDocument/2006/relationships/ctrlProp" Target="../ctrlProps/ctrlProp1152.xml"/><Relationship Id="rId1332" Type="http://schemas.openxmlformats.org/officeDocument/2006/relationships/ctrlProp" Target="../ctrlProps/ctrlProp1359.xml"/><Relationship Id="rId69" Type="http://schemas.openxmlformats.org/officeDocument/2006/relationships/ctrlProp" Target="../ctrlProps/ctrlProp96.xml"/><Relationship Id="rId134" Type="http://schemas.openxmlformats.org/officeDocument/2006/relationships/ctrlProp" Target="../ctrlProps/ctrlProp161.xml"/><Relationship Id="rId579" Type="http://schemas.openxmlformats.org/officeDocument/2006/relationships/ctrlProp" Target="../ctrlProps/ctrlProp606.xml"/><Relationship Id="rId786" Type="http://schemas.openxmlformats.org/officeDocument/2006/relationships/ctrlProp" Target="../ctrlProps/ctrlProp813.xml"/><Relationship Id="rId993" Type="http://schemas.openxmlformats.org/officeDocument/2006/relationships/ctrlProp" Target="../ctrlProps/ctrlProp1020.xml"/><Relationship Id="rId341" Type="http://schemas.openxmlformats.org/officeDocument/2006/relationships/ctrlProp" Target="../ctrlProps/ctrlProp368.xml"/><Relationship Id="rId439" Type="http://schemas.openxmlformats.org/officeDocument/2006/relationships/ctrlProp" Target="../ctrlProps/ctrlProp466.xml"/><Relationship Id="rId646" Type="http://schemas.openxmlformats.org/officeDocument/2006/relationships/ctrlProp" Target="../ctrlProps/ctrlProp673.xml"/><Relationship Id="rId1069" Type="http://schemas.openxmlformats.org/officeDocument/2006/relationships/ctrlProp" Target="../ctrlProps/ctrlProp1096.xml"/><Relationship Id="rId1276" Type="http://schemas.openxmlformats.org/officeDocument/2006/relationships/ctrlProp" Target="../ctrlProps/ctrlProp1303.xml"/><Relationship Id="rId1483" Type="http://schemas.openxmlformats.org/officeDocument/2006/relationships/ctrlProp" Target="../ctrlProps/ctrlProp1510.xml"/><Relationship Id="rId201" Type="http://schemas.openxmlformats.org/officeDocument/2006/relationships/ctrlProp" Target="../ctrlProps/ctrlProp228.xml"/><Relationship Id="rId285" Type="http://schemas.openxmlformats.org/officeDocument/2006/relationships/ctrlProp" Target="../ctrlProps/ctrlProp312.xml"/><Relationship Id="rId506" Type="http://schemas.openxmlformats.org/officeDocument/2006/relationships/ctrlProp" Target="../ctrlProps/ctrlProp533.xml"/><Relationship Id="rId853" Type="http://schemas.openxmlformats.org/officeDocument/2006/relationships/ctrlProp" Target="../ctrlProps/ctrlProp880.xml"/><Relationship Id="rId1136" Type="http://schemas.openxmlformats.org/officeDocument/2006/relationships/ctrlProp" Target="../ctrlProps/ctrlProp1163.xml"/><Relationship Id="rId492" Type="http://schemas.openxmlformats.org/officeDocument/2006/relationships/ctrlProp" Target="../ctrlProps/ctrlProp519.xml"/><Relationship Id="rId713" Type="http://schemas.openxmlformats.org/officeDocument/2006/relationships/ctrlProp" Target="../ctrlProps/ctrlProp740.xml"/><Relationship Id="rId797" Type="http://schemas.openxmlformats.org/officeDocument/2006/relationships/ctrlProp" Target="../ctrlProps/ctrlProp824.xml"/><Relationship Id="rId920" Type="http://schemas.openxmlformats.org/officeDocument/2006/relationships/ctrlProp" Target="../ctrlProps/ctrlProp947.xml"/><Relationship Id="rId1343" Type="http://schemas.openxmlformats.org/officeDocument/2006/relationships/ctrlProp" Target="../ctrlProps/ctrlProp1370.xml"/><Relationship Id="rId1550" Type="http://schemas.openxmlformats.org/officeDocument/2006/relationships/ctrlProp" Target="../ctrlProps/ctrlProp1577.xml"/><Relationship Id="rId145" Type="http://schemas.openxmlformats.org/officeDocument/2006/relationships/ctrlProp" Target="../ctrlProps/ctrlProp172.xml"/><Relationship Id="rId352" Type="http://schemas.openxmlformats.org/officeDocument/2006/relationships/ctrlProp" Target="../ctrlProps/ctrlProp379.xml"/><Relationship Id="rId1203" Type="http://schemas.openxmlformats.org/officeDocument/2006/relationships/ctrlProp" Target="../ctrlProps/ctrlProp1230.xml"/><Relationship Id="rId1287" Type="http://schemas.openxmlformats.org/officeDocument/2006/relationships/ctrlProp" Target="../ctrlProps/ctrlProp1314.xml"/><Relationship Id="rId1410" Type="http://schemas.openxmlformats.org/officeDocument/2006/relationships/ctrlProp" Target="../ctrlProps/ctrlProp1437.xml"/><Relationship Id="rId1508" Type="http://schemas.openxmlformats.org/officeDocument/2006/relationships/ctrlProp" Target="../ctrlProps/ctrlProp1535.xml"/><Relationship Id="rId212" Type="http://schemas.openxmlformats.org/officeDocument/2006/relationships/ctrlProp" Target="../ctrlProps/ctrlProp239.xml"/><Relationship Id="rId657" Type="http://schemas.openxmlformats.org/officeDocument/2006/relationships/ctrlProp" Target="../ctrlProps/ctrlProp684.xml"/><Relationship Id="rId864" Type="http://schemas.openxmlformats.org/officeDocument/2006/relationships/ctrlProp" Target="../ctrlProps/ctrlProp891.xml"/><Relationship Id="rId1494" Type="http://schemas.openxmlformats.org/officeDocument/2006/relationships/ctrlProp" Target="../ctrlProps/ctrlProp1521.xml"/><Relationship Id="rId296" Type="http://schemas.openxmlformats.org/officeDocument/2006/relationships/ctrlProp" Target="../ctrlProps/ctrlProp323.xml"/><Relationship Id="rId517" Type="http://schemas.openxmlformats.org/officeDocument/2006/relationships/ctrlProp" Target="../ctrlProps/ctrlProp544.xml"/><Relationship Id="rId724" Type="http://schemas.openxmlformats.org/officeDocument/2006/relationships/ctrlProp" Target="../ctrlProps/ctrlProp751.xml"/><Relationship Id="rId931" Type="http://schemas.openxmlformats.org/officeDocument/2006/relationships/ctrlProp" Target="../ctrlProps/ctrlProp958.xml"/><Relationship Id="rId1147" Type="http://schemas.openxmlformats.org/officeDocument/2006/relationships/ctrlProp" Target="../ctrlProps/ctrlProp1174.xml"/><Relationship Id="rId1354" Type="http://schemas.openxmlformats.org/officeDocument/2006/relationships/ctrlProp" Target="../ctrlProps/ctrlProp1381.xml"/><Relationship Id="rId1561" Type="http://schemas.openxmlformats.org/officeDocument/2006/relationships/ctrlProp" Target="../ctrlProps/ctrlProp1588.xml"/><Relationship Id="rId60" Type="http://schemas.openxmlformats.org/officeDocument/2006/relationships/ctrlProp" Target="../ctrlProps/ctrlProp87.xml"/><Relationship Id="rId156" Type="http://schemas.openxmlformats.org/officeDocument/2006/relationships/ctrlProp" Target="../ctrlProps/ctrlProp183.xml"/><Relationship Id="rId363" Type="http://schemas.openxmlformats.org/officeDocument/2006/relationships/ctrlProp" Target="../ctrlProps/ctrlProp390.xml"/><Relationship Id="rId570" Type="http://schemas.openxmlformats.org/officeDocument/2006/relationships/ctrlProp" Target="../ctrlProps/ctrlProp597.xml"/><Relationship Id="rId1007" Type="http://schemas.openxmlformats.org/officeDocument/2006/relationships/ctrlProp" Target="../ctrlProps/ctrlProp1034.xml"/><Relationship Id="rId1214" Type="http://schemas.openxmlformats.org/officeDocument/2006/relationships/ctrlProp" Target="../ctrlProps/ctrlProp1241.xml"/><Relationship Id="rId1421" Type="http://schemas.openxmlformats.org/officeDocument/2006/relationships/ctrlProp" Target="../ctrlProps/ctrlProp1448.xml"/><Relationship Id="rId223" Type="http://schemas.openxmlformats.org/officeDocument/2006/relationships/ctrlProp" Target="../ctrlProps/ctrlProp250.xml"/><Relationship Id="rId430" Type="http://schemas.openxmlformats.org/officeDocument/2006/relationships/ctrlProp" Target="../ctrlProps/ctrlProp457.xml"/><Relationship Id="rId668" Type="http://schemas.openxmlformats.org/officeDocument/2006/relationships/ctrlProp" Target="../ctrlProps/ctrlProp695.xml"/><Relationship Id="rId875" Type="http://schemas.openxmlformats.org/officeDocument/2006/relationships/ctrlProp" Target="../ctrlProps/ctrlProp902.xml"/><Relationship Id="rId1060" Type="http://schemas.openxmlformats.org/officeDocument/2006/relationships/ctrlProp" Target="../ctrlProps/ctrlProp1087.xml"/><Relationship Id="rId1298" Type="http://schemas.openxmlformats.org/officeDocument/2006/relationships/ctrlProp" Target="../ctrlProps/ctrlProp1325.xml"/><Relationship Id="rId1519" Type="http://schemas.openxmlformats.org/officeDocument/2006/relationships/ctrlProp" Target="../ctrlProps/ctrlProp1546.xml"/><Relationship Id="rId18" Type="http://schemas.openxmlformats.org/officeDocument/2006/relationships/ctrlProp" Target="../ctrlProps/ctrlProp45.xml"/><Relationship Id="rId528" Type="http://schemas.openxmlformats.org/officeDocument/2006/relationships/ctrlProp" Target="../ctrlProps/ctrlProp555.xml"/><Relationship Id="rId735" Type="http://schemas.openxmlformats.org/officeDocument/2006/relationships/ctrlProp" Target="../ctrlProps/ctrlProp762.xml"/><Relationship Id="rId942" Type="http://schemas.openxmlformats.org/officeDocument/2006/relationships/ctrlProp" Target="../ctrlProps/ctrlProp969.xml"/><Relationship Id="rId1158" Type="http://schemas.openxmlformats.org/officeDocument/2006/relationships/ctrlProp" Target="../ctrlProps/ctrlProp1185.xml"/><Relationship Id="rId1365" Type="http://schemas.openxmlformats.org/officeDocument/2006/relationships/ctrlProp" Target="../ctrlProps/ctrlProp1392.xml"/><Relationship Id="rId1572" Type="http://schemas.openxmlformats.org/officeDocument/2006/relationships/ctrlProp" Target="../ctrlProps/ctrlProp1599.xml"/><Relationship Id="rId167" Type="http://schemas.openxmlformats.org/officeDocument/2006/relationships/ctrlProp" Target="../ctrlProps/ctrlProp194.xml"/><Relationship Id="rId374" Type="http://schemas.openxmlformats.org/officeDocument/2006/relationships/ctrlProp" Target="../ctrlProps/ctrlProp401.xml"/><Relationship Id="rId581" Type="http://schemas.openxmlformats.org/officeDocument/2006/relationships/ctrlProp" Target="../ctrlProps/ctrlProp608.xml"/><Relationship Id="rId1018" Type="http://schemas.openxmlformats.org/officeDocument/2006/relationships/ctrlProp" Target="../ctrlProps/ctrlProp1045.xml"/><Relationship Id="rId1225" Type="http://schemas.openxmlformats.org/officeDocument/2006/relationships/ctrlProp" Target="../ctrlProps/ctrlProp1252.xml"/><Relationship Id="rId1432" Type="http://schemas.openxmlformats.org/officeDocument/2006/relationships/ctrlProp" Target="../ctrlProps/ctrlProp1459.xml"/><Relationship Id="rId71" Type="http://schemas.openxmlformats.org/officeDocument/2006/relationships/ctrlProp" Target="../ctrlProps/ctrlProp98.xml"/><Relationship Id="rId234" Type="http://schemas.openxmlformats.org/officeDocument/2006/relationships/ctrlProp" Target="../ctrlProps/ctrlProp261.xml"/><Relationship Id="rId679" Type="http://schemas.openxmlformats.org/officeDocument/2006/relationships/ctrlProp" Target="../ctrlProps/ctrlProp706.xml"/><Relationship Id="rId802" Type="http://schemas.openxmlformats.org/officeDocument/2006/relationships/ctrlProp" Target="../ctrlProps/ctrlProp829.xml"/><Relationship Id="rId886" Type="http://schemas.openxmlformats.org/officeDocument/2006/relationships/ctrlProp" Target="../ctrlProps/ctrlProp913.xml"/><Relationship Id="rId2" Type="http://schemas.openxmlformats.org/officeDocument/2006/relationships/drawing" Target="../drawings/drawing2.xml"/><Relationship Id="rId29" Type="http://schemas.openxmlformats.org/officeDocument/2006/relationships/ctrlProp" Target="../ctrlProps/ctrlProp56.xml"/><Relationship Id="rId441" Type="http://schemas.openxmlformats.org/officeDocument/2006/relationships/ctrlProp" Target="../ctrlProps/ctrlProp468.xml"/><Relationship Id="rId539" Type="http://schemas.openxmlformats.org/officeDocument/2006/relationships/ctrlProp" Target="../ctrlProps/ctrlProp566.xml"/><Relationship Id="rId746" Type="http://schemas.openxmlformats.org/officeDocument/2006/relationships/ctrlProp" Target="../ctrlProps/ctrlProp773.xml"/><Relationship Id="rId1071" Type="http://schemas.openxmlformats.org/officeDocument/2006/relationships/ctrlProp" Target="../ctrlProps/ctrlProp1098.xml"/><Relationship Id="rId1169" Type="http://schemas.openxmlformats.org/officeDocument/2006/relationships/ctrlProp" Target="../ctrlProps/ctrlProp1196.xml"/><Relationship Id="rId1376" Type="http://schemas.openxmlformats.org/officeDocument/2006/relationships/ctrlProp" Target="../ctrlProps/ctrlProp1403.xml"/><Relationship Id="rId1583" Type="http://schemas.openxmlformats.org/officeDocument/2006/relationships/ctrlProp" Target="../ctrlProps/ctrlProp1610.xml"/><Relationship Id="rId178" Type="http://schemas.openxmlformats.org/officeDocument/2006/relationships/ctrlProp" Target="../ctrlProps/ctrlProp205.xml"/><Relationship Id="rId301" Type="http://schemas.openxmlformats.org/officeDocument/2006/relationships/ctrlProp" Target="../ctrlProps/ctrlProp328.xml"/><Relationship Id="rId953" Type="http://schemas.openxmlformats.org/officeDocument/2006/relationships/ctrlProp" Target="../ctrlProps/ctrlProp980.xml"/><Relationship Id="rId1029" Type="http://schemas.openxmlformats.org/officeDocument/2006/relationships/ctrlProp" Target="../ctrlProps/ctrlProp1056.xml"/><Relationship Id="rId1236" Type="http://schemas.openxmlformats.org/officeDocument/2006/relationships/ctrlProp" Target="../ctrlProps/ctrlProp1263.xml"/><Relationship Id="rId82" Type="http://schemas.openxmlformats.org/officeDocument/2006/relationships/ctrlProp" Target="../ctrlProps/ctrlProp109.xml"/><Relationship Id="rId385" Type="http://schemas.openxmlformats.org/officeDocument/2006/relationships/ctrlProp" Target="../ctrlProps/ctrlProp412.xml"/><Relationship Id="rId592" Type="http://schemas.openxmlformats.org/officeDocument/2006/relationships/ctrlProp" Target="../ctrlProps/ctrlProp619.xml"/><Relationship Id="rId606" Type="http://schemas.openxmlformats.org/officeDocument/2006/relationships/ctrlProp" Target="../ctrlProps/ctrlProp633.xml"/><Relationship Id="rId813" Type="http://schemas.openxmlformats.org/officeDocument/2006/relationships/ctrlProp" Target="../ctrlProps/ctrlProp840.xml"/><Relationship Id="rId1443" Type="http://schemas.openxmlformats.org/officeDocument/2006/relationships/ctrlProp" Target="../ctrlProps/ctrlProp1470.xml"/><Relationship Id="rId245" Type="http://schemas.openxmlformats.org/officeDocument/2006/relationships/ctrlProp" Target="../ctrlProps/ctrlProp272.xml"/><Relationship Id="rId452" Type="http://schemas.openxmlformats.org/officeDocument/2006/relationships/ctrlProp" Target="../ctrlProps/ctrlProp479.xml"/><Relationship Id="rId897" Type="http://schemas.openxmlformats.org/officeDocument/2006/relationships/ctrlProp" Target="../ctrlProps/ctrlProp924.xml"/><Relationship Id="rId1082" Type="http://schemas.openxmlformats.org/officeDocument/2006/relationships/ctrlProp" Target="../ctrlProps/ctrlProp1109.xml"/><Relationship Id="rId1303" Type="http://schemas.openxmlformats.org/officeDocument/2006/relationships/ctrlProp" Target="../ctrlProps/ctrlProp1330.xml"/><Relationship Id="rId1510" Type="http://schemas.openxmlformats.org/officeDocument/2006/relationships/ctrlProp" Target="../ctrlProps/ctrlProp1537.xml"/><Relationship Id="rId105" Type="http://schemas.openxmlformats.org/officeDocument/2006/relationships/ctrlProp" Target="../ctrlProps/ctrlProp132.xml"/><Relationship Id="rId312" Type="http://schemas.openxmlformats.org/officeDocument/2006/relationships/ctrlProp" Target="../ctrlProps/ctrlProp339.xml"/><Relationship Id="rId757" Type="http://schemas.openxmlformats.org/officeDocument/2006/relationships/ctrlProp" Target="../ctrlProps/ctrlProp784.xml"/><Relationship Id="rId964" Type="http://schemas.openxmlformats.org/officeDocument/2006/relationships/ctrlProp" Target="../ctrlProps/ctrlProp991.xml"/><Relationship Id="rId1387" Type="http://schemas.openxmlformats.org/officeDocument/2006/relationships/ctrlProp" Target="../ctrlProps/ctrlProp1414.xml"/><Relationship Id="rId93" Type="http://schemas.openxmlformats.org/officeDocument/2006/relationships/ctrlProp" Target="../ctrlProps/ctrlProp120.xml"/><Relationship Id="rId189" Type="http://schemas.openxmlformats.org/officeDocument/2006/relationships/ctrlProp" Target="../ctrlProps/ctrlProp216.xml"/><Relationship Id="rId396" Type="http://schemas.openxmlformats.org/officeDocument/2006/relationships/ctrlProp" Target="../ctrlProps/ctrlProp423.xml"/><Relationship Id="rId617" Type="http://schemas.openxmlformats.org/officeDocument/2006/relationships/ctrlProp" Target="../ctrlProps/ctrlProp644.xml"/><Relationship Id="rId824" Type="http://schemas.openxmlformats.org/officeDocument/2006/relationships/ctrlProp" Target="../ctrlProps/ctrlProp851.xml"/><Relationship Id="rId1247" Type="http://schemas.openxmlformats.org/officeDocument/2006/relationships/ctrlProp" Target="../ctrlProps/ctrlProp1274.xml"/><Relationship Id="rId1454" Type="http://schemas.openxmlformats.org/officeDocument/2006/relationships/ctrlProp" Target="../ctrlProps/ctrlProp1481.xml"/><Relationship Id="rId256" Type="http://schemas.openxmlformats.org/officeDocument/2006/relationships/ctrlProp" Target="../ctrlProps/ctrlProp283.xml"/><Relationship Id="rId463" Type="http://schemas.openxmlformats.org/officeDocument/2006/relationships/ctrlProp" Target="../ctrlProps/ctrlProp490.xml"/><Relationship Id="rId670" Type="http://schemas.openxmlformats.org/officeDocument/2006/relationships/ctrlProp" Target="../ctrlProps/ctrlProp697.xml"/><Relationship Id="rId1093" Type="http://schemas.openxmlformats.org/officeDocument/2006/relationships/ctrlProp" Target="../ctrlProps/ctrlProp1120.xml"/><Relationship Id="rId1107" Type="http://schemas.openxmlformats.org/officeDocument/2006/relationships/ctrlProp" Target="../ctrlProps/ctrlProp1134.xml"/><Relationship Id="rId1314" Type="http://schemas.openxmlformats.org/officeDocument/2006/relationships/ctrlProp" Target="../ctrlProps/ctrlProp1341.xml"/><Relationship Id="rId1521" Type="http://schemas.openxmlformats.org/officeDocument/2006/relationships/ctrlProp" Target="../ctrlProps/ctrlProp1548.xml"/><Relationship Id="rId116" Type="http://schemas.openxmlformats.org/officeDocument/2006/relationships/ctrlProp" Target="../ctrlProps/ctrlProp143.xml"/><Relationship Id="rId323" Type="http://schemas.openxmlformats.org/officeDocument/2006/relationships/ctrlProp" Target="../ctrlProps/ctrlProp350.xml"/><Relationship Id="rId530" Type="http://schemas.openxmlformats.org/officeDocument/2006/relationships/ctrlProp" Target="../ctrlProps/ctrlProp557.xml"/><Relationship Id="rId768" Type="http://schemas.openxmlformats.org/officeDocument/2006/relationships/ctrlProp" Target="../ctrlProps/ctrlProp795.xml"/><Relationship Id="rId975" Type="http://schemas.openxmlformats.org/officeDocument/2006/relationships/ctrlProp" Target="../ctrlProps/ctrlProp1002.xml"/><Relationship Id="rId1160" Type="http://schemas.openxmlformats.org/officeDocument/2006/relationships/ctrlProp" Target="../ctrlProps/ctrlProp1187.xml"/><Relationship Id="rId1398" Type="http://schemas.openxmlformats.org/officeDocument/2006/relationships/ctrlProp" Target="../ctrlProps/ctrlProp1425.xml"/><Relationship Id="rId20" Type="http://schemas.openxmlformats.org/officeDocument/2006/relationships/ctrlProp" Target="../ctrlProps/ctrlProp47.xml"/><Relationship Id="rId628" Type="http://schemas.openxmlformats.org/officeDocument/2006/relationships/ctrlProp" Target="../ctrlProps/ctrlProp655.xml"/><Relationship Id="rId835" Type="http://schemas.openxmlformats.org/officeDocument/2006/relationships/ctrlProp" Target="../ctrlProps/ctrlProp862.xml"/><Relationship Id="rId1258" Type="http://schemas.openxmlformats.org/officeDocument/2006/relationships/ctrlProp" Target="../ctrlProps/ctrlProp1285.xml"/><Relationship Id="rId1465" Type="http://schemas.openxmlformats.org/officeDocument/2006/relationships/ctrlProp" Target="../ctrlProps/ctrlProp1492.xml"/><Relationship Id="rId267" Type="http://schemas.openxmlformats.org/officeDocument/2006/relationships/ctrlProp" Target="../ctrlProps/ctrlProp294.xml"/><Relationship Id="rId474" Type="http://schemas.openxmlformats.org/officeDocument/2006/relationships/ctrlProp" Target="../ctrlProps/ctrlProp501.xml"/><Relationship Id="rId1020" Type="http://schemas.openxmlformats.org/officeDocument/2006/relationships/ctrlProp" Target="../ctrlProps/ctrlProp1047.xml"/><Relationship Id="rId1118" Type="http://schemas.openxmlformats.org/officeDocument/2006/relationships/ctrlProp" Target="../ctrlProps/ctrlProp1145.xml"/><Relationship Id="rId1325" Type="http://schemas.openxmlformats.org/officeDocument/2006/relationships/ctrlProp" Target="../ctrlProps/ctrlProp1352.xml"/><Relationship Id="rId1532" Type="http://schemas.openxmlformats.org/officeDocument/2006/relationships/ctrlProp" Target="../ctrlProps/ctrlProp1559.xml"/><Relationship Id="rId127" Type="http://schemas.openxmlformats.org/officeDocument/2006/relationships/ctrlProp" Target="../ctrlProps/ctrlProp154.xml"/><Relationship Id="rId681" Type="http://schemas.openxmlformats.org/officeDocument/2006/relationships/ctrlProp" Target="../ctrlProps/ctrlProp708.xml"/><Relationship Id="rId779" Type="http://schemas.openxmlformats.org/officeDocument/2006/relationships/ctrlProp" Target="../ctrlProps/ctrlProp806.xml"/><Relationship Id="rId902" Type="http://schemas.openxmlformats.org/officeDocument/2006/relationships/ctrlProp" Target="../ctrlProps/ctrlProp929.xml"/><Relationship Id="rId986" Type="http://schemas.openxmlformats.org/officeDocument/2006/relationships/ctrlProp" Target="../ctrlProps/ctrlProp1013.xml"/><Relationship Id="rId31" Type="http://schemas.openxmlformats.org/officeDocument/2006/relationships/ctrlProp" Target="../ctrlProps/ctrlProp58.xml"/><Relationship Id="rId334" Type="http://schemas.openxmlformats.org/officeDocument/2006/relationships/ctrlProp" Target="../ctrlProps/ctrlProp361.xml"/><Relationship Id="rId541" Type="http://schemas.openxmlformats.org/officeDocument/2006/relationships/ctrlProp" Target="../ctrlProps/ctrlProp568.xml"/><Relationship Id="rId639" Type="http://schemas.openxmlformats.org/officeDocument/2006/relationships/ctrlProp" Target="../ctrlProps/ctrlProp666.xml"/><Relationship Id="rId1171" Type="http://schemas.openxmlformats.org/officeDocument/2006/relationships/ctrlProp" Target="../ctrlProps/ctrlProp1198.xml"/><Relationship Id="rId1269" Type="http://schemas.openxmlformats.org/officeDocument/2006/relationships/ctrlProp" Target="../ctrlProps/ctrlProp1296.xml"/><Relationship Id="rId1476" Type="http://schemas.openxmlformats.org/officeDocument/2006/relationships/ctrlProp" Target="../ctrlProps/ctrlProp1503.xml"/><Relationship Id="rId180" Type="http://schemas.openxmlformats.org/officeDocument/2006/relationships/ctrlProp" Target="../ctrlProps/ctrlProp207.xml"/><Relationship Id="rId278" Type="http://schemas.openxmlformats.org/officeDocument/2006/relationships/ctrlProp" Target="../ctrlProps/ctrlProp305.xml"/><Relationship Id="rId401" Type="http://schemas.openxmlformats.org/officeDocument/2006/relationships/ctrlProp" Target="../ctrlProps/ctrlProp428.xml"/><Relationship Id="rId846" Type="http://schemas.openxmlformats.org/officeDocument/2006/relationships/ctrlProp" Target="../ctrlProps/ctrlProp873.xml"/><Relationship Id="rId1031" Type="http://schemas.openxmlformats.org/officeDocument/2006/relationships/ctrlProp" Target="../ctrlProps/ctrlProp1058.xml"/><Relationship Id="rId1129" Type="http://schemas.openxmlformats.org/officeDocument/2006/relationships/ctrlProp" Target="../ctrlProps/ctrlProp1156.xml"/><Relationship Id="rId485" Type="http://schemas.openxmlformats.org/officeDocument/2006/relationships/ctrlProp" Target="../ctrlProps/ctrlProp512.xml"/><Relationship Id="rId692" Type="http://schemas.openxmlformats.org/officeDocument/2006/relationships/ctrlProp" Target="../ctrlProps/ctrlProp719.xml"/><Relationship Id="rId706" Type="http://schemas.openxmlformats.org/officeDocument/2006/relationships/ctrlProp" Target="../ctrlProps/ctrlProp733.xml"/><Relationship Id="rId913" Type="http://schemas.openxmlformats.org/officeDocument/2006/relationships/ctrlProp" Target="../ctrlProps/ctrlProp940.xml"/><Relationship Id="rId1336" Type="http://schemas.openxmlformats.org/officeDocument/2006/relationships/ctrlProp" Target="../ctrlProps/ctrlProp1363.xml"/><Relationship Id="rId1543" Type="http://schemas.openxmlformats.org/officeDocument/2006/relationships/ctrlProp" Target="../ctrlProps/ctrlProp1570.xml"/><Relationship Id="rId42" Type="http://schemas.openxmlformats.org/officeDocument/2006/relationships/ctrlProp" Target="../ctrlProps/ctrlProp69.xml"/><Relationship Id="rId138" Type="http://schemas.openxmlformats.org/officeDocument/2006/relationships/ctrlProp" Target="../ctrlProps/ctrlProp165.xml"/><Relationship Id="rId345" Type="http://schemas.openxmlformats.org/officeDocument/2006/relationships/ctrlProp" Target="../ctrlProps/ctrlProp372.xml"/><Relationship Id="rId552" Type="http://schemas.openxmlformats.org/officeDocument/2006/relationships/ctrlProp" Target="../ctrlProps/ctrlProp579.xml"/><Relationship Id="rId997" Type="http://schemas.openxmlformats.org/officeDocument/2006/relationships/ctrlProp" Target="../ctrlProps/ctrlProp1024.xml"/><Relationship Id="rId1182" Type="http://schemas.openxmlformats.org/officeDocument/2006/relationships/ctrlProp" Target="../ctrlProps/ctrlProp1209.xml"/><Relationship Id="rId1403" Type="http://schemas.openxmlformats.org/officeDocument/2006/relationships/ctrlProp" Target="../ctrlProps/ctrlProp1430.xml"/><Relationship Id="rId191" Type="http://schemas.openxmlformats.org/officeDocument/2006/relationships/ctrlProp" Target="../ctrlProps/ctrlProp218.xml"/><Relationship Id="rId205" Type="http://schemas.openxmlformats.org/officeDocument/2006/relationships/ctrlProp" Target="../ctrlProps/ctrlProp232.xml"/><Relationship Id="rId412" Type="http://schemas.openxmlformats.org/officeDocument/2006/relationships/ctrlProp" Target="../ctrlProps/ctrlProp439.xml"/><Relationship Id="rId857" Type="http://schemas.openxmlformats.org/officeDocument/2006/relationships/ctrlProp" Target="../ctrlProps/ctrlProp884.xml"/><Relationship Id="rId1042" Type="http://schemas.openxmlformats.org/officeDocument/2006/relationships/ctrlProp" Target="../ctrlProps/ctrlProp1069.xml"/><Relationship Id="rId1487" Type="http://schemas.openxmlformats.org/officeDocument/2006/relationships/ctrlProp" Target="../ctrlProps/ctrlProp1514.xml"/><Relationship Id="rId289" Type="http://schemas.openxmlformats.org/officeDocument/2006/relationships/ctrlProp" Target="../ctrlProps/ctrlProp316.xml"/><Relationship Id="rId496" Type="http://schemas.openxmlformats.org/officeDocument/2006/relationships/ctrlProp" Target="../ctrlProps/ctrlProp523.xml"/><Relationship Id="rId717" Type="http://schemas.openxmlformats.org/officeDocument/2006/relationships/ctrlProp" Target="../ctrlProps/ctrlProp744.xml"/><Relationship Id="rId924" Type="http://schemas.openxmlformats.org/officeDocument/2006/relationships/ctrlProp" Target="../ctrlProps/ctrlProp951.xml"/><Relationship Id="rId1347" Type="http://schemas.openxmlformats.org/officeDocument/2006/relationships/ctrlProp" Target="../ctrlProps/ctrlProp1374.xml"/><Relationship Id="rId1554" Type="http://schemas.openxmlformats.org/officeDocument/2006/relationships/ctrlProp" Target="../ctrlProps/ctrlProp1581.xml"/><Relationship Id="rId53" Type="http://schemas.openxmlformats.org/officeDocument/2006/relationships/ctrlProp" Target="../ctrlProps/ctrlProp80.xml"/><Relationship Id="rId149" Type="http://schemas.openxmlformats.org/officeDocument/2006/relationships/ctrlProp" Target="../ctrlProps/ctrlProp176.xml"/><Relationship Id="rId356" Type="http://schemas.openxmlformats.org/officeDocument/2006/relationships/ctrlProp" Target="../ctrlProps/ctrlProp383.xml"/><Relationship Id="rId563" Type="http://schemas.openxmlformats.org/officeDocument/2006/relationships/ctrlProp" Target="../ctrlProps/ctrlProp590.xml"/><Relationship Id="rId770" Type="http://schemas.openxmlformats.org/officeDocument/2006/relationships/ctrlProp" Target="../ctrlProps/ctrlProp797.xml"/><Relationship Id="rId1193" Type="http://schemas.openxmlformats.org/officeDocument/2006/relationships/ctrlProp" Target="../ctrlProps/ctrlProp1220.xml"/><Relationship Id="rId1207" Type="http://schemas.openxmlformats.org/officeDocument/2006/relationships/ctrlProp" Target="../ctrlProps/ctrlProp1234.xml"/><Relationship Id="rId1414" Type="http://schemas.openxmlformats.org/officeDocument/2006/relationships/ctrlProp" Target="../ctrlProps/ctrlProp1441.xml"/><Relationship Id="rId216" Type="http://schemas.openxmlformats.org/officeDocument/2006/relationships/ctrlProp" Target="../ctrlProps/ctrlProp243.xml"/><Relationship Id="rId423" Type="http://schemas.openxmlformats.org/officeDocument/2006/relationships/ctrlProp" Target="../ctrlProps/ctrlProp450.xml"/><Relationship Id="rId868" Type="http://schemas.openxmlformats.org/officeDocument/2006/relationships/ctrlProp" Target="../ctrlProps/ctrlProp895.xml"/><Relationship Id="rId1053" Type="http://schemas.openxmlformats.org/officeDocument/2006/relationships/ctrlProp" Target="../ctrlProps/ctrlProp1080.xml"/><Relationship Id="rId1260" Type="http://schemas.openxmlformats.org/officeDocument/2006/relationships/ctrlProp" Target="../ctrlProps/ctrlProp1287.xml"/><Relationship Id="rId1498" Type="http://schemas.openxmlformats.org/officeDocument/2006/relationships/ctrlProp" Target="../ctrlProps/ctrlProp1525.xml"/><Relationship Id="rId630" Type="http://schemas.openxmlformats.org/officeDocument/2006/relationships/ctrlProp" Target="../ctrlProps/ctrlProp657.xml"/><Relationship Id="rId728" Type="http://schemas.openxmlformats.org/officeDocument/2006/relationships/ctrlProp" Target="../ctrlProps/ctrlProp755.xml"/><Relationship Id="rId935" Type="http://schemas.openxmlformats.org/officeDocument/2006/relationships/ctrlProp" Target="../ctrlProps/ctrlProp962.xml"/><Relationship Id="rId1358" Type="http://schemas.openxmlformats.org/officeDocument/2006/relationships/ctrlProp" Target="../ctrlProps/ctrlProp1385.xml"/><Relationship Id="rId1565" Type="http://schemas.openxmlformats.org/officeDocument/2006/relationships/ctrlProp" Target="../ctrlProps/ctrlProp1592.xml"/><Relationship Id="rId64" Type="http://schemas.openxmlformats.org/officeDocument/2006/relationships/ctrlProp" Target="../ctrlProps/ctrlProp91.xml"/><Relationship Id="rId367" Type="http://schemas.openxmlformats.org/officeDocument/2006/relationships/ctrlProp" Target="../ctrlProps/ctrlProp394.xml"/><Relationship Id="rId574" Type="http://schemas.openxmlformats.org/officeDocument/2006/relationships/ctrlProp" Target="../ctrlProps/ctrlProp601.xml"/><Relationship Id="rId1120" Type="http://schemas.openxmlformats.org/officeDocument/2006/relationships/ctrlProp" Target="../ctrlProps/ctrlProp1147.xml"/><Relationship Id="rId1218" Type="http://schemas.openxmlformats.org/officeDocument/2006/relationships/ctrlProp" Target="../ctrlProps/ctrlProp1245.xml"/><Relationship Id="rId1425" Type="http://schemas.openxmlformats.org/officeDocument/2006/relationships/ctrlProp" Target="../ctrlProps/ctrlProp1452.xml"/><Relationship Id="rId227" Type="http://schemas.openxmlformats.org/officeDocument/2006/relationships/ctrlProp" Target="../ctrlProps/ctrlProp254.xml"/><Relationship Id="rId781" Type="http://schemas.openxmlformats.org/officeDocument/2006/relationships/ctrlProp" Target="../ctrlProps/ctrlProp808.xml"/><Relationship Id="rId879" Type="http://schemas.openxmlformats.org/officeDocument/2006/relationships/ctrlProp" Target="../ctrlProps/ctrlProp906.xml"/><Relationship Id="rId434" Type="http://schemas.openxmlformats.org/officeDocument/2006/relationships/ctrlProp" Target="../ctrlProps/ctrlProp461.xml"/><Relationship Id="rId641" Type="http://schemas.openxmlformats.org/officeDocument/2006/relationships/ctrlProp" Target="../ctrlProps/ctrlProp668.xml"/><Relationship Id="rId739" Type="http://schemas.openxmlformats.org/officeDocument/2006/relationships/ctrlProp" Target="../ctrlProps/ctrlProp766.xml"/><Relationship Id="rId1064" Type="http://schemas.openxmlformats.org/officeDocument/2006/relationships/ctrlProp" Target="../ctrlProps/ctrlProp1091.xml"/><Relationship Id="rId1271" Type="http://schemas.openxmlformats.org/officeDocument/2006/relationships/ctrlProp" Target="../ctrlProps/ctrlProp1298.xml"/><Relationship Id="rId1369" Type="http://schemas.openxmlformats.org/officeDocument/2006/relationships/ctrlProp" Target="../ctrlProps/ctrlProp1396.xml"/><Relationship Id="rId1576" Type="http://schemas.openxmlformats.org/officeDocument/2006/relationships/ctrlProp" Target="../ctrlProps/ctrlProp1603.xml"/><Relationship Id="rId280" Type="http://schemas.openxmlformats.org/officeDocument/2006/relationships/ctrlProp" Target="../ctrlProps/ctrlProp307.xml"/><Relationship Id="rId501" Type="http://schemas.openxmlformats.org/officeDocument/2006/relationships/ctrlProp" Target="../ctrlProps/ctrlProp528.xml"/><Relationship Id="rId946" Type="http://schemas.openxmlformats.org/officeDocument/2006/relationships/ctrlProp" Target="../ctrlProps/ctrlProp973.xml"/><Relationship Id="rId1131" Type="http://schemas.openxmlformats.org/officeDocument/2006/relationships/ctrlProp" Target="../ctrlProps/ctrlProp1158.xml"/><Relationship Id="rId1229" Type="http://schemas.openxmlformats.org/officeDocument/2006/relationships/ctrlProp" Target="../ctrlProps/ctrlProp1256.xml"/><Relationship Id="rId75" Type="http://schemas.openxmlformats.org/officeDocument/2006/relationships/ctrlProp" Target="../ctrlProps/ctrlProp102.xml"/><Relationship Id="rId140" Type="http://schemas.openxmlformats.org/officeDocument/2006/relationships/ctrlProp" Target="../ctrlProps/ctrlProp167.xml"/><Relationship Id="rId378" Type="http://schemas.openxmlformats.org/officeDocument/2006/relationships/ctrlProp" Target="../ctrlProps/ctrlProp405.xml"/><Relationship Id="rId585" Type="http://schemas.openxmlformats.org/officeDocument/2006/relationships/ctrlProp" Target="../ctrlProps/ctrlProp612.xml"/><Relationship Id="rId792" Type="http://schemas.openxmlformats.org/officeDocument/2006/relationships/ctrlProp" Target="../ctrlProps/ctrlProp819.xml"/><Relationship Id="rId806" Type="http://schemas.openxmlformats.org/officeDocument/2006/relationships/ctrlProp" Target="../ctrlProps/ctrlProp833.xml"/><Relationship Id="rId1436" Type="http://schemas.openxmlformats.org/officeDocument/2006/relationships/ctrlProp" Target="../ctrlProps/ctrlProp1463.xml"/><Relationship Id="rId6" Type="http://schemas.openxmlformats.org/officeDocument/2006/relationships/ctrlProp" Target="../ctrlProps/ctrlProp33.xml"/><Relationship Id="rId238" Type="http://schemas.openxmlformats.org/officeDocument/2006/relationships/ctrlProp" Target="../ctrlProps/ctrlProp265.xml"/><Relationship Id="rId445" Type="http://schemas.openxmlformats.org/officeDocument/2006/relationships/ctrlProp" Target="../ctrlProps/ctrlProp472.xml"/><Relationship Id="rId652" Type="http://schemas.openxmlformats.org/officeDocument/2006/relationships/ctrlProp" Target="../ctrlProps/ctrlProp679.xml"/><Relationship Id="rId1075" Type="http://schemas.openxmlformats.org/officeDocument/2006/relationships/ctrlProp" Target="../ctrlProps/ctrlProp1102.xml"/><Relationship Id="rId1282" Type="http://schemas.openxmlformats.org/officeDocument/2006/relationships/ctrlProp" Target="../ctrlProps/ctrlProp1309.xml"/><Relationship Id="rId1503" Type="http://schemas.openxmlformats.org/officeDocument/2006/relationships/ctrlProp" Target="../ctrlProps/ctrlProp1530.xml"/><Relationship Id="rId291" Type="http://schemas.openxmlformats.org/officeDocument/2006/relationships/ctrlProp" Target="../ctrlProps/ctrlProp318.xml"/><Relationship Id="rId305" Type="http://schemas.openxmlformats.org/officeDocument/2006/relationships/ctrlProp" Target="../ctrlProps/ctrlProp332.xml"/><Relationship Id="rId512" Type="http://schemas.openxmlformats.org/officeDocument/2006/relationships/ctrlProp" Target="../ctrlProps/ctrlProp539.xml"/><Relationship Id="rId957" Type="http://schemas.openxmlformats.org/officeDocument/2006/relationships/ctrlProp" Target="../ctrlProps/ctrlProp984.xml"/><Relationship Id="rId1142" Type="http://schemas.openxmlformats.org/officeDocument/2006/relationships/ctrlProp" Target="../ctrlProps/ctrlProp1169.xml"/><Relationship Id="rId86" Type="http://schemas.openxmlformats.org/officeDocument/2006/relationships/ctrlProp" Target="../ctrlProps/ctrlProp113.xml"/><Relationship Id="rId151" Type="http://schemas.openxmlformats.org/officeDocument/2006/relationships/ctrlProp" Target="../ctrlProps/ctrlProp178.xml"/><Relationship Id="rId389" Type="http://schemas.openxmlformats.org/officeDocument/2006/relationships/ctrlProp" Target="../ctrlProps/ctrlProp416.xml"/><Relationship Id="rId596" Type="http://schemas.openxmlformats.org/officeDocument/2006/relationships/ctrlProp" Target="../ctrlProps/ctrlProp623.xml"/><Relationship Id="rId817" Type="http://schemas.openxmlformats.org/officeDocument/2006/relationships/ctrlProp" Target="../ctrlProps/ctrlProp844.xml"/><Relationship Id="rId1002" Type="http://schemas.openxmlformats.org/officeDocument/2006/relationships/ctrlProp" Target="../ctrlProps/ctrlProp1029.xml"/><Relationship Id="rId1447" Type="http://schemas.openxmlformats.org/officeDocument/2006/relationships/ctrlProp" Target="../ctrlProps/ctrlProp1474.xml"/><Relationship Id="rId249" Type="http://schemas.openxmlformats.org/officeDocument/2006/relationships/ctrlProp" Target="../ctrlProps/ctrlProp276.xml"/><Relationship Id="rId456" Type="http://schemas.openxmlformats.org/officeDocument/2006/relationships/ctrlProp" Target="../ctrlProps/ctrlProp483.xml"/><Relationship Id="rId663" Type="http://schemas.openxmlformats.org/officeDocument/2006/relationships/ctrlProp" Target="../ctrlProps/ctrlProp690.xml"/><Relationship Id="rId870" Type="http://schemas.openxmlformats.org/officeDocument/2006/relationships/ctrlProp" Target="../ctrlProps/ctrlProp897.xml"/><Relationship Id="rId1086" Type="http://schemas.openxmlformats.org/officeDocument/2006/relationships/ctrlProp" Target="../ctrlProps/ctrlProp1113.xml"/><Relationship Id="rId1293" Type="http://schemas.openxmlformats.org/officeDocument/2006/relationships/ctrlProp" Target="../ctrlProps/ctrlProp1320.xml"/><Relationship Id="rId1307" Type="http://schemas.openxmlformats.org/officeDocument/2006/relationships/ctrlProp" Target="../ctrlProps/ctrlProp1334.xml"/><Relationship Id="rId1514" Type="http://schemas.openxmlformats.org/officeDocument/2006/relationships/ctrlProp" Target="../ctrlProps/ctrlProp1541.xml"/><Relationship Id="rId13" Type="http://schemas.openxmlformats.org/officeDocument/2006/relationships/ctrlProp" Target="../ctrlProps/ctrlProp40.xml"/><Relationship Id="rId109" Type="http://schemas.openxmlformats.org/officeDocument/2006/relationships/ctrlProp" Target="../ctrlProps/ctrlProp136.xml"/><Relationship Id="rId316" Type="http://schemas.openxmlformats.org/officeDocument/2006/relationships/ctrlProp" Target="../ctrlProps/ctrlProp343.xml"/><Relationship Id="rId523" Type="http://schemas.openxmlformats.org/officeDocument/2006/relationships/ctrlProp" Target="../ctrlProps/ctrlProp550.xml"/><Relationship Id="rId968" Type="http://schemas.openxmlformats.org/officeDocument/2006/relationships/ctrlProp" Target="../ctrlProps/ctrlProp995.xml"/><Relationship Id="rId1153" Type="http://schemas.openxmlformats.org/officeDocument/2006/relationships/ctrlProp" Target="../ctrlProps/ctrlProp1180.xml"/><Relationship Id="rId97" Type="http://schemas.openxmlformats.org/officeDocument/2006/relationships/ctrlProp" Target="../ctrlProps/ctrlProp124.xml"/><Relationship Id="rId730" Type="http://schemas.openxmlformats.org/officeDocument/2006/relationships/ctrlProp" Target="../ctrlProps/ctrlProp757.xml"/><Relationship Id="rId828" Type="http://schemas.openxmlformats.org/officeDocument/2006/relationships/ctrlProp" Target="../ctrlProps/ctrlProp855.xml"/><Relationship Id="rId1013" Type="http://schemas.openxmlformats.org/officeDocument/2006/relationships/ctrlProp" Target="../ctrlProps/ctrlProp1040.xml"/><Relationship Id="rId1360" Type="http://schemas.openxmlformats.org/officeDocument/2006/relationships/ctrlProp" Target="../ctrlProps/ctrlProp1387.xml"/><Relationship Id="rId1458" Type="http://schemas.openxmlformats.org/officeDocument/2006/relationships/ctrlProp" Target="../ctrlProps/ctrlProp1485.xml"/><Relationship Id="rId162" Type="http://schemas.openxmlformats.org/officeDocument/2006/relationships/ctrlProp" Target="../ctrlProps/ctrlProp189.xml"/><Relationship Id="rId467" Type="http://schemas.openxmlformats.org/officeDocument/2006/relationships/ctrlProp" Target="../ctrlProps/ctrlProp494.xml"/><Relationship Id="rId1097" Type="http://schemas.openxmlformats.org/officeDocument/2006/relationships/ctrlProp" Target="../ctrlProps/ctrlProp1124.xml"/><Relationship Id="rId1220" Type="http://schemas.openxmlformats.org/officeDocument/2006/relationships/ctrlProp" Target="../ctrlProps/ctrlProp1247.xml"/><Relationship Id="rId1318" Type="http://schemas.openxmlformats.org/officeDocument/2006/relationships/ctrlProp" Target="../ctrlProps/ctrlProp1345.xml"/><Relationship Id="rId1525" Type="http://schemas.openxmlformats.org/officeDocument/2006/relationships/ctrlProp" Target="../ctrlProps/ctrlProp1552.xml"/><Relationship Id="rId674" Type="http://schemas.openxmlformats.org/officeDocument/2006/relationships/ctrlProp" Target="../ctrlProps/ctrlProp701.xml"/><Relationship Id="rId881" Type="http://schemas.openxmlformats.org/officeDocument/2006/relationships/ctrlProp" Target="../ctrlProps/ctrlProp908.xml"/><Relationship Id="rId979" Type="http://schemas.openxmlformats.org/officeDocument/2006/relationships/ctrlProp" Target="../ctrlProps/ctrlProp1006.xml"/><Relationship Id="rId24" Type="http://schemas.openxmlformats.org/officeDocument/2006/relationships/ctrlProp" Target="../ctrlProps/ctrlProp51.xml"/><Relationship Id="rId327" Type="http://schemas.openxmlformats.org/officeDocument/2006/relationships/ctrlProp" Target="../ctrlProps/ctrlProp354.xml"/><Relationship Id="rId534" Type="http://schemas.openxmlformats.org/officeDocument/2006/relationships/ctrlProp" Target="../ctrlProps/ctrlProp561.xml"/><Relationship Id="rId741" Type="http://schemas.openxmlformats.org/officeDocument/2006/relationships/ctrlProp" Target="../ctrlProps/ctrlProp768.xml"/><Relationship Id="rId839" Type="http://schemas.openxmlformats.org/officeDocument/2006/relationships/ctrlProp" Target="../ctrlProps/ctrlProp866.xml"/><Relationship Id="rId1164" Type="http://schemas.openxmlformats.org/officeDocument/2006/relationships/ctrlProp" Target="../ctrlProps/ctrlProp1191.xml"/><Relationship Id="rId1371" Type="http://schemas.openxmlformats.org/officeDocument/2006/relationships/ctrlProp" Target="../ctrlProps/ctrlProp1398.xml"/><Relationship Id="rId1469" Type="http://schemas.openxmlformats.org/officeDocument/2006/relationships/ctrlProp" Target="../ctrlProps/ctrlProp1496.xml"/><Relationship Id="rId173" Type="http://schemas.openxmlformats.org/officeDocument/2006/relationships/ctrlProp" Target="../ctrlProps/ctrlProp200.xml"/><Relationship Id="rId380" Type="http://schemas.openxmlformats.org/officeDocument/2006/relationships/ctrlProp" Target="../ctrlProps/ctrlProp407.xml"/><Relationship Id="rId601" Type="http://schemas.openxmlformats.org/officeDocument/2006/relationships/ctrlProp" Target="../ctrlProps/ctrlProp628.xml"/><Relationship Id="rId1024" Type="http://schemas.openxmlformats.org/officeDocument/2006/relationships/ctrlProp" Target="../ctrlProps/ctrlProp1051.xml"/><Relationship Id="rId1231" Type="http://schemas.openxmlformats.org/officeDocument/2006/relationships/ctrlProp" Target="../ctrlProps/ctrlProp1258.xml"/><Relationship Id="rId240" Type="http://schemas.openxmlformats.org/officeDocument/2006/relationships/ctrlProp" Target="../ctrlProps/ctrlProp267.xml"/><Relationship Id="rId478" Type="http://schemas.openxmlformats.org/officeDocument/2006/relationships/ctrlProp" Target="../ctrlProps/ctrlProp505.xml"/><Relationship Id="rId685" Type="http://schemas.openxmlformats.org/officeDocument/2006/relationships/ctrlProp" Target="../ctrlProps/ctrlProp712.xml"/><Relationship Id="rId892" Type="http://schemas.openxmlformats.org/officeDocument/2006/relationships/ctrlProp" Target="../ctrlProps/ctrlProp919.xml"/><Relationship Id="rId906" Type="http://schemas.openxmlformats.org/officeDocument/2006/relationships/ctrlProp" Target="../ctrlProps/ctrlProp933.xml"/><Relationship Id="rId1329" Type="http://schemas.openxmlformats.org/officeDocument/2006/relationships/ctrlProp" Target="../ctrlProps/ctrlProp1356.xml"/><Relationship Id="rId1536" Type="http://schemas.openxmlformats.org/officeDocument/2006/relationships/ctrlProp" Target="../ctrlProps/ctrlProp1563.xml"/><Relationship Id="rId35" Type="http://schemas.openxmlformats.org/officeDocument/2006/relationships/ctrlProp" Target="../ctrlProps/ctrlProp62.xml"/><Relationship Id="rId100" Type="http://schemas.openxmlformats.org/officeDocument/2006/relationships/ctrlProp" Target="../ctrlProps/ctrlProp127.xml"/><Relationship Id="rId338" Type="http://schemas.openxmlformats.org/officeDocument/2006/relationships/ctrlProp" Target="../ctrlProps/ctrlProp365.xml"/><Relationship Id="rId545" Type="http://schemas.openxmlformats.org/officeDocument/2006/relationships/ctrlProp" Target="../ctrlProps/ctrlProp572.xml"/><Relationship Id="rId752" Type="http://schemas.openxmlformats.org/officeDocument/2006/relationships/ctrlProp" Target="../ctrlProps/ctrlProp779.xml"/><Relationship Id="rId1175" Type="http://schemas.openxmlformats.org/officeDocument/2006/relationships/ctrlProp" Target="../ctrlProps/ctrlProp1202.xml"/><Relationship Id="rId1382" Type="http://schemas.openxmlformats.org/officeDocument/2006/relationships/ctrlProp" Target="../ctrlProps/ctrlProp1409.xml"/><Relationship Id="rId184" Type="http://schemas.openxmlformats.org/officeDocument/2006/relationships/ctrlProp" Target="../ctrlProps/ctrlProp211.xml"/><Relationship Id="rId391" Type="http://schemas.openxmlformats.org/officeDocument/2006/relationships/ctrlProp" Target="../ctrlProps/ctrlProp418.xml"/><Relationship Id="rId405" Type="http://schemas.openxmlformats.org/officeDocument/2006/relationships/ctrlProp" Target="../ctrlProps/ctrlProp432.xml"/><Relationship Id="rId612" Type="http://schemas.openxmlformats.org/officeDocument/2006/relationships/ctrlProp" Target="../ctrlProps/ctrlProp639.xml"/><Relationship Id="rId1035" Type="http://schemas.openxmlformats.org/officeDocument/2006/relationships/ctrlProp" Target="../ctrlProps/ctrlProp1062.xml"/><Relationship Id="rId1242" Type="http://schemas.openxmlformats.org/officeDocument/2006/relationships/ctrlProp" Target="../ctrlProps/ctrlProp1269.xml"/><Relationship Id="rId251" Type="http://schemas.openxmlformats.org/officeDocument/2006/relationships/ctrlProp" Target="../ctrlProps/ctrlProp278.xml"/><Relationship Id="rId489" Type="http://schemas.openxmlformats.org/officeDocument/2006/relationships/ctrlProp" Target="../ctrlProps/ctrlProp516.xml"/><Relationship Id="rId696" Type="http://schemas.openxmlformats.org/officeDocument/2006/relationships/ctrlProp" Target="../ctrlProps/ctrlProp723.xml"/><Relationship Id="rId917" Type="http://schemas.openxmlformats.org/officeDocument/2006/relationships/ctrlProp" Target="../ctrlProps/ctrlProp944.xml"/><Relationship Id="rId1102" Type="http://schemas.openxmlformats.org/officeDocument/2006/relationships/ctrlProp" Target="../ctrlProps/ctrlProp1129.xml"/><Relationship Id="rId1547" Type="http://schemas.openxmlformats.org/officeDocument/2006/relationships/ctrlProp" Target="../ctrlProps/ctrlProp1574.xml"/><Relationship Id="rId46" Type="http://schemas.openxmlformats.org/officeDocument/2006/relationships/ctrlProp" Target="../ctrlProps/ctrlProp73.xml"/><Relationship Id="rId349" Type="http://schemas.openxmlformats.org/officeDocument/2006/relationships/ctrlProp" Target="../ctrlProps/ctrlProp376.xml"/><Relationship Id="rId556" Type="http://schemas.openxmlformats.org/officeDocument/2006/relationships/ctrlProp" Target="../ctrlProps/ctrlProp583.xml"/><Relationship Id="rId763" Type="http://schemas.openxmlformats.org/officeDocument/2006/relationships/ctrlProp" Target="../ctrlProps/ctrlProp790.xml"/><Relationship Id="rId1186" Type="http://schemas.openxmlformats.org/officeDocument/2006/relationships/ctrlProp" Target="../ctrlProps/ctrlProp1213.xml"/><Relationship Id="rId1393" Type="http://schemas.openxmlformats.org/officeDocument/2006/relationships/ctrlProp" Target="../ctrlProps/ctrlProp1420.xml"/><Relationship Id="rId1407" Type="http://schemas.openxmlformats.org/officeDocument/2006/relationships/ctrlProp" Target="../ctrlProps/ctrlProp1434.xml"/><Relationship Id="rId111" Type="http://schemas.openxmlformats.org/officeDocument/2006/relationships/ctrlProp" Target="../ctrlProps/ctrlProp138.xml"/><Relationship Id="rId195" Type="http://schemas.openxmlformats.org/officeDocument/2006/relationships/ctrlProp" Target="../ctrlProps/ctrlProp222.xml"/><Relationship Id="rId209" Type="http://schemas.openxmlformats.org/officeDocument/2006/relationships/ctrlProp" Target="../ctrlProps/ctrlProp236.xml"/><Relationship Id="rId416" Type="http://schemas.openxmlformats.org/officeDocument/2006/relationships/ctrlProp" Target="../ctrlProps/ctrlProp443.xml"/><Relationship Id="rId970" Type="http://schemas.openxmlformats.org/officeDocument/2006/relationships/ctrlProp" Target="../ctrlProps/ctrlProp997.xml"/><Relationship Id="rId1046" Type="http://schemas.openxmlformats.org/officeDocument/2006/relationships/ctrlProp" Target="../ctrlProps/ctrlProp1073.xml"/><Relationship Id="rId1253" Type="http://schemas.openxmlformats.org/officeDocument/2006/relationships/ctrlProp" Target="../ctrlProps/ctrlProp1280.xml"/><Relationship Id="rId623" Type="http://schemas.openxmlformats.org/officeDocument/2006/relationships/ctrlProp" Target="../ctrlProps/ctrlProp650.xml"/><Relationship Id="rId830" Type="http://schemas.openxmlformats.org/officeDocument/2006/relationships/ctrlProp" Target="../ctrlProps/ctrlProp857.xml"/><Relationship Id="rId928" Type="http://schemas.openxmlformats.org/officeDocument/2006/relationships/ctrlProp" Target="../ctrlProps/ctrlProp955.xml"/><Relationship Id="rId1460" Type="http://schemas.openxmlformats.org/officeDocument/2006/relationships/ctrlProp" Target="../ctrlProps/ctrlProp1487.xml"/><Relationship Id="rId1558" Type="http://schemas.openxmlformats.org/officeDocument/2006/relationships/ctrlProp" Target="../ctrlProps/ctrlProp1585.xml"/><Relationship Id="rId57" Type="http://schemas.openxmlformats.org/officeDocument/2006/relationships/ctrlProp" Target="../ctrlProps/ctrlProp84.xml"/><Relationship Id="rId262" Type="http://schemas.openxmlformats.org/officeDocument/2006/relationships/ctrlProp" Target="../ctrlProps/ctrlProp289.xml"/><Relationship Id="rId567" Type="http://schemas.openxmlformats.org/officeDocument/2006/relationships/ctrlProp" Target="../ctrlProps/ctrlProp594.xml"/><Relationship Id="rId1113" Type="http://schemas.openxmlformats.org/officeDocument/2006/relationships/ctrlProp" Target="../ctrlProps/ctrlProp1140.xml"/><Relationship Id="rId1197" Type="http://schemas.openxmlformats.org/officeDocument/2006/relationships/ctrlProp" Target="../ctrlProps/ctrlProp1224.xml"/><Relationship Id="rId1320" Type="http://schemas.openxmlformats.org/officeDocument/2006/relationships/ctrlProp" Target="../ctrlProps/ctrlProp1347.xml"/><Relationship Id="rId1418" Type="http://schemas.openxmlformats.org/officeDocument/2006/relationships/ctrlProp" Target="../ctrlProps/ctrlProp1445.xml"/><Relationship Id="rId122" Type="http://schemas.openxmlformats.org/officeDocument/2006/relationships/ctrlProp" Target="../ctrlProps/ctrlProp149.xml"/><Relationship Id="rId774" Type="http://schemas.openxmlformats.org/officeDocument/2006/relationships/ctrlProp" Target="../ctrlProps/ctrlProp801.xml"/><Relationship Id="rId981" Type="http://schemas.openxmlformats.org/officeDocument/2006/relationships/ctrlProp" Target="../ctrlProps/ctrlProp1008.xml"/><Relationship Id="rId1057" Type="http://schemas.openxmlformats.org/officeDocument/2006/relationships/ctrlProp" Target="../ctrlProps/ctrlProp1084.xml"/><Relationship Id="rId427" Type="http://schemas.openxmlformats.org/officeDocument/2006/relationships/ctrlProp" Target="../ctrlProps/ctrlProp454.xml"/><Relationship Id="rId634" Type="http://schemas.openxmlformats.org/officeDocument/2006/relationships/ctrlProp" Target="../ctrlProps/ctrlProp661.xml"/><Relationship Id="rId841" Type="http://schemas.openxmlformats.org/officeDocument/2006/relationships/ctrlProp" Target="../ctrlProps/ctrlProp868.xml"/><Relationship Id="rId1264" Type="http://schemas.openxmlformats.org/officeDocument/2006/relationships/ctrlProp" Target="../ctrlProps/ctrlProp1291.xml"/><Relationship Id="rId1471" Type="http://schemas.openxmlformats.org/officeDocument/2006/relationships/ctrlProp" Target="../ctrlProps/ctrlProp1498.xml"/><Relationship Id="rId1569" Type="http://schemas.openxmlformats.org/officeDocument/2006/relationships/ctrlProp" Target="../ctrlProps/ctrlProp1596.xml"/><Relationship Id="rId273" Type="http://schemas.openxmlformats.org/officeDocument/2006/relationships/ctrlProp" Target="../ctrlProps/ctrlProp300.xml"/><Relationship Id="rId480" Type="http://schemas.openxmlformats.org/officeDocument/2006/relationships/ctrlProp" Target="../ctrlProps/ctrlProp507.xml"/><Relationship Id="rId701" Type="http://schemas.openxmlformats.org/officeDocument/2006/relationships/ctrlProp" Target="../ctrlProps/ctrlProp728.xml"/><Relationship Id="rId939" Type="http://schemas.openxmlformats.org/officeDocument/2006/relationships/ctrlProp" Target="../ctrlProps/ctrlProp966.xml"/><Relationship Id="rId1124" Type="http://schemas.openxmlformats.org/officeDocument/2006/relationships/ctrlProp" Target="../ctrlProps/ctrlProp1151.xml"/><Relationship Id="rId1331" Type="http://schemas.openxmlformats.org/officeDocument/2006/relationships/ctrlProp" Target="../ctrlProps/ctrlProp1358.xml"/><Relationship Id="rId68" Type="http://schemas.openxmlformats.org/officeDocument/2006/relationships/ctrlProp" Target="../ctrlProps/ctrlProp95.xml"/><Relationship Id="rId133" Type="http://schemas.openxmlformats.org/officeDocument/2006/relationships/ctrlProp" Target="../ctrlProps/ctrlProp160.xml"/><Relationship Id="rId340" Type="http://schemas.openxmlformats.org/officeDocument/2006/relationships/ctrlProp" Target="../ctrlProps/ctrlProp367.xml"/><Relationship Id="rId578" Type="http://schemas.openxmlformats.org/officeDocument/2006/relationships/ctrlProp" Target="../ctrlProps/ctrlProp605.xml"/><Relationship Id="rId785" Type="http://schemas.openxmlformats.org/officeDocument/2006/relationships/ctrlProp" Target="../ctrlProps/ctrlProp812.xml"/><Relationship Id="rId992" Type="http://schemas.openxmlformats.org/officeDocument/2006/relationships/ctrlProp" Target="../ctrlProps/ctrlProp1019.xml"/><Relationship Id="rId1429" Type="http://schemas.openxmlformats.org/officeDocument/2006/relationships/ctrlProp" Target="../ctrlProps/ctrlProp1456.xml"/><Relationship Id="rId200" Type="http://schemas.openxmlformats.org/officeDocument/2006/relationships/ctrlProp" Target="../ctrlProps/ctrlProp227.xml"/><Relationship Id="rId438" Type="http://schemas.openxmlformats.org/officeDocument/2006/relationships/ctrlProp" Target="../ctrlProps/ctrlProp465.xml"/><Relationship Id="rId645" Type="http://schemas.openxmlformats.org/officeDocument/2006/relationships/ctrlProp" Target="../ctrlProps/ctrlProp672.xml"/><Relationship Id="rId852" Type="http://schemas.openxmlformats.org/officeDocument/2006/relationships/ctrlProp" Target="../ctrlProps/ctrlProp879.xml"/><Relationship Id="rId1068" Type="http://schemas.openxmlformats.org/officeDocument/2006/relationships/ctrlProp" Target="../ctrlProps/ctrlProp1095.xml"/><Relationship Id="rId1275" Type="http://schemas.openxmlformats.org/officeDocument/2006/relationships/ctrlProp" Target="../ctrlProps/ctrlProp1302.xml"/><Relationship Id="rId1482" Type="http://schemas.openxmlformats.org/officeDocument/2006/relationships/ctrlProp" Target="../ctrlProps/ctrlProp1509.xml"/><Relationship Id="rId284" Type="http://schemas.openxmlformats.org/officeDocument/2006/relationships/ctrlProp" Target="../ctrlProps/ctrlProp311.xml"/><Relationship Id="rId491" Type="http://schemas.openxmlformats.org/officeDocument/2006/relationships/ctrlProp" Target="../ctrlProps/ctrlProp518.xml"/><Relationship Id="rId505" Type="http://schemas.openxmlformats.org/officeDocument/2006/relationships/ctrlProp" Target="../ctrlProps/ctrlProp532.xml"/><Relationship Id="rId712" Type="http://schemas.openxmlformats.org/officeDocument/2006/relationships/ctrlProp" Target="../ctrlProps/ctrlProp739.xml"/><Relationship Id="rId1135" Type="http://schemas.openxmlformats.org/officeDocument/2006/relationships/ctrlProp" Target="../ctrlProps/ctrlProp1162.xml"/><Relationship Id="rId1342" Type="http://schemas.openxmlformats.org/officeDocument/2006/relationships/ctrlProp" Target="../ctrlProps/ctrlProp1369.xml"/><Relationship Id="rId79" Type="http://schemas.openxmlformats.org/officeDocument/2006/relationships/ctrlProp" Target="../ctrlProps/ctrlProp106.xml"/><Relationship Id="rId144" Type="http://schemas.openxmlformats.org/officeDocument/2006/relationships/ctrlProp" Target="../ctrlProps/ctrlProp171.xml"/><Relationship Id="rId589" Type="http://schemas.openxmlformats.org/officeDocument/2006/relationships/ctrlProp" Target="../ctrlProps/ctrlProp616.xml"/><Relationship Id="rId796" Type="http://schemas.openxmlformats.org/officeDocument/2006/relationships/ctrlProp" Target="../ctrlProps/ctrlProp823.xml"/><Relationship Id="rId1202" Type="http://schemas.openxmlformats.org/officeDocument/2006/relationships/ctrlProp" Target="../ctrlProps/ctrlProp1229.xml"/><Relationship Id="rId351" Type="http://schemas.openxmlformats.org/officeDocument/2006/relationships/ctrlProp" Target="../ctrlProps/ctrlProp378.xml"/><Relationship Id="rId449" Type="http://schemas.openxmlformats.org/officeDocument/2006/relationships/ctrlProp" Target="../ctrlProps/ctrlProp476.xml"/><Relationship Id="rId656" Type="http://schemas.openxmlformats.org/officeDocument/2006/relationships/ctrlProp" Target="../ctrlProps/ctrlProp683.xml"/><Relationship Id="rId863" Type="http://schemas.openxmlformats.org/officeDocument/2006/relationships/ctrlProp" Target="../ctrlProps/ctrlProp890.xml"/><Relationship Id="rId1079" Type="http://schemas.openxmlformats.org/officeDocument/2006/relationships/ctrlProp" Target="../ctrlProps/ctrlProp1106.xml"/><Relationship Id="rId1286" Type="http://schemas.openxmlformats.org/officeDocument/2006/relationships/ctrlProp" Target="../ctrlProps/ctrlProp1313.xml"/><Relationship Id="rId1493" Type="http://schemas.openxmlformats.org/officeDocument/2006/relationships/ctrlProp" Target="../ctrlProps/ctrlProp1520.xml"/><Relationship Id="rId1507" Type="http://schemas.openxmlformats.org/officeDocument/2006/relationships/ctrlProp" Target="../ctrlProps/ctrlProp1534.xml"/><Relationship Id="rId211" Type="http://schemas.openxmlformats.org/officeDocument/2006/relationships/ctrlProp" Target="../ctrlProps/ctrlProp238.xml"/><Relationship Id="rId295" Type="http://schemas.openxmlformats.org/officeDocument/2006/relationships/ctrlProp" Target="../ctrlProps/ctrlProp322.xml"/><Relationship Id="rId309" Type="http://schemas.openxmlformats.org/officeDocument/2006/relationships/ctrlProp" Target="../ctrlProps/ctrlProp336.xml"/><Relationship Id="rId516" Type="http://schemas.openxmlformats.org/officeDocument/2006/relationships/ctrlProp" Target="../ctrlProps/ctrlProp543.xml"/><Relationship Id="rId1146" Type="http://schemas.openxmlformats.org/officeDocument/2006/relationships/ctrlProp" Target="../ctrlProps/ctrlProp1173.xml"/><Relationship Id="rId723" Type="http://schemas.openxmlformats.org/officeDocument/2006/relationships/ctrlProp" Target="../ctrlProps/ctrlProp750.xml"/><Relationship Id="rId930" Type="http://schemas.openxmlformats.org/officeDocument/2006/relationships/ctrlProp" Target="../ctrlProps/ctrlProp957.xml"/><Relationship Id="rId1006" Type="http://schemas.openxmlformats.org/officeDocument/2006/relationships/ctrlProp" Target="../ctrlProps/ctrlProp1033.xml"/><Relationship Id="rId1353" Type="http://schemas.openxmlformats.org/officeDocument/2006/relationships/ctrlProp" Target="../ctrlProps/ctrlProp1380.xml"/><Relationship Id="rId1560" Type="http://schemas.openxmlformats.org/officeDocument/2006/relationships/ctrlProp" Target="../ctrlProps/ctrlProp1587.xml"/><Relationship Id="rId155" Type="http://schemas.openxmlformats.org/officeDocument/2006/relationships/ctrlProp" Target="../ctrlProps/ctrlProp182.xml"/><Relationship Id="rId362" Type="http://schemas.openxmlformats.org/officeDocument/2006/relationships/ctrlProp" Target="../ctrlProps/ctrlProp389.xml"/><Relationship Id="rId1213" Type="http://schemas.openxmlformats.org/officeDocument/2006/relationships/ctrlProp" Target="../ctrlProps/ctrlProp1240.xml"/><Relationship Id="rId1297" Type="http://schemas.openxmlformats.org/officeDocument/2006/relationships/ctrlProp" Target="../ctrlProps/ctrlProp1324.xml"/><Relationship Id="rId1420" Type="http://schemas.openxmlformats.org/officeDocument/2006/relationships/ctrlProp" Target="../ctrlProps/ctrlProp1447.xml"/><Relationship Id="rId1518" Type="http://schemas.openxmlformats.org/officeDocument/2006/relationships/ctrlProp" Target="../ctrlProps/ctrlProp1545.xml"/><Relationship Id="rId222" Type="http://schemas.openxmlformats.org/officeDocument/2006/relationships/ctrlProp" Target="../ctrlProps/ctrlProp249.xml"/><Relationship Id="rId667" Type="http://schemas.openxmlformats.org/officeDocument/2006/relationships/ctrlProp" Target="../ctrlProps/ctrlProp694.xml"/><Relationship Id="rId874" Type="http://schemas.openxmlformats.org/officeDocument/2006/relationships/ctrlProp" Target="../ctrlProps/ctrlProp901.xml"/><Relationship Id="rId17" Type="http://schemas.openxmlformats.org/officeDocument/2006/relationships/ctrlProp" Target="../ctrlProps/ctrlProp44.xml"/><Relationship Id="rId527" Type="http://schemas.openxmlformats.org/officeDocument/2006/relationships/ctrlProp" Target="../ctrlProps/ctrlProp554.xml"/><Relationship Id="rId734" Type="http://schemas.openxmlformats.org/officeDocument/2006/relationships/ctrlProp" Target="../ctrlProps/ctrlProp761.xml"/><Relationship Id="rId941" Type="http://schemas.openxmlformats.org/officeDocument/2006/relationships/ctrlProp" Target="../ctrlProps/ctrlProp968.xml"/><Relationship Id="rId1157" Type="http://schemas.openxmlformats.org/officeDocument/2006/relationships/ctrlProp" Target="../ctrlProps/ctrlProp1184.xml"/><Relationship Id="rId1364" Type="http://schemas.openxmlformats.org/officeDocument/2006/relationships/ctrlProp" Target="../ctrlProps/ctrlProp1391.xml"/><Relationship Id="rId1571" Type="http://schemas.openxmlformats.org/officeDocument/2006/relationships/ctrlProp" Target="../ctrlProps/ctrlProp1598.xml"/><Relationship Id="rId70" Type="http://schemas.openxmlformats.org/officeDocument/2006/relationships/ctrlProp" Target="../ctrlProps/ctrlProp97.xml"/><Relationship Id="rId166" Type="http://schemas.openxmlformats.org/officeDocument/2006/relationships/ctrlProp" Target="../ctrlProps/ctrlProp193.xml"/><Relationship Id="rId373" Type="http://schemas.openxmlformats.org/officeDocument/2006/relationships/ctrlProp" Target="../ctrlProps/ctrlProp400.xml"/><Relationship Id="rId580" Type="http://schemas.openxmlformats.org/officeDocument/2006/relationships/ctrlProp" Target="../ctrlProps/ctrlProp607.xml"/><Relationship Id="rId801" Type="http://schemas.openxmlformats.org/officeDocument/2006/relationships/ctrlProp" Target="../ctrlProps/ctrlProp828.xml"/><Relationship Id="rId1017" Type="http://schemas.openxmlformats.org/officeDocument/2006/relationships/ctrlProp" Target="../ctrlProps/ctrlProp1044.xml"/><Relationship Id="rId1224" Type="http://schemas.openxmlformats.org/officeDocument/2006/relationships/ctrlProp" Target="../ctrlProps/ctrlProp1251.xml"/><Relationship Id="rId1431" Type="http://schemas.openxmlformats.org/officeDocument/2006/relationships/ctrlProp" Target="../ctrlProps/ctrlProp1458.xml"/><Relationship Id="rId1" Type="http://schemas.openxmlformats.org/officeDocument/2006/relationships/printerSettings" Target="../printerSettings/printerSettings2.bin"/><Relationship Id="rId233" Type="http://schemas.openxmlformats.org/officeDocument/2006/relationships/ctrlProp" Target="../ctrlProps/ctrlProp260.xml"/><Relationship Id="rId440" Type="http://schemas.openxmlformats.org/officeDocument/2006/relationships/ctrlProp" Target="../ctrlProps/ctrlProp467.xml"/><Relationship Id="rId678" Type="http://schemas.openxmlformats.org/officeDocument/2006/relationships/ctrlProp" Target="../ctrlProps/ctrlProp705.xml"/><Relationship Id="rId885" Type="http://schemas.openxmlformats.org/officeDocument/2006/relationships/ctrlProp" Target="../ctrlProps/ctrlProp912.xml"/><Relationship Id="rId1070" Type="http://schemas.openxmlformats.org/officeDocument/2006/relationships/ctrlProp" Target="../ctrlProps/ctrlProp1097.xml"/><Relationship Id="rId1529" Type="http://schemas.openxmlformats.org/officeDocument/2006/relationships/ctrlProp" Target="../ctrlProps/ctrlProp1556.xml"/><Relationship Id="rId28" Type="http://schemas.openxmlformats.org/officeDocument/2006/relationships/ctrlProp" Target="../ctrlProps/ctrlProp55.xml"/><Relationship Id="rId300" Type="http://schemas.openxmlformats.org/officeDocument/2006/relationships/ctrlProp" Target="../ctrlProps/ctrlProp327.xml"/><Relationship Id="rId538" Type="http://schemas.openxmlformats.org/officeDocument/2006/relationships/ctrlProp" Target="../ctrlProps/ctrlProp565.xml"/><Relationship Id="rId745" Type="http://schemas.openxmlformats.org/officeDocument/2006/relationships/ctrlProp" Target="../ctrlProps/ctrlProp772.xml"/><Relationship Id="rId952" Type="http://schemas.openxmlformats.org/officeDocument/2006/relationships/ctrlProp" Target="../ctrlProps/ctrlProp979.xml"/><Relationship Id="rId1168" Type="http://schemas.openxmlformats.org/officeDocument/2006/relationships/ctrlProp" Target="../ctrlProps/ctrlProp1195.xml"/><Relationship Id="rId1375" Type="http://schemas.openxmlformats.org/officeDocument/2006/relationships/ctrlProp" Target="../ctrlProps/ctrlProp1402.xml"/><Relationship Id="rId1582" Type="http://schemas.openxmlformats.org/officeDocument/2006/relationships/ctrlProp" Target="../ctrlProps/ctrlProp1609.xml"/><Relationship Id="rId81" Type="http://schemas.openxmlformats.org/officeDocument/2006/relationships/ctrlProp" Target="../ctrlProps/ctrlProp108.xml"/><Relationship Id="rId177" Type="http://schemas.openxmlformats.org/officeDocument/2006/relationships/ctrlProp" Target="../ctrlProps/ctrlProp204.xml"/><Relationship Id="rId384" Type="http://schemas.openxmlformats.org/officeDocument/2006/relationships/ctrlProp" Target="../ctrlProps/ctrlProp411.xml"/><Relationship Id="rId591" Type="http://schemas.openxmlformats.org/officeDocument/2006/relationships/ctrlProp" Target="../ctrlProps/ctrlProp618.xml"/><Relationship Id="rId605" Type="http://schemas.openxmlformats.org/officeDocument/2006/relationships/ctrlProp" Target="../ctrlProps/ctrlProp632.xml"/><Relationship Id="rId812" Type="http://schemas.openxmlformats.org/officeDocument/2006/relationships/ctrlProp" Target="../ctrlProps/ctrlProp839.xml"/><Relationship Id="rId1028" Type="http://schemas.openxmlformats.org/officeDocument/2006/relationships/ctrlProp" Target="../ctrlProps/ctrlProp1055.xml"/><Relationship Id="rId1235" Type="http://schemas.openxmlformats.org/officeDocument/2006/relationships/ctrlProp" Target="../ctrlProps/ctrlProp1262.xml"/><Relationship Id="rId1442" Type="http://schemas.openxmlformats.org/officeDocument/2006/relationships/ctrlProp" Target="../ctrlProps/ctrlProp1469.xml"/><Relationship Id="rId244" Type="http://schemas.openxmlformats.org/officeDocument/2006/relationships/ctrlProp" Target="../ctrlProps/ctrlProp271.xml"/><Relationship Id="rId689" Type="http://schemas.openxmlformats.org/officeDocument/2006/relationships/ctrlProp" Target="../ctrlProps/ctrlProp716.xml"/><Relationship Id="rId896" Type="http://schemas.openxmlformats.org/officeDocument/2006/relationships/ctrlProp" Target="../ctrlProps/ctrlProp923.xml"/><Relationship Id="rId1081" Type="http://schemas.openxmlformats.org/officeDocument/2006/relationships/ctrlProp" Target="../ctrlProps/ctrlProp1108.xml"/><Relationship Id="rId1302" Type="http://schemas.openxmlformats.org/officeDocument/2006/relationships/ctrlProp" Target="../ctrlProps/ctrlProp1329.xml"/><Relationship Id="rId39" Type="http://schemas.openxmlformats.org/officeDocument/2006/relationships/ctrlProp" Target="../ctrlProps/ctrlProp66.xml"/><Relationship Id="rId451" Type="http://schemas.openxmlformats.org/officeDocument/2006/relationships/ctrlProp" Target="../ctrlProps/ctrlProp478.xml"/><Relationship Id="rId549" Type="http://schemas.openxmlformats.org/officeDocument/2006/relationships/ctrlProp" Target="../ctrlProps/ctrlProp576.xml"/><Relationship Id="rId756" Type="http://schemas.openxmlformats.org/officeDocument/2006/relationships/ctrlProp" Target="../ctrlProps/ctrlProp783.xml"/><Relationship Id="rId1179" Type="http://schemas.openxmlformats.org/officeDocument/2006/relationships/ctrlProp" Target="../ctrlProps/ctrlProp1206.xml"/><Relationship Id="rId1386" Type="http://schemas.openxmlformats.org/officeDocument/2006/relationships/ctrlProp" Target="../ctrlProps/ctrlProp1413.xml"/><Relationship Id="rId104" Type="http://schemas.openxmlformats.org/officeDocument/2006/relationships/ctrlProp" Target="../ctrlProps/ctrlProp131.xml"/><Relationship Id="rId188" Type="http://schemas.openxmlformats.org/officeDocument/2006/relationships/ctrlProp" Target="../ctrlProps/ctrlProp215.xml"/><Relationship Id="rId311" Type="http://schemas.openxmlformats.org/officeDocument/2006/relationships/ctrlProp" Target="../ctrlProps/ctrlProp338.xml"/><Relationship Id="rId395" Type="http://schemas.openxmlformats.org/officeDocument/2006/relationships/ctrlProp" Target="../ctrlProps/ctrlProp422.xml"/><Relationship Id="rId409" Type="http://schemas.openxmlformats.org/officeDocument/2006/relationships/ctrlProp" Target="../ctrlProps/ctrlProp436.xml"/><Relationship Id="rId963" Type="http://schemas.openxmlformats.org/officeDocument/2006/relationships/ctrlProp" Target="../ctrlProps/ctrlProp990.xml"/><Relationship Id="rId1039" Type="http://schemas.openxmlformats.org/officeDocument/2006/relationships/ctrlProp" Target="../ctrlProps/ctrlProp1066.xml"/><Relationship Id="rId1246" Type="http://schemas.openxmlformats.org/officeDocument/2006/relationships/ctrlProp" Target="../ctrlProps/ctrlProp1273.xml"/><Relationship Id="rId92" Type="http://schemas.openxmlformats.org/officeDocument/2006/relationships/ctrlProp" Target="../ctrlProps/ctrlProp119.xml"/><Relationship Id="rId616" Type="http://schemas.openxmlformats.org/officeDocument/2006/relationships/ctrlProp" Target="../ctrlProps/ctrlProp643.xml"/><Relationship Id="rId823" Type="http://schemas.openxmlformats.org/officeDocument/2006/relationships/ctrlProp" Target="../ctrlProps/ctrlProp850.xml"/><Relationship Id="rId1453" Type="http://schemas.openxmlformats.org/officeDocument/2006/relationships/ctrlProp" Target="../ctrlProps/ctrlProp1480.xml"/><Relationship Id="rId255" Type="http://schemas.openxmlformats.org/officeDocument/2006/relationships/ctrlProp" Target="../ctrlProps/ctrlProp282.xml"/><Relationship Id="rId462" Type="http://schemas.openxmlformats.org/officeDocument/2006/relationships/ctrlProp" Target="../ctrlProps/ctrlProp489.xml"/><Relationship Id="rId1092" Type="http://schemas.openxmlformats.org/officeDocument/2006/relationships/ctrlProp" Target="../ctrlProps/ctrlProp1119.xml"/><Relationship Id="rId1106" Type="http://schemas.openxmlformats.org/officeDocument/2006/relationships/ctrlProp" Target="../ctrlProps/ctrlProp1133.xml"/><Relationship Id="rId1313" Type="http://schemas.openxmlformats.org/officeDocument/2006/relationships/ctrlProp" Target="../ctrlProps/ctrlProp1340.xml"/><Relationship Id="rId1397" Type="http://schemas.openxmlformats.org/officeDocument/2006/relationships/ctrlProp" Target="../ctrlProps/ctrlProp1424.xml"/><Relationship Id="rId1520" Type="http://schemas.openxmlformats.org/officeDocument/2006/relationships/ctrlProp" Target="../ctrlProps/ctrlProp1547.xml"/><Relationship Id="rId115" Type="http://schemas.openxmlformats.org/officeDocument/2006/relationships/ctrlProp" Target="../ctrlProps/ctrlProp142.xml"/><Relationship Id="rId322" Type="http://schemas.openxmlformats.org/officeDocument/2006/relationships/ctrlProp" Target="../ctrlProps/ctrlProp349.xml"/><Relationship Id="rId767" Type="http://schemas.openxmlformats.org/officeDocument/2006/relationships/ctrlProp" Target="../ctrlProps/ctrlProp794.xml"/><Relationship Id="rId974" Type="http://schemas.openxmlformats.org/officeDocument/2006/relationships/ctrlProp" Target="../ctrlProps/ctrlProp1001.xml"/><Relationship Id="rId199" Type="http://schemas.openxmlformats.org/officeDocument/2006/relationships/ctrlProp" Target="../ctrlProps/ctrlProp226.xml"/><Relationship Id="rId627" Type="http://schemas.openxmlformats.org/officeDocument/2006/relationships/ctrlProp" Target="../ctrlProps/ctrlProp654.xml"/><Relationship Id="rId834" Type="http://schemas.openxmlformats.org/officeDocument/2006/relationships/ctrlProp" Target="../ctrlProps/ctrlProp861.xml"/><Relationship Id="rId1257" Type="http://schemas.openxmlformats.org/officeDocument/2006/relationships/ctrlProp" Target="../ctrlProps/ctrlProp1284.xml"/><Relationship Id="rId1464" Type="http://schemas.openxmlformats.org/officeDocument/2006/relationships/ctrlProp" Target="../ctrlProps/ctrlProp1491.xml"/><Relationship Id="rId266" Type="http://schemas.openxmlformats.org/officeDocument/2006/relationships/ctrlProp" Target="../ctrlProps/ctrlProp293.xml"/><Relationship Id="rId473" Type="http://schemas.openxmlformats.org/officeDocument/2006/relationships/ctrlProp" Target="../ctrlProps/ctrlProp500.xml"/><Relationship Id="rId680" Type="http://schemas.openxmlformats.org/officeDocument/2006/relationships/ctrlProp" Target="../ctrlProps/ctrlProp707.xml"/><Relationship Id="rId901" Type="http://schemas.openxmlformats.org/officeDocument/2006/relationships/ctrlProp" Target="../ctrlProps/ctrlProp928.xml"/><Relationship Id="rId1117" Type="http://schemas.openxmlformats.org/officeDocument/2006/relationships/ctrlProp" Target="../ctrlProps/ctrlProp1144.xml"/><Relationship Id="rId1324" Type="http://schemas.openxmlformats.org/officeDocument/2006/relationships/ctrlProp" Target="../ctrlProps/ctrlProp1351.xml"/><Relationship Id="rId1531" Type="http://schemas.openxmlformats.org/officeDocument/2006/relationships/ctrlProp" Target="../ctrlProps/ctrlProp1558.xml"/><Relationship Id="rId30" Type="http://schemas.openxmlformats.org/officeDocument/2006/relationships/ctrlProp" Target="../ctrlProps/ctrlProp57.xml"/><Relationship Id="rId126" Type="http://schemas.openxmlformats.org/officeDocument/2006/relationships/ctrlProp" Target="../ctrlProps/ctrlProp153.xml"/><Relationship Id="rId333" Type="http://schemas.openxmlformats.org/officeDocument/2006/relationships/ctrlProp" Target="../ctrlProps/ctrlProp360.xml"/><Relationship Id="rId540" Type="http://schemas.openxmlformats.org/officeDocument/2006/relationships/ctrlProp" Target="../ctrlProps/ctrlProp567.xml"/><Relationship Id="rId778" Type="http://schemas.openxmlformats.org/officeDocument/2006/relationships/ctrlProp" Target="../ctrlProps/ctrlProp805.xml"/><Relationship Id="rId985" Type="http://schemas.openxmlformats.org/officeDocument/2006/relationships/ctrlProp" Target="../ctrlProps/ctrlProp1012.xml"/><Relationship Id="rId1170" Type="http://schemas.openxmlformats.org/officeDocument/2006/relationships/ctrlProp" Target="../ctrlProps/ctrlProp1197.xml"/><Relationship Id="rId638" Type="http://schemas.openxmlformats.org/officeDocument/2006/relationships/ctrlProp" Target="../ctrlProps/ctrlProp665.xml"/><Relationship Id="rId845" Type="http://schemas.openxmlformats.org/officeDocument/2006/relationships/ctrlProp" Target="../ctrlProps/ctrlProp872.xml"/><Relationship Id="rId1030" Type="http://schemas.openxmlformats.org/officeDocument/2006/relationships/ctrlProp" Target="../ctrlProps/ctrlProp1057.xml"/><Relationship Id="rId1268" Type="http://schemas.openxmlformats.org/officeDocument/2006/relationships/ctrlProp" Target="../ctrlProps/ctrlProp1295.xml"/><Relationship Id="rId1475" Type="http://schemas.openxmlformats.org/officeDocument/2006/relationships/ctrlProp" Target="../ctrlProps/ctrlProp1502.xml"/><Relationship Id="rId277" Type="http://schemas.openxmlformats.org/officeDocument/2006/relationships/ctrlProp" Target="../ctrlProps/ctrlProp304.xml"/><Relationship Id="rId400" Type="http://schemas.openxmlformats.org/officeDocument/2006/relationships/ctrlProp" Target="../ctrlProps/ctrlProp427.xml"/><Relationship Id="rId484" Type="http://schemas.openxmlformats.org/officeDocument/2006/relationships/ctrlProp" Target="../ctrlProps/ctrlProp511.xml"/><Relationship Id="rId705" Type="http://schemas.openxmlformats.org/officeDocument/2006/relationships/ctrlProp" Target="../ctrlProps/ctrlProp732.xml"/><Relationship Id="rId1128" Type="http://schemas.openxmlformats.org/officeDocument/2006/relationships/ctrlProp" Target="../ctrlProps/ctrlProp1155.xml"/><Relationship Id="rId1335" Type="http://schemas.openxmlformats.org/officeDocument/2006/relationships/ctrlProp" Target="../ctrlProps/ctrlProp1362.xml"/><Relationship Id="rId1542" Type="http://schemas.openxmlformats.org/officeDocument/2006/relationships/ctrlProp" Target="../ctrlProps/ctrlProp1569.xml"/><Relationship Id="rId137" Type="http://schemas.openxmlformats.org/officeDocument/2006/relationships/ctrlProp" Target="../ctrlProps/ctrlProp164.xml"/><Relationship Id="rId344" Type="http://schemas.openxmlformats.org/officeDocument/2006/relationships/ctrlProp" Target="../ctrlProps/ctrlProp371.xml"/><Relationship Id="rId691" Type="http://schemas.openxmlformats.org/officeDocument/2006/relationships/ctrlProp" Target="../ctrlProps/ctrlProp718.xml"/><Relationship Id="rId789" Type="http://schemas.openxmlformats.org/officeDocument/2006/relationships/ctrlProp" Target="../ctrlProps/ctrlProp816.xml"/><Relationship Id="rId912" Type="http://schemas.openxmlformats.org/officeDocument/2006/relationships/ctrlProp" Target="../ctrlProps/ctrlProp939.xml"/><Relationship Id="rId996" Type="http://schemas.openxmlformats.org/officeDocument/2006/relationships/ctrlProp" Target="../ctrlProps/ctrlProp1023.xml"/><Relationship Id="rId41" Type="http://schemas.openxmlformats.org/officeDocument/2006/relationships/ctrlProp" Target="../ctrlProps/ctrlProp68.xml"/><Relationship Id="rId551" Type="http://schemas.openxmlformats.org/officeDocument/2006/relationships/ctrlProp" Target="../ctrlProps/ctrlProp578.xml"/><Relationship Id="rId649" Type="http://schemas.openxmlformats.org/officeDocument/2006/relationships/ctrlProp" Target="../ctrlProps/ctrlProp676.xml"/><Relationship Id="rId856" Type="http://schemas.openxmlformats.org/officeDocument/2006/relationships/ctrlProp" Target="../ctrlProps/ctrlProp883.xml"/><Relationship Id="rId1181" Type="http://schemas.openxmlformats.org/officeDocument/2006/relationships/ctrlProp" Target="../ctrlProps/ctrlProp1208.xml"/><Relationship Id="rId1279" Type="http://schemas.openxmlformats.org/officeDocument/2006/relationships/ctrlProp" Target="../ctrlProps/ctrlProp1306.xml"/><Relationship Id="rId1402" Type="http://schemas.openxmlformats.org/officeDocument/2006/relationships/ctrlProp" Target="../ctrlProps/ctrlProp1429.xml"/><Relationship Id="rId1486" Type="http://schemas.openxmlformats.org/officeDocument/2006/relationships/ctrlProp" Target="../ctrlProps/ctrlProp1513.xml"/><Relationship Id="rId190" Type="http://schemas.openxmlformats.org/officeDocument/2006/relationships/ctrlProp" Target="../ctrlProps/ctrlProp217.xml"/><Relationship Id="rId204" Type="http://schemas.openxmlformats.org/officeDocument/2006/relationships/ctrlProp" Target="../ctrlProps/ctrlProp231.xml"/><Relationship Id="rId288" Type="http://schemas.openxmlformats.org/officeDocument/2006/relationships/ctrlProp" Target="../ctrlProps/ctrlProp315.xml"/><Relationship Id="rId411" Type="http://schemas.openxmlformats.org/officeDocument/2006/relationships/ctrlProp" Target="../ctrlProps/ctrlProp438.xml"/><Relationship Id="rId509" Type="http://schemas.openxmlformats.org/officeDocument/2006/relationships/ctrlProp" Target="../ctrlProps/ctrlProp536.xml"/><Relationship Id="rId1041" Type="http://schemas.openxmlformats.org/officeDocument/2006/relationships/ctrlProp" Target="../ctrlProps/ctrlProp1068.xml"/><Relationship Id="rId1139" Type="http://schemas.openxmlformats.org/officeDocument/2006/relationships/ctrlProp" Target="../ctrlProps/ctrlProp1166.xml"/><Relationship Id="rId1346" Type="http://schemas.openxmlformats.org/officeDocument/2006/relationships/ctrlProp" Target="../ctrlProps/ctrlProp1373.xml"/><Relationship Id="rId495" Type="http://schemas.openxmlformats.org/officeDocument/2006/relationships/ctrlProp" Target="../ctrlProps/ctrlProp522.xml"/><Relationship Id="rId716" Type="http://schemas.openxmlformats.org/officeDocument/2006/relationships/ctrlProp" Target="../ctrlProps/ctrlProp743.xml"/><Relationship Id="rId923" Type="http://schemas.openxmlformats.org/officeDocument/2006/relationships/ctrlProp" Target="../ctrlProps/ctrlProp950.xml"/><Relationship Id="rId1553" Type="http://schemas.openxmlformats.org/officeDocument/2006/relationships/ctrlProp" Target="../ctrlProps/ctrlProp1580.xml"/><Relationship Id="rId52" Type="http://schemas.openxmlformats.org/officeDocument/2006/relationships/ctrlProp" Target="../ctrlProps/ctrlProp79.xml"/><Relationship Id="rId148" Type="http://schemas.openxmlformats.org/officeDocument/2006/relationships/ctrlProp" Target="../ctrlProps/ctrlProp175.xml"/><Relationship Id="rId355" Type="http://schemas.openxmlformats.org/officeDocument/2006/relationships/ctrlProp" Target="../ctrlProps/ctrlProp382.xml"/><Relationship Id="rId562" Type="http://schemas.openxmlformats.org/officeDocument/2006/relationships/ctrlProp" Target="../ctrlProps/ctrlProp589.xml"/><Relationship Id="rId1192" Type="http://schemas.openxmlformats.org/officeDocument/2006/relationships/ctrlProp" Target="../ctrlProps/ctrlProp1219.xml"/><Relationship Id="rId1206" Type="http://schemas.openxmlformats.org/officeDocument/2006/relationships/ctrlProp" Target="../ctrlProps/ctrlProp1233.xml"/><Relationship Id="rId1413" Type="http://schemas.openxmlformats.org/officeDocument/2006/relationships/ctrlProp" Target="../ctrlProps/ctrlProp1440.xml"/><Relationship Id="rId215" Type="http://schemas.openxmlformats.org/officeDocument/2006/relationships/ctrlProp" Target="../ctrlProps/ctrlProp242.xml"/><Relationship Id="rId422" Type="http://schemas.openxmlformats.org/officeDocument/2006/relationships/ctrlProp" Target="../ctrlProps/ctrlProp449.xml"/><Relationship Id="rId867" Type="http://schemas.openxmlformats.org/officeDocument/2006/relationships/ctrlProp" Target="../ctrlProps/ctrlProp894.xml"/><Relationship Id="rId1052" Type="http://schemas.openxmlformats.org/officeDocument/2006/relationships/ctrlProp" Target="../ctrlProps/ctrlProp1079.xml"/><Relationship Id="rId1497" Type="http://schemas.openxmlformats.org/officeDocument/2006/relationships/ctrlProp" Target="../ctrlProps/ctrlProp1524.xml"/><Relationship Id="rId299" Type="http://schemas.openxmlformats.org/officeDocument/2006/relationships/ctrlProp" Target="../ctrlProps/ctrlProp326.xml"/><Relationship Id="rId727" Type="http://schemas.openxmlformats.org/officeDocument/2006/relationships/ctrlProp" Target="../ctrlProps/ctrlProp754.xml"/><Relationship Id="rId934" Type="http://schemas.openxmlformats.org/officeDocument/2006/relationships/ctrlProp" Target="../ctrlProps/ctrlProp961.xml"/><Relationship Id="rId1357" Type="http://schemas.openxmlformats.org/officeDocument/2006/relationships/ctrlProp" Target="../ctrlProps/ctrlProp1384.xml"/><Relationship Id="rId1564" Type="http://schemas.openxmlformats.org/officeDocument/2006/relationships/ctrlProp" Target="../ctrlProps/ctrlProp1591.xml"/><Relationship Id="rId63" Type="http://schemas.openxmlformats.org/officeDocument/2006/relationships/ctrlProp" Target="../ctrlProps/ctrlProp90.xml"/><Relationship Id="rId159" Type="http://schemas.openxmlformats.org/officeDocument/2006/relationships/ctrlProp" Target="../ctrlProps/ctrlProp186.xml"/><Relationship Id="rId366" Type="http://schemas.openxmlformats.org/officeDocument/2006/relationships/ctrlProp" Target="../ctrlProps/ctrlProp393.xml"/><Relationship Id="rId573" Type="http://schemas.openxmlformats.org/officeDocument/2006/relationships/ctrlProp" Target="../ctrlProps/ctrlProp600.xml"/><Relationship Id="rId780" Type="http://schemas.openxmlformats.org/officeDocument/2006/relationships/ctrlProp" Target="../ctrlProps/ctrlProp807.xml"/><Relationship Id="rId1217" Type="http://schemas.openxmlformats.org/officeDocument/2006/relationships/ctrlProp" Target="../ctrlProps/ctrlProp1244.xml"/><Relationship Id="rId1424" Type="http://schemas.openxmlformats.org/officeDocument/2006/relationships/ctrlProp" Target="../ctrlProps/ctrlProp1451.xml"/><Relationship Id="rId226" Type="http://schemas.openxmlformats.org/officeDocument/2006/relationships/ctrlProp" Target="../ctrlProps/ctrlProp253.xml"/><Relationship Id="rId433" Type="http://schemas.openxmlformats.org/officeDocument/2006/relationships/ctrlProp" Target="../ctrlProps/ctrlProp460.xml"/><Relationship Id="rId878" Type="http://schemas.openxmlformats.org/officeDocument/2006/relationships/ctrlProp" Target="../ctrlProps/ctrlProp905.xml"/><Relationship Id="rId1063" Type="http://schemas.openxmlformats.org/officeDocument/2006/relationships/ctrlProp" Target="../ctrlProps/ctrlProp1090.xml"/><Relationship Id="rId1270" Type="http://schemas.openxmlformats.org/officeDocument/2006/relationships/ctrlProp" Target="../ctrlProps/ctrlProp1297.xml"/><Relationship Id="rId640" Type="http://schemas.openxmlformats.org/officeDocument/2006/relationships/ctrlProp" Target="../ctrlProps/ctrlProp667.xml"/><Relationship Id="rId738" Type="http://schemas.openxmlformats.org/officeDocument/2006/relationships/ctrlProp" Target="../ctrlProps/ctrlProp765.xml"/><Relationship Id="rId945" Type="http://schemas.openxmlformats.org/officeDocument/2006/relationships/ctrlProp" Target="../ctrlProps/ctrlProp972.xml"/><Relationship Id="rId1368" Type="http://schemas.openxmlformats.org/officeDocument/2006/relationships/ctrlProp" Target="../ctrlProps/ctrlProp1395.xml"/><Relationship Id="rId1575" Type="http://schemas.openxmlformats.org/officeDocument/2006/relationships/ctrlProp" Target="../ctrlProps/ctrlProp1602.xml"/><Relationship Id="rId74" Type="http://schemas.openxmlformats.org/officeDocument/2006/relationships/ctrlProp" Target="../ctrlProps/ctrlProp101.xml"/><Relationship Id="rId377" Type="http://schemas.openxmlformats.org/officeDocument/2006/relationships/ctrlProp" Target="../ctrlProps/ctrlProp404.xml"/><Relationship Id="rId500" Type="http://schemas.openxmlformats.org/officeDocument/2006/relationships/ctrlProp" Target="../ctrlProps/ctrlProp527.xml"/><Relationship Id="rId584" Type="http://schemas.openxmlformats.org/officeDocument/2006/relationships/ctrlProp" Target="../ctrlProps/ctrlProp611.xml"/><Relationship Id="rId805" Type="http://schemas.openxmlformats.org/officeDocument/2006/relationships/ctrlProp" Target="../ctrlProps/ctrlProp832.xml"/><Relationship Id="rId1130" Type="http://schemas.openxmlformats.org/officeDocument/2006/relationships/ctrlProp" Target="../ctrlProps/ctrlProp1157.xml"/><Relationship Id="rId1228" Type="http://schemas.openxmlformats.org/officeDocument/2006/relationships/ctrlProp" Target="../ctrlProps/ctrlProp1255.xml"/><Relationship Id="rId1435" Type="http://schemas.openxmlformats.org/officeDocument/2006/relationships/ctrlProp" Target="../ctrlProps/ctrlProp1462.xml"/><Relationship Id="rId5" Type="http://schemas.openxmlformats.org/officeDocument/2006/relationships/ctrlProp" Target="../ctrlProps/ctrlProp32.xml"/><Relationship Id="rId237" Type="http://schemas.openxmlformats.org/officeDocument/2006/relationships/ctrlProp" Target="../ctrlProps/ctrlProp264.xml"/><Relationship Id="rId791" Type="http://schemas.openxmlformats.org/officeDocument/2006/relationships/ctrlProp" Target="../ctrlProps/ctrlProp818.xml"/><Relationship Id="rId889" Type="http://schemas.openxmlformats.org/officeDocument/2006/relationships/ctrlProp" Target="../ctrlProps/ctrlProp916.xml"/><Relationship Id="rId1074" Type="http://schemas.openxmlformats.org/officeDocument/2006/relationships/ctrlProp" Target="../ctrlProps/ctrlProp1101.xml"/><Relationship Id="rId444" Type="http://schemas.openxmlformats.org/officeDocument/2006/relationships/ctrlProp" Target="../ctrlProps/ctrlProp471.xml"/><Relationship Id="rId651" Type="http://schemas.openxmlformats.org/officeDocument/2006/relationships/ctrlProp" Target="../ctrlProps/ctrlProp678.xml"/><Relationship Id="rId749" Type="http://schemas.openxmlformats.org/officeDocument/2006/relationships/ctrlProp" Target="../ctrlProps/ctrlProp776.xml"/><Relationship Id="rId1281" Type="http://schemas.openxmlformats.org/officeDocument/2006/relationships/ctrlProp" Target="../ctrlProps/ctrlProp1308.xml"/><Relationship Id="rId1379" Type="http://schemas.openxmlformats.org/officeDocument/2006/relationships/ctrlProp" Target="../ctrlProps/ctrlProp1406.xml"/><Relationship Id="rId1502" Type="http://schemas.openxmlformats.org/officeDocument/2006/relationships/ctrlProp" Target="../ctrlProps/ctrlProp1529.xml"/><Relationship Id="rId290" Type="http://schemas.openxmlformats.org/officeDocument/2006/relationships/ctrlProp" Target="../ctrlProps/ctrlProp317.xml"/><Relationship Id="rId304" Type="http://schemas.openxmlformats.org/officeDocument/2006/relationships/ctrlProp" Target="../ctrlProps/ctrlProp331.xml"/><Relationship Id="rId388" Type="http://schemas.openxmlformats.org/officeDocument/2006/relationships/ctrlProp" Target="../ctrlProps/ctrlProp415.xml"/><Relationship Id="rId511" Type="http://schemas.openxmlformats.org/officeDocument/2006/relationships/ctrlProp" Target="../ctrlProps/ctrlProp538.xml"/><Relationship Id="rId609" Type="http://schemas.openxmlformats.org/officeDocument/2006/relationships/ctrlProp" Target="../ctrlProps/ctrlProp636.xml"/><Relationship Id="rId956" Type="http://schemas.openxmlformats.org/officeDocument/2006/relationships/ctrlProp" Target="../ctrlProps/ctrlProp983.xml"/><Relationship Id="rId1141" Type="http://schemas.openxmlformats.org/officeDocument/2006/relationships/ctrlProp" Target="../ctrlProps/ctrlProp1168.xml"/><Relationship Id="rId1239" Type="http://schemas.openxmlformats.org/officeDocument/2006/relationships/ctrlProp" Target="../ctrlProps/ctrlProp1266.xml"/><Relationship Id="rId85" Type="http://schemas.openxmlformats.org/officeDocument/2006/relationships/ctrlProp" Target="../ctrlProps/ctrlProp112.xml"/><Relationship Id="rId150" Type="http://schemas.openxmlformats.org/officeDocument/2006/relationships/ctrlProp" Target="../ctrlProps/ctrlProp177.xml"/><Relationship Id="rId595" Type="http://schemas.openxmlformats.org/officeDocument/2006/relationships/ctrlProp" Target="../ctrlProps/ctrlProp622.xml"/><Relationship Id="rId816" Type="http://schemas.openxmlformats.org/officeDocument/2006/relationships/ctrlProp" Target="../ctrlProps/ctrlProp843.xml"/><Relationship Id="rId1001" Type="http://schemas.openxmlformats.org/officeDocument/2006/relationships/ctrlProp" Target="../ctrlProps/ctrlProp1028.xml"/><Relationship Id="rId1446" Type="http://schemas.openxmlformats.org/officeDocument/2006/relationships/ctrlProp" Target="../ctrlProps/ctrlProp1473.xml"/><Relationship Id="rId248" Type="http://schemas.openxmlformats.org/officeDocument/2006/relationships/ctrlProp" Target="../ctrlProps/ctrlProp275.xml"/><Relationship Id="rId455" Type="http://schemas.openxmlformats.org/officeDocument/2006/relationships/ctrlProp" Target="../ctrlProps/ctrlProp482.xml"/><Relationship Id="rId662" Type="http://schemas.openxmlformats.org/officeDocument/2006/relationships/ctrlProp" Target="../ctrlProps/ctrlProp689.xml"/><Relationship Id="rId1085" Type="http://schemas.openxmlformats.org/officeDocument/2006/relationships/ctrlProp" Target="../ctrlProps/ctrlProp1112.xml"/><Relationship Id="rId1292" Type="http://schemas.openxmlformats.org/officeDocument/2006/relationships/ctrlProp" Target="../ctrlProps/ctrlProp1319.xml"/><Relationship Id="rId1306" Type="http://schemas.openxmlformats.org/officeDocument/2006/relationships/ctrlProp" Target="../ctrlProps/ctrlProp1333.xml"/><Relationship Id="rId1513" Type="http://schemas.openxmlformats.org/officeDocument/2006/relationships/ctrlProp" Target="../ctrlProps/ctrlProp1540.xml"/><Relationship Id="rId12" Type="http://schemas.openxmlformats.org/officeDocument/2006/relationships/ctrlProp" Target="../ctrlProps/ctrlProp39.xml"/><Relationship Id="rId108" Type="http://schemas.openxmlformats.org/officeDocument/2006/relationships/ctrlProp" Target="../ctrlProps/ctrlProp135.xml"/><Relationship Id="rId315" Type="http://schemas.openxmlformats.org/officeDocument/2006/relationships/ctrlProp" Target="../ctrlProps/ctrlProp342.xml"/><Relationship Id="rId522" Type="http://schemas.openxmlformats.org/officeDocument/2006/relationships/ctrlProp" Target="../ctrlProps/ctrlProp549.xml"/><Relationship Id="rId967" Type="http://schemas.openxmlformats.org/officeDocument/2006/relationships/ctrlProp" Target="../ctrlProps/ctrlProp994.xml"/><Relationship Id="rId1152" Type="http://schemas.openxmlformats.org/officeDocument/2006/relationships/ctrlProp" Target="../ctrlProps/ctrlProp1179.xml"/><Relationship Id="rId96" Type="http://schemas.openxmlformats.org/officeDocument/2006/relationships/ctrlProp" Target="../ctrlProps/ctrlProp123.xml"/><Relationship Id="rId161" Type="http://schemas.openxmlformats.org/officeDocument/2006/relationships/ctrlProp" Target="../ctrlProps/ctrlProp188.xml"/><Relationship Id="rId399" Type="http://schemas.openxmlformats.org/officeDocument/2006/relationships/ctrlProp" Target="../ctrlProps/ctrlProp426.xml"/><Relationship Id="rId827" Type="http://schemas.openxmlformats.org/officeDocument/2006/relationships/ctrlProp" Target="../ctrlProps/ctrlProp854.xml"/><Relationship Id="rId1012" Type="http://schemas.openxmlformats.org/officeDocument/2006/relationships/ctrlProp" Target="../ctrlProps/ctrlProp1039.xml"/><Relationship Id="rId1457" Type="http://schemas.openxmlformats.org/officeDocument/2006/relationships/ctrlProp" Target="../ctrlProps/ctrlProp1484.xml"/><Relationship Id="rId259" Type="http://schemas.openxmlformats.org/officeDocument/2006/relationships/ctrlProp" Target="../ctrlProps/ctrlProp286.xml"/><Relationship Id="rId466" Type="http://schemas.openxmlformats.org/officeDocument/2006/relationships/ctrlProp" Target="../ctrlProps/ctrlProp493.xml"/><Relationship Id="rId673" Type="http://schemas.openxmlformats.org/officeDocument/2006/relationships/ctrlProp" Target="../ctrlProps/ctrlProp700.xml"/><Relationship Id="rId880" Type="http://schemas.openxmlformats.org/officeDocument/2006/relationships/ctrlProp" Target="../ctrlProps/ctrlProp907.xml"/><Relationship Id="rId1096" Type="http://schemas.openxmlformats.org/officeDocument/2006/relationships/ctrlProp" Target="../ctrlProps/ctrlProp1123.xml"/><Relationship Id="rId1317" Type="http://schemas.openxmlformats.org/officeDocument/2006/relationships/ctrlProp" Target="../ctrlProps/ctrlProp1344.xml"/><Relationship Id="rId1524" Type="http://schemas.openxmlformats.org/officeDocument/2006/relationships/ctrlProp" Target="../ctrlProps/ctrlProp1551.xml"/><Relationship Id="rId23" Type="http://schemas.openxmlformats.org/officeDocument/2006/relationships/ctrlProp" Target="../ctrlProps/ctrlProp50.xml"/><Relationship Id="rId119" Type="http://schemas.openxmlformats.org/officeDocument/2006/relationships/ctrlProp" Target="../ctrlProps/ctrlProp146.xml"/><Relationship Id="rId326" Type="http://schemas.openxmlformats.org/officeDocument/2006/relationships/ctrlProp" Target="../ctrlProps/ctrlProp353.xml"/><Relationship Id="rId533" Type="http://schemas.openxmlformats.org/officeDocument/2006/relationships/ctrlProp" Target="../ctrlProps/ctrlProp560.xml"/><Relationship Id="rId978" Type="http://schemas.openxmlformats.org/officeDocument/2006/relationships/ctrlProp" Target="../ctrlProps/ctrlProp1005.xml"/><Relationship Id="rId1163" Type="http://schemas.openxmlformats.org/officeDocument/2006/relationships/ctrlProp" Target="../ctrlProps/ctrlProp1190.xml"/><Relationship Id="rId1370" Type="http://schemas.openxmlformats.org/officeDocument/2006/relationships/ctrlProp" Target="../ctrlProps/ctrlProp1397.xml"/><Relationship Id="rId740" Type="http://schemas.openxmlformats.org/officeDocument/2006/relationships/ctrlProp" Target="../ctrlProps/ctrlProp767.xml"/><Relationship Id="rId838" Type="http://schemas.openxmlformats.org/officeDocument/2006/relationships/ctrlProp" Target="../ctrlProps/ctrlProp865.xml"/><Relationship Id="rId1023" Type="http://schemas.openxmlformats.org/officeDocument/2006/relationships/ctrlProp" Target="../ctrlProps/ctrlProp1050.xml"/><Relationship Id="rId1468" Type="http://schemas.openxmlformats.org/officeDocument/2006/relationships/ctrlProp" Target="../ctrlProps/ctrlProp1495.xml"/><Relationship Id="rId172" Type="http://schemas.openxmlformats.org/officeDocument/2006/relationships/ctrlProp" Target="../ctrlProps/ctrlProp199.xml"/><Relationship Id="rId477" Type="http://schemas.openxmlformats.org/officeDocument/2006/relationships/ctrlProp" Target="../ctrlProps/ctrlProp504.xml"/><Relationship Id="rId600" Type="http://schemas.openxmlformats.org/officeDocument/2006/relationships/ctrlProp" Target="../ctrlProps/ctrlProp627.xml"/><Relationship Id="rId684" Type="http://schemas.openxmlformats.org/officeDocument/2006/relationships/ctrlProp" Target="../ctrlProps/ctrlProp711.xml"/><Relationship Id="rId1230" Type="http://schemas.openxmlformats.org/officeDocument/2006/relationships/ctrlProp" Target="../ctrlProps/ctrlProp1257.xml"/><Relationship Id="rId1328" Type="http://schemas.openxmlformats.org/officeDocument/2006/relationships/ctrlProp" Target="../ctrlProps/ctrlProp1355.xml"/><Relationship Id="rId1535" Type="http://schemas.openxmlformats.org/officeDocument/2006/relationships/ctrlProp" Target="../ctrlProps/ctrlProp1562.xml"/><Relationship Id="rId337" Type="http://schemas.openxmlformats.org/officeDocument/2006/relationships/ctrlProp" Target="../ctrlProps/ctrlProp364.xml"/><Relationship Id="rId891" Type="http://schemas.openxmlformats.org/officeDocument/2006/relationships/ctrlProp" Target="../ctrlProps/ctrlProp918.xml"/><Relationship Id="rId905" Type="http://schemas.openxmlformats.org/officeDocument/2006/relationships/ctrlProp" Target="../ctrlProps/ctrlProp932.xml"/><Relationship Id="rId989" Type="http://schemas.openxmlformats.org/officeDocument/2006/relationships/ctrlProp" Target="../ctrlProps/ctrlProp1016.xml"/><Relationship Id="rId34" Type="http://schemas.openxmlformats.org/officeDocument/2006/relationships/ctrlProp" Target="../ctrlProps/ctrlProp61.xml"/><Relationship Id="rId544" Type="http://schemas.openxmlformats.org/officeDocument/2006/relationships/ctrlProp" Target="../ctrlProps/ctrlProp571.xml"/><Relationship Id="rId751" Type="http://schemas.openxmlformats.org/officeDocument/2006/relationships/ctrlProp" Target="../ctrlProps/ctrlProp778.xml"/><Relationship Id="rId849" Type="http://schemas.openxmlformats.org/officeDocument/2006/relationships/ctrlProp" Target="../ctrlProps/ctrlProp876.xml"/><Relationship Id="rId1174" Type="http://schemas.openxmlformats.org/officeDocument/2006/relationships/ctrlProp" Target="../ctrlProps/ctrlProp1201.xml"/><Relationship Id="rId1381" Type="http://schemas.openxmlformats.org/officeDocument/2006/relationships/ctrlProp" Target="../ctrlProps/ctrlProp1408.xml"/><Relationship Id="rId1479" Type="http://schemas.openxmlformats.org/officeDocument/2006/relationships/ctrlProp" Target="../ctrlProps/ctrlProp1506.xml"/><Relationship Id="rId183" Type="http://schemas.openxmlformats.org/officeDocument/2006/relationships/ctrlProp" Target="../ctrlProps/ctrlProp210.xml"/><Relationship Id="rId390" Type="http://schemas.openxmlformats.org/officeDocument/2006/relationships/ctrlProp" Target="../ctrlProps/ctrlProp417.xml"/><Relationship Id="rId404" Type="http://schemas.openxmlformats.org/officeDocument/2006/relationships/ctrlProp" Target="../ctrlProps/ctrlProp431.xml"/><Relationship Id="rId611" Type="http://schemas.openxmlformats.org/officeDocument/2006/relationships/ctrlProp" Target="../ctrlProps/ctrlProp638.xml"/><Relationship Id="rId1034" Type="http://schemas.openxmlformats.org/officeDocument/2006/relationships/ctrlProp" Target="../ctrlProps/ctrlProp1061.xml"/><Relationship Id="rId1241" Type="http://schemas.openxmlformats.org/officeDocument/2006/relationships/ctrlProp" Target="../ctrlProps/ctrlProp1268.xml"/><Relationship Id="rId1339" Type="http://schemas.openxmlformats.org/officeDocument/2006/relationships/ctrlProp" Target="../ctrlProps/ctrlProp1366.xml"/><Relationship Id="rId250" Type="http://schemas.openxmlformats.org/officeDocument/2006/relationships/ctrlProp" Target="../ctrlProps/ctrlProp277.xml"/><Relationship Id="rId488" Type="http://schemas.openxmlformats.org/officeDocument/2006/relationships/ctrlProp" Target="../ctrlProps/ctrlProp515.xml"/><Relationship Id="rId695" Type="http://schemas.openxmlformats.org/officeDocument/2006/relationships/ctrlProp" Target="../ctrlProps/ctrlProp722.xml"/><Relationship Id="rId709" Type="http://schemas.openxmlformats.org/officeDocument/2006/relationships/ctrlProp" Target="../ctrlProps/ctrlProp736.xml"/><Relationship Id="rId916" Type="http://schemas.openxmlformats.org/officeDocument/2006/relationships/ctrlProp" Target="../ctrlProps/ctrlProp943.xml"/><Relationship Id="rId1101" Type="http://schemas.openxmlformats.org/officeDocument/2006/relationships/ctrlProp" Target="../ctrlProps/ctrlProp1128.xml"/><Relationship Id="rId1546" Type="http://schemas.openxmlformats.org/officeDocument/2006/relationships/ctrlProp" Target="../ctrlProps/ctrlProp1573.xml"/><Relationship Id="rId45" Type="http://schemas.openxmlformats.org/officeDocument/2006/relationships/ctrlProp" Target="../ctrlProps/ctrlProp72.xml"/><Relationship Id="rId110" Type="http://schemas.openxmlformats.org/officeDocument/2006/relationships/ctrlProp" Target="../ctrlProps/ctrlProp137.xml"/><Relationship Id="rId348" Type="http://schemas.openxmlformats.org/officeDocument/2006/relationships/ctrlProp" Target="../ctrlProps/ctrlProp375.xml"/><Relationship Id="rId555" Type="http://schemas.openxmlformats.org/officeDocument/2006/relationships/ctrlProp" Target="../ctrlProps/ctrlProp582.xml"/><Relationship Id="rId762" Type="http://schemas.openxmlformats.org/officeDocument/2006/relationships/ctrlProp" Target="../ctrlProps/ctrlProp789.xml"/><Relationship Id="rId1185" Type="http://schemas.openxmlformats.org/officeDocument/2006/relationships/ctrlProp" Target="../ctrlProps/ctrlProp1212.xml"/><Relationship Id="rId1392" Type="http://schemas.openxmlformats.org/officeDocument/2006/relationships/ctrlProp" Target="../ctrlProps/ctrlProp1419.xml"/><Relationship Id="rId1406" Type="http://schemas.openxmlformats.org/officeDocument/2006/relationships/ctrlProp" Target="../ctrlProps/ctrlProp1433.xml"/><Relationship Id="rId194" Type="http://schemas.openxmlformats.org/officeDocument/2006/relationships/ctrlProp" Target="../ctrlProps/ctrlProp221.xml"/><Relationship Id="rId208" Type="http://schemas.openxmlformats.org/officeDocument/2006/relationships/ctrlProp" Target="../ctrlProps/ctrlProp235.xml"/><Relationship Id="rId415" Type="http://schemas.openxmlformats.org/officeDocument/2006/relationships/ctrlProp" Target="../ctrlProps/ctrlProp442.xml"/><Relationship Id="rId622" Type="http://schemas.openxmlformats.org/officeDocument/2006/relationships/ctrlProp" Target="../ctrlProps/ctrlProp649.xml"/><Relationship Id="rId1045" Type="http://schemas.openxmlformats.org/officeDocument/2006/relationships/ctrlProp" Target="../ctrlProps/ctrlProp1072.xml"/><Relationship Id="rId1252" Type="http://schemas.openxmlformats.org/officeDocument/2006/relationships/ctrlProp" Target="../ctrlProps/ctrlProp1279.xml"/><Relationship Id="rId261" Type="http://schemas.openxmlformats.org/officeDocument/2006/relationships/ctrlProp" Target="../ctrlProps/ctrlProp288.xml"/><Relationship Id="rId499" Type="http://schemas.openxmlformats.org/officeDocument/2006/relationships/ctrlProp" Target="../ctrlProps/ctrlProp526.xml"/><Relationship Id="rId927" Type="http://schemas.openxmlformats.org/officeDocument/2006/relationships/ctrlProp" Target="../ctrlProps/ctrlProp954.xml"/><Relationship Id="rId1112" Type="http://schemas.openxmlformats.org/officeDocument/2006/relationships/ctrlProp" Target="../ctrlProps/ctrlProp1139.xml"/><Relationship Id="rId1557" Type="http://schemas.openxmlformats.org/officeDocument/2006/relationships/ctrlProp" Target="../ctrlProps/ctrlProp1584.xml"/><Relationship Id="rId56" Type="http://schemas.openxmlformats.org/officeDocument/2006/relationships/ctrlProp" Target="../ctrlProps/ctrlProp83.xml"/><Relationship Id="rId359" Type="http://schemas.openxmlformats.org/officeDocument/2006/relationships/ctrlProp" Target="../ctrlProps/ctrlProp386.xml"/><Relationship Id="rId566" Type="http://schemas.openxmlformats.org/officeDocument/2006/relationships/ctrlProp" Target="../ctrlProps/ctrlProp593.xml"/><Relationship Id="rId773" Type="http://schemas.openxmlformats.org/officeDocument/2006/relationships/ctrlProp" Target="../ctrlProps/ctrlProp800.xml"/><Relationship Id="rId1196" Type="http://schemas.openxmlformats.org/officeDocument/2006/relationships/ctrlProp" Target="../ctrlProps/ctrlProp1223.xml"/><Relationship Id="rId1417" Type="http://schemas.openxmlformats.org/officeDocument/2006/relationships/ctrlProp" Target="../ctrlProps/ctrlProp1444.xml"/><Relationship Id="rId121" Type="http://schemas.openxmlformats.org/officeDocument/2006/relationships/ctrlProp" Target="../ctrlProps/ctrlProp148.xml"/><Relationship Id="rId219" Type="http://schemas.openxmlformats.org/officeDocument/2006/relationships/ctrlProp" Target="../ctrlProps/ctrlProp246.xml"/><Relationship Id="rId426" Type="http://schemas.openxmlformats.org/officeDocument/2006/relationships/ctrlProp" Target="../ctrlProps/ctrlProp453.xml"/><Relationship Id="rId633" Type="http://schemas.openxmlformats.org/officeDocument/2006/relationships/ctrlProp" Target="../ctrlProps/ctrlProp660.xml"/><Relationship Id="rId980" Type="http://schemas.openxmlformats.org/officeDocument/2006/relationships/ctrlProp" Target="../ctrlProps/ctrlProp1007.xml"/><Relationship Id="rId1056" Type="http://schemas.openxmlformats.org/officeDocument/2006/relationships/ctrlProp" Target="../ctrlProps/ctrlProp1083.xml"/><Relationship Id="rId1263" Type="http://schemas.openxmlformats.org/officeDocument/2006/relationships/ctrlProp" Target="../ctrlProps/ctrlProp1290.xml"/><Relationship Id="rId840" Type="http://schemas.openxmlformats.org/officeDocument/2006/relationships/ctrlProp" Target="../ctrlProps/ctrlProp867.xml"/><Relationship Id="rId938" Type="http://schemas.openxmlformats.org/officeDocument/2006/relationships/ctrlProp" Target="../ctrlProps/ctrlProp965.xml"/><Relationship Id="rId1470" Type="http://schemas.openxmlformats.org/officeDocument/2006/relationships/ctrlProp" Target="../ctrlProps/ctrlProp1497.xml"/><Relationship Id="rId1568" Type="http://schemas.openxmlformats.org/officeDocument/2006/relationships/ctrlProp" Target="../ctrlProps/ctrlProp1595.xml"/><Relationship Id="rId67" Type="http://schemas.openxmlformats.org/officeDocument/2006/relationships/ctrlProp" Target="../ctrlProps/ctrlProp94.xml"/><Relationship Id="rId272" Type="http://schemas.openxmlformats.org/officeDocument/2006/relationships/ctrlProp" Target="../ctrlProps/ctrlProp299.xml"/><Relationship Id="rId577" Type="http://schemas.openxmlformats.org/officeDocument/2006/relationships/ctrlProp" Target="../ctrlProps/ctrlProp604.xml"/><Relationship Id="rId700" Type="http://schemas.openxmlformats.org/officeDocument/2006/relationships/ctrlProp" Target="../ctrlProps/ctrlProp727.xml"/><Relationship Id="rId1123" Type="http://schemas.openxmlformats.org/officeDocument/2006/relationships/ctrlProp" Target="../ctrlProps/ctrlProp1150.xml"/><Relationship Id="rId1330" Type="http://schemas.openxmlformats.org/officeDocument/2006/relationships/ctrlProp" Target="../ctrlProps/ctrlProp1357.xml"/><Relationship Id="rId1428" Type="http://schemas.openxmlformats.org/officeDocument/2006/relationships/ctrlProp" Target="../ctrlProps/ctrlProp1455.xml"/><Relationship Id="rId132" Type="http://schemas.openxmlformats.org/officeDocument/2006/relationships/ctrlProp" Target="../ctrlProps/ctrlProp159.xml"/><Relationship Id="rId784" Type="http://schemas.openxmlformats.org/officeDocument/2006/relationships/ctrlProp" Target="../ctrlProps/ctrlProp811.xml"/><Relationship Id="rId991" Type="http://schemas.openxmlformats.org/officeDocument/2006/relationships/ctrlProp" Target="../ctrlProps/ctrlProp1018.xml"/><Relationship Id="rId1067" Type="http://schemas.openxmlformats.org/officeDocument/2006/relationships/ctrlProp" Target="../ctrlProps/ctrlProp1094.xml"/><Relationship Id="rId437" Type="http://schemas.openxmlformats.org/officeDocument/2006/relationships/ctrlProp" Target="../ctrlProps/ctrlProp464.xml"/><Relationship Id="rId644" Type="http://schemas.openxmlformats.org/officeDocument/2006/relationships/ctrlProp" Target="../ctrlProps/ctrlProp671.xml"/><Relationship Id="rId851" Type="http://schemas.openxmlformats.org/officeDocument/2006/relationships/ctrlProp" Target="../ctrlProps/ctrlProp878.xml"/><Relationship Id="rId1274" Type="http://schemas.openxmlformats.org/officeDocument/2006/relationships/ctrlProp" Target="../ctrlProps/ctrlProp1301.xml"/><Relationship Id="rId1481" Type="http://schemas.openxmlformats.org/officeDocument/2006/relationships/ctrlProp" Target="../ctrlProps/ctrlProp1508.xml"/><Relationship Id="rId1579" Type="http://schemas.openxmlformats.org/officeDocument/2006/relationships/ctrlProp" Target="../ctrlProps/ctrlProp1606.xml"/><Relationship Id="rId283" Type="http://schemas.openxmlformats.org/officeDocument/2006/relationships/ctrlProp" Target="../ctrlProps/ctrlProp310.xml"/><Relationship Id="rId490" Type="http://schemas.openxmlformats.org/officeDocument/2006/relationships/ctrlProp" Target="../ctrlProps/ctrlProp517.xml"/><Relationship Id="rId504" Type="http://schemas.openxmlformats.org/officeDocument/2006/relationships/ctrlProp" Target="../ctrlProps/ctrlProp531.xml"/><Relationship Id="rId711" Type="http://schemas.openxmlformats.org/officeDocument/2006/relationships/ctrlProp" Target="../ctrlProps/ctrlProp738.xml"/><Relationship Id="rId949" Type="http://schemas.openxmlformats.org/officeDocument/2006/relationships/ctrlProp" Target="../ctrlProps/ctrlProp976.xml"/><Relationship Id="rId1134" Type="http://schemas.openxmlformats.org/officeDocument/2006/relationships/ctrlProp" Target="../ctrlProps/ctrlProp1161.xml"/><Relationship Id="rId1341" Type="http://schemas.openxmlformats.org/officeDocument/2006/relationships/ctrlProp" Target="../ctrlProps/ctrlProp1368.xml"/><Relationship Id="rId78" Type="http://schemas.openxmlformats.org/officeDocument/2006/relationships/ctrlProp" Target="../ctrlProps/ctrlProp105.xml"/><Relationship Id="rId143" Type="http://schemas.openxmlformats.org/officeDocument/2006/relationships/ctrlProp" Target="../ctrlProps/ctrlProp170.xml"/><Relationship Id="rId350" Type="http://schemas.openxmlformats.org/officeDocument/2006/relationships/ctrlProp" Target="../ctrlProps/ctrlProp377.xml"/><Relationship Id="rId588" Type="http://schemas.openxmlformats.org/officeDocument/2006/relationships/ctrlProp" Target="../ctrlProps/ctrlProp615.xml"/><Relationship Id="rId795" Type="http://schemas.openxmlformats.org/officeDocument/2006/relationships/ctrlProp" Target="../ctrlProps/ctrlProp822.xml"/><Relationship Id="rId809" Type="http://schemas.openxmlformats.org/officeDocument/2006/relationships/ctrlProp" Target="../ctrlProps/ctrlProp836.xml"/><Relationship Id="rId1201" Type="http://schemas.openxmlformats.org/officeDocument/2006/relationships/ctrlProp" Target="../ctrlProps/ctrlProp1228.xml"/><Relationship Id="rId1439" Type="http://schemas.openxmlformats.org/officeDocument/2006/relationships/ctrlProp" Target="../ctrlProps/ctrlProp1466.xml"/><Relationship Id="rId9" Type="http://schemas.openxmlformats.org/officeDocument/2006/relationships/ctrlProp" Target="../ctrlProps/ctrlProp36.xml"/><Relationship Id="rId210" Type="http://schemas.openxmlformats.org/officeDocument/2006/relationships/ctrlProp" Target="../ctrlProps/ctrlProp237.xml"/><Relationship Id="rId448" Type="http://schemas.openxmlformats.org/officeDocument/2006/relationships/ctrlProp" Target="../ctrlProps/ctrlProp475.xml"/><Relationship Id="rId655" Type="http://schemas.openxmlformats.org/officeDocument/2006/relationships/ctrlProp" Target="../ctrlProps/ctrlProp682.xml"/><Relationship Id="rId862" Type="http://schemas.openxmlformats.org/officeDocument/2006/relationships/ctrlProp" Target="../ctrlProps/ctrlProp889.xml"/><Relationship Id="rId1078" Type="http://schemas.openxmlformats.org/officeDocument/2006/relationships/ctrlProp" Target="../ctrlProps/ctrlProp1105.xml"/><Relationship Id="rId1285" Type="http://schemas.openxmlformats.org/officeDocument/2006/relationships/ctrlProp" Target="../ctrlProps/ctrlProp1312.xml"/><Relationship Id="rId1492" Type="http://schemas.openxmlformats.org/officeDocument/2006/relationships/ctrlProp" Target="../ctrlProps/ctrlProp1519.xml"/><Relationship Id="rId1506" Type="http://schemas.openxmlformats.org/officeDocument/2006/relationships/ctrlProp" Target="../ctrlProps/ctrlProp1533.xml"/><Relationship Id="rId294" Type="http://schemas.openxmlformats.org/officeDocument/2006/relationships/ctrlProp" Target="../ctrlProps/ctrlProp321.xml"/><Relationship Id="rId308" Type="http://schemas.openxmlformats.org/officeDocument/2006/relationships/ctrlProp" Target="../ctrlProps/ctrlProp335.xml"/><Relationship Id="rId515" Type="http://schemas.openxmlformats.org/officeDocument/2006/relationships/ctrlProp" Target="../ctrlProps/ctrlProp542.xml"/><Relationship Id="rId722" Type="http://schemas.openxmlformats.org/officeDocument/2006/relationships/ctrlProp" Target="../ctrlProps/ctrlProp749.xml"/><Relationship Id="rId1145" Type="http://schemas.openxmlformats.org/officeDocument/2006/relationships/ctrlProp" Target="../ctrlProps/ctrlProp1172.xml"/><Relationship Id="rId1352" Type="http://schemas.openxmlformats.org/officeDocument/2006/relationships/ctrlProp" Target="../ctrlProps/ctrlProp1379.xml"/><Relationship Id="rId89" Type="http://schemas.openxmlformats.org/officeDocument/2006/relationships/ctrlProp" Target="../ctrlProps/ctrlProp116.xml"/><Relationship Id="rId154" Type="http://schemas.openxmlformats.org/officeDocument/2006/relationships/ctrlProp" Target="../ctrlProps/ctrlProp181.xml"/><Relationship Id="rId361" Type="http://schemas.openxmlformats.org/officeDocument/2006/relationships/ctrlProp" Target="../ctrlProps/ctrlProp388.xml"/><Relationship Id="rId599" Type="http://schemas.openxmlformats.org/officeDocument/2006/relationships/ctrlProp" Target="../ctrlProps/ctrlProp626.xml"/><Relationship Id="rId1005" Type="http://schemas.openxmlformats.org/officeDocument/2006/relationships/ctrlProp" Target="../ctrlProps/ctrlProp1032.xml"/><Relationship Id="rId1212" Type="http://schemas.openxmlformats.org/officeDocument/2006/relationships/ctrlProp" Target="../ctrlProps/ctrlProp1239.xml"/><Relationship Id="rId459" Type="http://schemas.openxmlformats.org/officeDocument/2006/relationships/ctrlProp" Target="../ctrlProps/ctrlProp486.xml"/><Relationship Id="rId666" Type="http://schemas.openxmlformats.org/officeDocument/2006/relationships/ctrlProp" Target="../ctrlProps/ctrlProp693.xml"/><Relationship Id="rId873" Type="http://schemas.openxmlformats.org/officeDocument/2006/relationships/ctrlProp" Target="../ctrlProps/ctrlProp900.xml"/><Relationship Id="rId1089" Type="http://schemas.openxmlformats.org/officeDocument/2006/relationships/ctrlProp" Target="../ctrlProps/ctrlProp1116.xml"/><Relationship Id="rId1296" Type="http://schemas.openxmlformats.org/officeDocument/2006/relationships/ctrlProp" Target="../ctrlProps/ctrlProp1323.xml"/><Relationship Id="rId1517" Type="http://schemas.openxmlformats.org/officeDocument/2006/relationships/ctrlProp" Target="../ctrlProps/ctrlProp1544.xml"/><Relationship Id="rId16" Type="http://schemas.openxmlformats.org/officeDocument/2006/relationships/ctrlProp" Target="../ctrlProps/ctrlProp43.xml"/><Relationship Id="rId221" Type="http://schemas.openxmlformats.org/officeDocument/2006/relationships/ctrlProp" Target="../ctrlProps/ctrlProp248.xml"/><Relationship Id="rId319" Type="http://schemas.openxmlformats.org/officeDocument/2006/relationships/ctrlProp" Target="../ctrlProps/ctrlProp346.xml"/><Relationship Id="rId526" Type="http://schemas.openxmlformats.org/officeDocument/2006/relationships/ctrlProp" Target="../ctrlProps/ctrlProp553.xml"/><Relationship Id="rId1156" Type="http://schemas.openxmlformats.org/officeDocument/2006/relationships/ctrlProp" Target="../ctrlProps/ctrlProp1183.xml"/><Relationship Id="rId1363" Type="http://schemas.openxmlformats.org/officeDocument/2006/relationships/ctrlProp" Target="../ctrlProps/ctrlProp1390.xml"/><Relationship Id="rId733" Type="http://schemas.openxmlformats.org/officeDocument/2006/relationships/ctrlProp" Target="../ctrlProps/ctrlProp760.xml"/><Relationship Id="rId940" Type="http://schemas.openxmlformats.org/officeDocument/2006/relationships/ctrlProp" Target="../ctrlProps/ctrlProp967.xml"/><Relationship Id="rId1016" Type="http://schemas.openxmlformats.org/officeDocument/2006/relationships/ctrlProp" Target="../ctrlProps/ctrlProp1043.xml"/><Relationship Id="rId1570" Type="http://schemas.openxmlformats.org/officeDocument/2006/relationships/ctrlProp" Target="../ctrlProps/ctrlProp1597.xml"/><Relationship Id="rId165" Type="http://schemas.openxmlformats.org/officeDocument/2006/relationships/ctrlProp" Target="../ctrlProps/ctrlProp192.xml"/><Relationship Id="rId372" Type="http://schemas.openxmlformats.org/officeDocument/2006/relationships/ctrlProp" Target="../ctrlProps/ctrlProp399.xml"/><Relationship Id="rId677" Type="http://schemas.openxmlformats.org/officeDocument/2006/relationships/ctrlProp" Target="../ctrlProps/ctrlProp704.xml"/><Relationship Id="rId800" Type="http://schemas.openxmlformats.org/officeDocument/2006/relationships/ctrlProp" Target="../ctrlProps/ctrlProp827.xml"/><Relationship Id="rId1223" Type="http://schemas.openxmlformats.org/officeDocument/2006/relationships/ctrlProp" Target="../ctrlProps/ctrlProp1250.xml"/><Relationship Id="rId1430" Type="http://schemas.openxmlformats.org/officeDocument/2006/relationships/ctrlProp" Target="../ctrlProps/ctrlProp1457.xml"/><Relationship Id="rId1528" Type="http://schemas.openxmlformats.org/officeDocument/2006/relationships/ctrlProp" Target="../ctrlProps/ctrlProp1555.xml"/><Relationship Id="rId232" Type="http://schemas.openxmlformats.org/officeDocument/2006/relationships/ctrlProp" Target="../ctrlProps/ctrlProp259.xml"/><Relationship Id="rId884" Type="http://schemas.openxmlformats.org/officeDocument/2006/relationships/ctrlProp" Target="../ctrlProps/ctrlProp911.xml"/><Relationship Id="rId27" Type="http://schemas.openxmlformats.org/officeDocument/2006/relationships/ctrlProp" Target="../ctrlProps/ctrlProp54.xml"/><Relationship Id="rId537" Type="http://schemas.openxmlformats.org/officeDocument/2006/relationships/ctrlProp" Target="../ctrlProps/ctrlProp564.xml"/><Relationship Id="rId744" Type="http://schemas.openxmlformats.org/officeDocument/2006/relationships/ctrlProp" Target="../ctrlProps/ctrlProp771.xml"/><Relationship Id="rId951" Type="http://schemas.openxmlformats.org/officeDocument/2006/relationships/ctrlProp" Target="../ctrlProps/ctrlProp978.xml"/><Relationship Id="rId1167" Type="http://schemas.openxmlformats.org/officeDocument/2006/relationships/ctrlProp" Target="../ctrlProps/ctrlProp1194.xml"/><Relationship Id="rId1374" Type="http://schemas.openxmlformats.org/officeDocument/2006/relationships/ctrlProp" Target="../ctrlProps/ctrlProp1401.xml"/><Relationship Id="rId1581" Type="http://schemas.openxmlformats.org/officeDocument/2006/relationships/ctrlProp" Target="../ctrlProps/ctrlProp1608.xml"/><Relationship Id="rId80" Type="http://schemas.openxmlformats.org/officeDocument/2006/relationships/ctrlProp" Target="../ctrlProps/ctrlProp107.xml"/><Relationship Id="rId176" Type="http://schemas.openxmlformats.org/officeDocument/2006/relationships/ctrlProp" Target="../ctrlProps/ctrlProp203.xml"/><Relationship Id="rId383" Type="http://schemas.openxmlformats.org/officeDocument/2006/relationships/ctrlProp" Target="../ctrlProps/ctrlProp410.xml"/><Relationship Id="rId590" Type="http://schemas.openxmlformats.org/officeDocument/2006/relationships/ctrlProp" Target="../ctrlProps/ctrlProp617.xml"/><Relationship Id="rId604" Type="http://schemas.openxmlformats.org/officeDocument/2006/relationships/ctrlProp" Target="../ctrlProps/ctrlProp631.xml"/><Relationship Id="rId811" Type="http://schemas.openxmlformats.org/officeDocument/2006/relationships/ctrlProp" Target="../ctrlProps/ctrlProp838.xml"/><Relationship Id="rId1027" Type="http://schemas.openxmlformats.org/officeDocument/2006/relationships/ctrlProp" Target="../ctrlProps/ctrlProp1054.xml"/><Relationship Id="rId1234" Type="http://schemas.openxmlformats.org/officeDocument/2006/relationships/ctrlProp" Target="../ctrlProps/ctrlProp1261.xml"/><Relationship Id="rId1441" Type="http://schemas.openxmlformats.org/officeDocument/2006/relationships/ctrlProp" Target="../ctrlProps/ctrlProp1468.xml"/><Relationship Id="rId243" Type="http://schemas.openxmlformats.org/officeDocument/2006/relationships/ctrlProp" Target="../ctrlProps/ctrlProp270.xml"/><Relationship Id="rId450" Type="http://schemas.openxmlformats.org/officeDocument/2006/relationships/ctrlProp" Target="../ctrlProps/ctrlProp477.xml"/><Relationship Id="rId688" Type="http://schemas.openxmlformats.org/officeDocument/2006/relationships/ctrlProp" Target="../ctrlProps/ctrlProp715.xml"/><Relationship Id="rId895" Type="http://schemas.openxmlformats.org/officeDocument/2006/relationships/ctrlProp" Target="../ctrlProps/ctrlProp922.xml"/><Relationship Id="rId909" Type="http://schemas.openxmlformats.org/officeDocument/2006/relationships/ctrlProp" Target="../ctrlProps/ctrlProp936.xml"/><Relationship Id="rId1080" Type="http://schemas.openxmlformats.org/officeDocument/2006/relationships/ctrlProp" Target="../ctrlProps/ctrlProp1107.xml"/><Relationship Id="rId1301" Type="http://schemas.openxmlformats.org/officeDocument/2006/relationships/ctrlProp" Target="../ctrlProps/ctrlProp1328.xml"/><Relationship Id="rId1539" Type="http://schemas.openxmlformats.org/officeDocument/2006/relationships/ctrlProp" Target="../ctrlProps/ctrlProp1566.xml"/><Relationship Id="rId38" Type="http://schemas.openxmlformats.org/officeDocument/2006/relationships/ctrlProp" Target="../ctrlProps/ctrlProp65.xml"/><Relationship Id="rId103" Type="http://schemas.openxmlformats.org/officeDocument/2006/relationships/ctrlProp" Target="../ctrlProps/ctrlProp130.xml"/><Relationship Id="rId310" Type="http://schemas.openxmlformats.org/officeDocument/2006/relationships/ctrlProp" Target="../ctrlProps/ctrlProp337.xml"/><Relationship Id="rId548" Type="http://schemas.openxmlformats.org/officeDocument/2006/relationships/ctrlProp" Target="../ctrlProps/ctrlProp575.xml"/><Relationship Id="rId755" Type="http://schemas.openxmlformats.org/officeDocument/2006/relationships/ctrlProp" Target="../ctrlProps/ctrlProp782.xml"/><Relationship Id="rId962" Type="http://schemas.openxmlformats.org/officeDocument/2006/relationships/ctrlProp" Target="../ctrlProps/ctrlProp989.xml"/><Relationship Id="rId1178" Type="http://schemas.openxmlformats.org/officeDocument/2006/relationships/ctrlProp" Target="../ctrlProps/ctrlProp1205.xml"/><Relationship Id="rId1385" Type="http://schemas.openxmlformats.org/officeDocument/2006/relationships/ctrlProp" Target="../ctrlProps/ctrlProp1412.xml"/><Relationship Id="rId91" Type="http://schemas.openxmlformats.org/officeDocument/2006/relationships/ctrlProp" Target="../ctrlProps/ctrlProp118.xml"/><Relationship Id="rId187" Type="http://schemas.openxmlformats.org/officeDocument/2006/relationships/ctrlProp" Target="../ctrlProps/ctrlProp214.xml"/><Relationship Id="rId394" Type="http://schemas.openxmlformats.org/officeDocument/2006/relationships/ctrlProp" Target="../ctrlProps/ctrlProp421.xml"/><Relationship Id="rId408" Type="http://schemas.openxmlformats.org/officeDocument/2006/relationships/ctrlProp" Target="../ctrlProps/ctrlProp435.xml"/><Relationship Id="rId615" Type="http://schemas.openxmlformats.org/officeDocument/2006/relationships/ctrlProp" Target="../ctrlProps/ctrlProp642.xml"/><Relationship Id="rId822" Type="http://schemas.openxmlformats.org/officeDocument/2006/relationships/ctrlProp" Target="../ctrlProps/ctrlProp849.xml"/><Relationship Id="rId1038" Type="http://schemas.openxmlformats.org/officeDocument/2006/relationships/ctrlProp" Target="../ctrlProps/ctrlProp1065.xml"/><Relationship Id="rId1245" Type="http://schemas.openxmlformats.org/officeDocument/2006/relationships/ctrlProp" Target="../ctrlProps/ctrlProp1272.xml"/><Relationship Id="rId1452" Type="http://schemas.openxmlformats.org/officeDocument/2006/relationships/ctrlProp" Target="../ctrlProps/ctrlProp1479.xml"/><Relationship Id="rId254" Type="http://schemas.openxmlformats.org/officeDocument/2006/relationships/ctrlProp" Target="../ctrlProps/ctrlProp281.xml"/><Relationship Id="rId699" Type="http://schemas.openxmlformats.org/officeDocument/2006/relationships/ctrlProp" Target="../ctrlProps/ctrlProp726.xml"/><Relationship Id="rId1091" Type="http://schemas.openxmlformats.org/officeDocument/2006/relationships/ctrlProp" Target="../ctrlProps/ctrlProp1118.xml"/><Relationship Id="rId1105" Type="http://schemas.openxmlformats.org/officeDocument/2006/relationships/ctrlProp" Target="../ctrlProps/ctrlProp1132.xml"/><Relationship Id="rId1312" Type="http://schemas.openxmlformats.org/officeDocument/2006/relationships/ctrlProp" Target="../ctrlProps/ctrlProp1339.xml"/><Relationship Id="rId49" Type="http://schemas.openxmlformats.org/officeDocument/2006/relationships/ctrlProp" Target="../ctrlProps/ctrlProp76.xml"/><Relationship Id="rId114" Type="http://schemas.openxmlformats.org/officeDocument/2006/relationships/ctrlProp" Target="../ctrlProps/ctrlProp141.xml"/><Relationship Id="rId461" Type="http://schemas.openxmlformats.org/officeDocument/2006/relationships/ctrlProp" Target="../ctrlProps/ctrlProp488.xml"/><Relationship Id="rId559" Type="http://schemas.openxmlformats.org/officeDocument/2006/relationships/ctrlProp" Target="../ctrlProps/ctrlProp586.xml"/><Relationship Id="rId766" Type="http://schemas.openxmlformats.org/officeDocument/2006/relationships/ctrlProp" Target="../ctrlProps/ctrlProp793.xml"/><Relationship Id="rId1189" Type="http://schemas.openxmlformats.org/officeDocument/2006/relationships/ctrlProp" Target="../ctrlProps/ctrlProp1216.xml"/><Relationship Id="rId1396" Type="http://schemas.openxmlformats.org/officeDocument/2006/relationships/ctrlProp" Target="../ctrlProps/ctrlProp1423.xml"/><Relationship Id="rId198" Type="http://schemas.openxmlformats.org/officeDocument/2006/relationships/ctrlProp" Target="../ctrlProps/ctrlProp225.xml"/><Relationship Id="rId321" Type="http://schemas.openxmlformats.org/officeDocument/2006/relationships/ctrlProp" Target="../ctrlProps/ctrlProp348.xml"/><Relationship Id="rId419" Type="http://schemas.openxmlformats.org/officeDocument/2006/relationships/ctrlProp" Target="../ctrlProps/ctrlProp446.xml"/><Relationship Id="rId626" Type="http://schemas.openxmlformats.org/officeDocument/2006/relationships/ctrlProp" Target="../ctrlProps/ctrlProp653.xml"/><Relationship Id="rId973" Type="http://schemas.openxmlformats.org/officeDocument/2006/relationships/ctrlProp" Target="../ctrlProps/ctrlProp1000.xml"/><Relationship Id="rId1049" Type="http://schemas.openxmlformats.org/officeDocument/2006/relationships/ctrlProp" Target="../ctrlProps/ctrlProp1076.xml"/><Relationship Id="rId1256" Type="http://schemas.openxmlformats.org/officeDocument/2006/relationships/ctrlProp" Target="../ctrlProps/ctrlProp1283.xml"/><Relationship Id="rId833" Type="http://schemas.openxmlformats.org/officeDocument/2006/relationships/ctrlProp" Target="../ctrlProps/ctrlProp860.xml"/><Relationship Id="rId1116" Type="http://schemas.openxmlformats.org/officeDocument/2006/relationships/ctrlProp" Target="../ctrlProps/ctrlProp1143.xml"/><Relationship Id="rId1463" Type="http://schemas.openxmlformats.org/officeDocument/2006/relationships/ctrlProp" Target="../ctrlProps/ctrlProp1490.xml"/><Relationship Id="rId265" Type="http://schemas.openxmlformats.org/officeDocument/2006/relationships/ctrlProp" Target="../ctrlProps/ctrlProp292.xml"/><Relationship Id="rId472" Type="http://schemas.openxmlformats.org/officeDocument/2006/relationships/ctrlProp" Target="../ctrlProps/ctrlProp499.xml"/><Relationship Id="rId900" Type="http://schemas.openxmlformats.org/officeDocument/2006/relationships/ctrlProp" Target="../ctrlProps/ctrlProp927.xml"/><Relationship Id="rId1323" Type="http://schemas.openxmlformats.org/officeDocument/2006/relationships/ctrlProp" Target="../ctrlProps/ctrlProp1350.xml"/><Relationship Id="rId1530" Type="http://schemas.openxmlformats.org/officeDocument/2006/relationships/ctrlProp" Target="../ctrlProps/ctrlProp1557.xml"/><Relationship Id="rId125" Type="http://schemas.openxmlformats.org/officeDocument/2006/relationships/ctrlProp" Target="../ctrlProps/ctrlProp152.xml"/><Relationship Id="rId332" Type="http://schemas.openxmlformats.org/officeDocument/2006/relationships/ctrlProp" Target="../ctrlProps/ctrlProp359.xml"/><Relationship Id="rId777" Type="http://schemas.openxmlformats.org/officeDocument/2006/relationships/ctrlProp" Target="../ctrlProps/ctrlProp804.xml"/><Relationship Id="rId984" Type="http://schemas.openxmlformats.org/officeDocument/2006/relationships/ctrlProp" Target="../ctrlProps/ctrlProp1011.xml"/><Relationship Id="rId637" Type="http://schemas.openxmlformats.org/officeDocument/2006/relationships/ctrlProp" Target="../ctrlProps/ctrlProp664.xml"/><Relationship Id="rId844" Type="http://schemas.openxmlformats.org/officeDocument/2006/relationships/ctrlProp" Target="../ctrlProps/ctrlProp871.xml"/><Relationship Id="rId1267" Type="http://schemas.openxmlformats.org/officeDocument/2006/relationships/ctrlProp" Target="../ctrlProps/ctrlProp1294.xml"/><Relationship Id="rId1474" Type="http://schemas.openxmlformats.org/officeDocument/2006/relationships/ctrlProp" Target="../ctrlProps/ctrlProp1501.xml"/><Relationship Id="rId276" Type="http://schemas.openxmlformats.org/officeDocument/2006/relationships/ctrlProp" Target="../ctrlProps/ctrlProp303.xml"/><Relationship Id="rId483" Type="http://schemas.openxmlformats.org/officeDocument/2006/relationships/ctrlProp" Target="../ctrlProps/ctrlProp510.xml"/><Relationship Id="rId690" Type="http://schemas.openxmlformats.org/officeDocument/2006/relationships/ctrlProp" Target="../ctrlProps/ctrlProp717.xml"/><Relationship Id="rId704" Type="http://schemas.openxmlformats.org/officeDocument/2006/relationships/ctrlProp" Target="../ctrlProps/ctrlProp731.xml"/><Relationship Id="rId911" Type="http://schemas.openxmlformats.org/officeDocument/2006/relationships/ctrlProp" Target="../ctrlProps/ctrlProp938.xml"/><Relationship Id="rId1127" Type="http://schemas.openxmlformats.org/officeDocument/2006/relationships/ctrlProp" Target="../ctrlProps/ctrlProp1154.xml"/><Relationship Id="rId1334" Type="http://schemas.openxmlformats.org/officeDocument/2006/relationships/ctrlProp" Target="../ctrlProps/ctrlProp1361.xml"/><Relationship Id="rId1541" Type="http://schemas.openxmlformats.org/officeDocument/2006/relationships/ctrlProp" Target="../ctrlProps/ctrlProp1568.xml"/><Relationship Id="rId40" Type="http://schemas.openxmlformats.org/officeDocument/2006/relationships/ctrlProp" Target="../ctrlProps/ctrlProp67.xml"/><Relationship Id="rId136" Type="http://schemas.openxmlformats.org/officeDocument/2006/relationships/ctrlProp" Target="../ctrlProps/ctrlProp163.xml"/><Relationship Id="rId343" Type="http://schemas.openxmlformats.org/officeDocument/2006/relationships/ctrlProp" Target="../ctrlProps/ctrlProp370.xml"/><Relationship Id="rId550" Type="http://schemas.openxmlformats.org/officeDocument/2006/relationships/ctrlProp" Target="../ctrlProps/ctrlProp577.xml"/><Relationship Id="rId788" Type="http://schemas.openxmlformats.org/officeDocument/2006/relationships/ctrlProp" Target="../ctrlProps/ctrlProp815.xml"/><Relationship Id="rId995" Type="http://schemas.openxmlformats.org/officeDocument/2006/relationships/ctrlProp" Target="../ctrlProps/ctrlProp1022.xml"/><Relationship Id="rId1180" Type="http://schemas.openxmlformats.org/officeDocument/2006/relationships/ctrlProp" Target="../ctrlProps/ctrlProp1207.xml"/><Relationship Id="rId1401" Type="http://schemas.openxmlformats.org/officeDocument/2006/relationships/ctrlProp" Target="../ctrlProps/ctrlProp1428.xml"/><Relationship Id="rId203" Type="http://schemas.openxmlformats.org/officeDocument/2006/relationships/ctrlProp" Target="../ctrlProps/ctrlProp230.xml"/><Relationship Id="rId648" Type="http://schemas.openxmlformats.org/officeDocument/2006/relationships/ctrlProp" Target="../ctrlProps/ctrlProp675.xml"/><Relationship Id="rId855" Type="http://schemas.openxmlformats.org/officeDocument/2006/relationships/ctrlProp" Target="../ctrlProps/ctrlProp882.xml"/><Relationship Id="rId1040" Type="http://schemas.openxmlformats.org/officeDocument/2006/relationships/ctrlProp" Target="../ctrlProps/ctrlProp1067.xml"/><Relationship Id="rId1278" Type="http://schemas.openxmlformats.org/officeDocument/2006/relationships/ctrlProp" Target="../ctrlProps/ctrlProp1305.xml"/><Relationship Id="rId1485" Type="http://schemas.openxmlformats.org/officeDocument/2006/relationships/ctrlProp" Target="../ctrlProps/ctrlProp1512.xml"/><Relationship Id="rId287" Type="http://schemas.openxmlformats.org/officeDocument/2006/relationships/ctrlProp" Target="../ctrlProps/ctrlProp314.xml"/><Relationship Id="rId410" Type="http://schemas.openxmlformats.org/officeDocument/2006/relationships/ctrlProp" Target="../ctrlProps/ctrlProp437.xml"/><Relationship Id="rId494" Type="http://schemas.openxmlformats.org/officeDocument/2006/relationships/ctrlProp" Target="../ctrlProps/ctrlProp521.xml"/><Relationship Id="rId508" Type="http://schemas.openxmlformats.org/officeDocument/2006/relationships/ctrlProp" Target="../ctrlProps/ctrlProp535.xml"/><Relationship Id="rId715" Type="http://schemas.openxmlformats.org/officeDocument/2006/relationships/ctrlProp" Target="../ctrlProps/ctrlProp742.xml"/><Relationship Id="rId922" Type="http://schemas.openxmlformats.org/officeDocument/2006/relationships/ctrlProp" Target="../ctrlProps/ctrlProp949.xml"/><Relationship Id="rId1138" Type="http://schemas.openxmlformats.org/officeDocument/2006/relationships/ctrlProp" Target="../ctrlProps/ctrlProp1165.xml"/><Relationship Id="rId1345" Type="http://schemas.openxmlformats.org/officeDocument/2006/relationships/ctrlProp" Target="../ctrlProps/ctrlProp1372.xml"/><Relationship Id="rId1552" Type="http://schemas.openxmlformats.org/officeDocument/2006/relationships/ctrlProp" Target="../ctrlProps/ctrlProp1579.xml"/><Relationship Id="rId147" Type="http://schemas.openxmlformats.org/officeDocument/2006/relationships/ctrlProp" Target="../ctrlProps/ctrlProp174.xml"/><Relationship Id="rId354" Type="http://schemas.openxmlformats.org/officeDocument/2006/relationships/ctrlProp" Target="../ctrlProps/ctrlProp381.xml"/><Relationship Id="rId799" Type="http://schemas.openxmlformats.org/officeDocument/2006/relationships/ctrlProp" Target="../ctrlProps/ctrlProp826.xml"/><Relationship Id="rId1191" Type="http://schemas.openxmlformats.org/officeDocument/2006/relationships/ctrlProp" Target="../ctrlProps/ctrlProp1218.xml"/><Relationship Id="rId1205" Type="http://schemas.openxmlformats.org/officeDocument/2006/relationships/ctrlProp" Target="../ctrlProps/ctrlProp1232.xml"/><Relationship Id="rId51" Type="http://schemas.openxmlformats.org/officeDocument/2006/relationships/ctrlProp" Target="../ctrlProps/ctrlProp78.xml"/><Relationship Id="rId561" Type="http://schemas.openxmlformats.org/officeDocument/2006/relationships/ctrlProp" Target="../ctrlProps/ctrlProp588.xml"/><Relationship Id="rId659" Type="http://schemas.openxmlformats.org/officeDocument/2006/relationships/ctrlProp" Target="../ctrlProps/ctrlProp686.xml"/><Relationship Id="rId866" Type="http://schemas.openxmlformats.org/officeDocument/2006/relationships/ctrlProp" Target="../ctrlProps/ctrlProp893.xml"/><Relationship Id="rId1289" Type="http://schemas.openxmlformats.org/officeDocument/2006/relationships/ctrlProp" Target="../ctrlProps/ctrlProp1316.xml"/><Relationship Id="rId1412" Type="http://schemas.openxmlformats.org/officeDocument/2006/relationships/ctrlProp" Target="../ctrlProps/ctrlProp1439.xml"/><Relationship Id="rId1496" Type="http://schemas.openxmlformats.org/officeDocument/2006/relationships/ctrlProp" Target="../ctrlProps/ctrlProp1523.xml"/><Relationship Id="rId214" Type="http://schemas.openxmlformats.org/officeDocument/2006/relationships/ctrlProp" Target="../ctrlProps/ctrlProp241.xml"/><Relationship Id="rId298" Type="http://schemas.openxmlformats.org/officeDocument/2006/relationships/ctrlProp" Target="../ctrlProps/ctrlProp325.xml"/><Relationship Id="rId421" Type="http://schemas.openxmlformats.org/officeDocument/2006/relationships/ctrlProp" Target="../ctrlProps/ctrlProp448.xml"/><Relationship Id="rId519" Type="http://schemas.openxmlformats.org/officeDocument/2006/relationships/ctrlProp" Target="../ctrlProps/ctrlProp546.xml"/><Relationship Id="rId1051" Type="http://schemas.openxmlformats.org/officeDocument/2006/relationships/ctrlProp" Target="../ctrlProps/ctrlProp1078.xml"/><Relationship Id="rId1149" Type="http://schemas.openxmlformats.org/officeDocument/2006/relationships/ctrlProp" Target="../ctrlProps/ctrlProp1176.xml"/><Relationship Id="rId1356" Type="http://schemas.openxmlformats.org/officeDocument/2006/relationships/ctrlProp" Target="../ctrlProps/ctrlProp1383.xml"/><Relationship Id="rId158" Type="http://schemas.openxmlformats.org/officeDocument/2006/relationships/ctrlProp" Target="../ctrlProps/ctrlProp185.xml"/><Relationship Id="rId726" Type="http://schemas.openxmlformats.org/officeDocument/2006/relationships/ctrlProp" Target="../ctrlProps/ctrlProp753.xml"/><Relationship Id="rId933" Type="http://schemas.openxmlformats.org/officeDocument/2006/relationships/ctrlProp" Target="../ctrlProps/ctrlProp960.xml"/><Relationship Id="rId1009" Type="http://schemas.openxmlformats.org/officeDocument/2006/relationships/ctrlProp" Target="../ctrlProps/ctrlProp1036.xml"/><Relationship Id="rId1563" Type="http://schemas.openxmlformats.org/officeDocument/2006/relationships/ctrlProp" Target="../ctrlProps/ctrlProp1590.xml"/><Relationship Id="rId62" Type="http://schemas.openxmlformats.org/officeDocument/2006/relationships/ctrlProp" Target="../ctrlProps/ctrlProp89.xml"/><Relationship Id="rId365" Type="http://schemas.openxmlformats.org/officeDocument/2006/relationships/ctrlProp" Target="../ctrlProps/ctrlProp392.xml"/><Relationship Id="rId572" Type="http://schemas.openxmlformats.org/officeDocument/2006/relationships/ctrlProp" Target="../ctrlProps/ctrlProp599.xml"/><Relationship Id="rId1216" Type="http://schemas.openxmlformats.org/officeDocument/2006/relationships/ctrlProp" Target="../ctrlProps/ctrlProp1243.xml"/><Relationship Id="rId1423" Type="http://schemas.openxmlformats.org/officeDocument/2006/relationships/ctrlProp" Target="../ctrlProps/ctrlProp1450.xml"/><Relationship Id="rId225" Type="http://schemas.openxmlformats.org/officeDocument/2006/relationships/ctrlProp" Target="../ctrlProps/ctrlProp252.xml"/><Relationship Id="rId432" Type="http://schemas.openxmlformats.org/officeDocument/2006/relationships/ctrlProp" Target="../ctrlProps/ctrlProp459.xml"/><Relationship Id="rId877" Type="http://schemas.openxmlformats.org/officeDocument/2006/relationships/ctrlProp" Target="../ctrlProps/ctrlProp904.xml"/><Relationship Id="rId1062" Type="http://schemas.openxmlformats.org/officeDocument/2006/relationships/ctrlProp" Target="../ctrlProps/ctrlProp1089.xml"/><Relationship Id="rId737" Type="http://schemas.openxmlformats.org/officeDocument/2006/relationships/ctrlProp" Target="../ctrlProps/ctrlProp764.xml"/><Relationship Id="rId944" Type="http://schemas.openxmlformats.org/officeDocument/2006/relationships/ctrlProp" Target="../ctrlProps/ctrlProp971.xml"/><Relationship Id="rId1367" Type="http://schemas.openxmlformats.org/officeDocument/2006/relationships/ctrlProp" Target="../ctrlProps/ctrlProp1394.xml"/><Relationship Id="rId1574" Type="http://schemas.openxmlformats.org/officeDocument/2006/relationships/ctrlProp" Target="../ctrlProps/ctrlProp1601.xml"/><Relationship Id="rId73" Type="http://schemas.openxmlformats.org/officeDocument/2006/relationships/ctrlProp" Target="../ctrlProps/ctrlProp100.xml"/><Relationship Id="rId169" Type="http://schemas.openxmlformats.org/officeDocument/2006/relationships/ctrlProp" Target="../ctrlProps/ctrlProp196.xml"/><Relationship Id="rId376" Type="http://schemas.openxmlformats.org/officeDocument/2006/relationships/ctrlProp" Target="../ctrlProps/ctrlProp403.xml"/><Relationship Id="rId583" Type="http://schemas.openxmlformats.org/officeDocument/2006/relationships/ctrlProp" Target="../ctrlProps/ctrlProp610.xml"/><Relationship Id="rId790" Type="http://schemas.openxmlformats.org/officeDocument/2006/relationships/ctrlProp" Target="../ctrlProps/ctrlProp817.xml"/><Relationship Id="rId804" Type="http://schemas.openxmlformats.org/officeDocument/2006/relationships/ctrlProp" Target="../ctrlProps/ctrlProp831.xml"/><Relationship Id="rId1227" Type="http://schemas.openxmlformats.org/officeDocument/2006/relationships/ctrlProp" Target="../ctrlProps/ctrlProp1254.xml"/><Relationship Id="rId1434" Type="http://schemas.openxmlformats.org/officeDocument/2006/relationships/ctrlProp" Target="../ctrlProps/ctrlProp1461.xml"/><Relationship Id="rId4" Type="http://schemas.openxmlformats.org/officeDocument/2006/relationships/ctrlProp" Target="../ctrlProps/ctrlProp31.xml"/><Relationship Id="rId236" Type="http://schemas.openxmlformats.org/officeDocument/2006/relationships/ctrlProp" Target="../ctrlProps/ctrlProp263.xml"/><Relationship Id="rId443" Type="http://schemas.openxmlformats.org/officeDocument/2006/relationships/ctrlProp" Target="../ctrlProps/ctrlProp470.xml"/><Relationship Id="rId650" Type="http://schemas.openxmlformats.org/officeDocument/2006/relationships/ctrlProp" Target="../ctrlProps/ctrlProp677.xml"/><Relationship Id="rId888" Type="http://schemas.openxmlformats.org/officeDocument/2006/relationships/ctrlProp" Target="../ctrlProps/ctrlProp915.xml"/><Relationship Id="rId1073" Type="http://schemas.openxmlformats.org/officeDocument/2006/relationships/ctrlProp" Target="../ctrlProps/ctrlProp1100.xml"/><Relationship Id="rId1280" Type="http://schemas.openxmlformats.org/officeDocument/2006/relationships/ctrlProp" Target="../ctrlProps/ctrlProp1307.xml"/><Relationship Id="rId1501" Type="http://schemas.openxmlformats.org/officeDocument/2006/relationships/ctrlProp" Target="../ctrlProps/ctrlProp1528.xml"/><Relationship Id="rId303" Type="http://schemas.openxmlformats.org/officeDocument/2006/relationships/ctrlProp" Target="../ctrlProps/ctrlProp330.xml"/><Relationship Id="rId748" Type="http://schemas.openxmlformats.org/officeDocument/2006/relationships/ctrlProp" Target="../ctrlProps/ctrlProp775.xml"/><Relationship Id="rId955" Type="http://schemas.openxmlformats.org/officeDocument/2006/relationships/ctrlProp" Target="../ctrlProps/ctrlProp982.xml"/><Relationship Id="rId1140" Type="http://schemas.openxmlformats.org/officeDocument/2006/relationships/ctrlProp" Target="../ctrlProps/ctrlProp1167.xml"/><Relationship Id="rId1378" Type="http://schemas.openxmlformats.org/officeDocument/2006/relationships/ctrlProp" Target="../ctrlProps/ctrlProp1405.xml"/><Relationship Id="rId84" Type="http://schemas.openxmlformats.org/officeDocument/2006/relationships/ctrlProp" Target="../ctrlProps/ctrlProp111.xml"/><Relationship Id="rId387" Type="http://schemas.openxmlformats.org/officeDocument/2006/relationships/ctrlProp" Target="../ctrlProps/ctrlProp414.xml"/><Relationship Id="rId510" Type="http://schemas.openxmlformats.org/officeDocument/2006/relationships/ctrlProp" Target="../ctrlProps/ctrlProp537.xml"/><Relationship Id="rId594" Type="http://schemas.openxmlformats.org/officeDocument/2006/relationships/ctrlProp" Target="../ctrlProps/ctrlProp621.xml"/><Relationship Id="rId608" Type="http://schemas.openxmlformats.org/officeDocument/2006/relationships/ctrlProp" Target="../ctrlProps/ctrlProp635.xml"/><Relationship Id="rId815" Type="http://schemas.openxmlformats.org/officeDocument/2006/relationships/ctrlProp" Target="../ctrlProps/ctrlProp842.xml"/><Relationship Id="rId1238" Type="http://schemas.openxmlformats.org/officeDocument/2006/relationships/ctrlProp" Target="../ctrlProps/ctrlProp1265.xml"/><Relationship Id="rId1445" Type="http://schemas.openxmlformats.org/officeDocument/2006/relationships/ctrlProp" Target="../ctrlProps/ctrlProp1472.xml"/><Relationship Id="rId247" Type="http://schemas.openxmlformats.org/officeDocument/2006/relationships/ctrlProp" Target="../ctrlProps/ctrlProp274.xml"/><Relationship Id="rId899" Type="http://schemas.openxmlformats.org/officeDocument/2006/relationships/ctrlProp" Target="../ctrlProps/ctrlProp926.xml"/><Relationship Id="rId1000" Type="http://schemas.openxmlformats.org/officeDocument/2006/relationships/ctrlProp" Target="../ctrlProps/ctrlProp1027.xml"/><Relationship Id="rId1084" Type="http://schemas.openxmlformats.org/officeDocument/2006/relationships/ctrlProp" Target="../ctrlProps/ctrlProp1111.xml"/><Relationship Id="rId1305" Type="http://schemas.openxmlformats.org/officeDocument/2006/relationships/ctrlProp" Target="../ctrlProps/ctrlProp1332.xml"/><Relationship Id="rId107" Type="http://schemas.openxmlformats.org/officeDocument/2006/relationships/ctrlProp" Target="../ctrlProps/ctrlProp134.xml"/><Relationship Id="rId454" Type="http://schemas.openxmlformats.org/officeDocument/2006/relationships/ctrlProp" Target="../ctrlProps/ctrlProp481.xml"/><Relationship Id="rId661" Type="http://schemas.openxmlformats.org/officeDocument/2006/relationships/ctrlProp" Target="../ctrlProps/ctrlProp688.xml"/><Relationship Id="rId759" Type="http://schemas.openxmlformats.org/officeDocument/2006/relationships/ctrlProp" Target="../ctrlProps/ctrlProp786.xml"/><Relationship Id="rId966" Type="http://schemas.openxmlformats.org/officeDocument/2006/relationships/ctrlProp" Target="../ctrlProps/ctrlProp993.xml"/><Relationship Id="rId1291" Type="http://schemas.openxmlformats.org/officeDocument/2006/relationships/ctrlProp" Target="../ctrlProps/ctrlProp1318.xml"/><Relationship Id="rId1389" Type="http://schemas.openxmlformats.org/officeDocument/2006/relationships/ctrlProp" Target="../ctrlProps/ctrlProp1416.xml"/><Relationship Id="rId1512" Type="http://schemas.openxmlformats.org/officeDocument/2006/relationships/ctrlProp" Target="../ctrlProps/ctrlProp1539.xml"/><Relationship Id="rId11" Type="http://schemas.openxmlformats.org/officeDocument/2006/relationships/ctrlProp" Target="../ctrlProps/ctrlProp38.xml"/><Relationship Id="rId314" Type="http://schemas.openxmlformats.org/officeDocument/2006/relationships/ctrlProp" Target="../ctrlProps/ctrlProp341.xml"/><Relationship Id="rId398" Type="http://schemas.openxmlformats.org/officeDocument/2006/relationships/ctrlProp" Target="../ctrlProps/ctrlProp425.xml"/><Relationship Id="rId521" Type="http://schemas.openxmlformats.org/officeDocument/2006/relationships/ctrlProp" Target="../ctrlProps/ctrlProp548.xml"/><Relationship Id="rId619" Type="http://schemas.openxmlformats.org/officeDocument/2006/relationships/ctrlProp" Target="../ctrlProps/ctrlProp646.xml"/><Relationship Id="rId1151" Type="http://schemas.openxmlformats.org/officeDocument/2006/relationships/ctrlProp" Target="../ctrlProps/ctrlProp1178.xml"/><Relationship Id="rId1249" Type="http://schemas.openxmlformats.org/officeDocument/2006/relationships/ctrlProp" Target="../ctrlProps/ctrlProp1276.xml"/><Relationship Id="rId95" Type="http://schemas.openxmlformats.org/officeDocument/2006/relationships/ctrlProp" Target="../ctrlProps/ctrlProp122.xml"/><Relationship Id="rId160" Type="http://schemas.openxmlformats.org/officeDocument/2006/relationships/ctrlProp" Target="../ctrlProps/ctrlProp187.xml"/><Relationship Id="rId826" Type="http://schemas.openxmlformats.org/officeDocument/2006/relationships/ctrlProp" Target="../ctrlProps/ctrlProp853.xml"/><Relationship Id="rId1011" Type="http://schemas.openxmlformats.org/officeDocument/2006/relationships/ctrlProp" Target="../ctrlProps/ctrlProp1038.xml"/><Relationship Id="rId1109" Type="http://schemas.openxmlformats.org/officeDocument/2006/relationships/ctrlProp" Target="../ctrlProps/ctrlProp1136.xml"/><Relationship Id="rId1456" Type="http://schemas.openxmlformats.org/officeDocument/2006/relationships/ctrlProp" Target="../ctrlProps/ctrlProp1483.xml"/><Relationship Id="rId258" Type="http://schemas.openxmlformats.org/officeDocument/2006/relationships/ctrlProp" Target="../ctrlProps/ctrlProp285.xml"/><Relationship Id="rId465" Type="http://schemas.openxmlformats.org/officeDocument/2006/relationships/ctrlProp" Target="../ctrlProps/ctrlProp492.xml"/><Relationship Id="rId672" Type="http://schemas.openxmlformats.org/officeDocument/2006/relationships/ctrlProp" Target="../ctrlProps/ctrlProp699.xml"/><Relationship Id="rId1095" Type="http://schemas.openxmlformats.org/officeDocument/2006/relationships/ctrlProp" Target="../ctrlProps/ctrlProp1122.xml"/><Relationship Id="rId1316" Type="http://schemas.openxmlformats.org/officeDocument/2006/relationships/ctrlProp" Target="../ctrlProps/ctrlProp1343.xml"/><Relationship Id="rId1523" Type="http://schemas.openxmlformats.org/officeDocument/2006/relationships/ctrlProp" Target="../ctrlProps/ctrlProp1550.xml"/><Relationship Id="rId22" Type="http://schemas.openxmlformats.org/officeDocument/2006/relationships/ctrlProp" Target="../ctrlProps/ctrlProp49.xml"/><Relationship Id="rId118" Type="http://schemas.openxmlformats.org/officeDocument/2006/relationships/ctrlProp" Target="../ctrlProps/ctrlProp145.xml"/><Relationship Id="rId325" Type="http://schemas.openxmlformats.org/officeDocument/2006/relationships/ctrlProp" Target="../ctrlProps/ctrlProp352.xml"/><Relationship Id="rId532" Type="http://schemas.openxmlformats.org/officeDocument/2006/relationships/ctrlProp" Target="../ctrlProps/ctrlProp559.xml"/><Relationship Id="rId977" Type="http://schemas.openxmlformats.org/officeDocument/2006/relationships/ctrlProp" Target="../ctrlProps/ctrlProp1004.xml"/><Relationship Id="rId1162" Type="http://schemas.openxmlformats.org/officeDocument/2006/relationships/ctrlProp" Target="../ctrlProps/ctrlProp1189.xml"/><Relationship Id="rId171" Type="http://schemas.openxmlformats.org/officeDocument/2006/relationships/ctrlProp" Target="../ctrlProps/ctrlProp198.xml"/><Relationship Id="rId837" Type="http://schemas.openxmlformats.org/officeDocument/2006/relationships/ctrlProp" Target="../ctrlProps/ctrlProp864.xml"/><Relationship Id="rId1022" Type="http://schemas.openxmlformats.org/officeDocument/2006/relationships/ctrlProp" Target="../ctrlProps/ctrlProp1049.xml"/><Relationship Id="rId1467" Type="http://schemas.openxmlformats.org/officeDocument/2006/relationships/ctrlProp" Target="../ctrlProps/ctrlProp1494.xml"/><Relationship Id="rId269" Type="http://schemas.openxmlformats.org/officeDocument/2006/relationships/ctrlProp" Target="../ctrlProps/ctrlProp296.xml"/><Relationship Id="rId476" Type="http://schemas.openxmlformats.org/officeDocument/2006/relationships/ctrlProp" Target="../ctrlProps/ctrlProp503.xml"/><Relationship Id="rId683" Type="http://schemas.openxmlformats.org/officeDocument/2006/relationships/ctrlProp" Target="../ctrlProps/ctrlProp710.xml"/><Relationship Id="rId890" Type="http://schemas.openxmlformats.org/officeDocument/2006/relationships/ctrlProp" Target="../ctrlProps/ctrlProp917.xml"/><Relationship Id="rId904" Type="http://schemas.openxmlformats.org/officeDocument/2006/relationships/ctrlProp" Target="../ctrlProps/ctrlProp931.xml"/><Relationship Id="rId1327" Type="http://schemas.openxmlformats.org/officeDocument/2006/relationships/ctrlProp" Target="../ctrlProps/ctrlProp1354.xml"/><Relationship Id="rId1534" Type="http://schemas.openxmlformats.org/officeDocument/2006/relationships/ctrlProp" Target="../ctrlProps/ctrlProp1561.xml"/><Relationship Id="rId33" Type="http://schemas.openxmlformats.org/officeDocument/2006/relationships/ctrlProp" Target="../ctrlProps/ctrlProp60.xml"/><Relationship Id="rId129" Type="http://schemas.openxmlformats.org/officeDocument/2006/relationships/ctrlProp" Target="../ctrlProps/ctrlProp156.xml"/><Relationship Id="rId336" Type="http://schemas.openxmlformats.org/officeDocument/2006/relationships/ctrlProp" Target="../ctrlProps/ctrlProp363.xml"/><Relationship Id="rId543" Type="http://schemas.openxmlformats.org/officeDocument/2006/relationships/ctrlProp" Target="../ctrlProps/ctrlProp570.xml"/><Relationship Id="rId988" Type="http://schemas.openxmlformats.org/officeDocument/2006/relationships/ctrlProp" Target="../ctrlProps/ctrlProp1015.xml"/><Relationship Id="rId1173" Type="http://schemas.openxmlformats.org/officeDocument/2006/relationships/ctrlProp" Target="../ctrlProps/ctrlProp1200.xml"/><Relationship Id="rId1380" Type="http://schemas.openxmlformats.org/officeDocument/2006/relationships/ctrlProp" Target="../ctrlProps/ctrlProp1407.xml"/><Relationship Id="rId182" Type="http://schemas.openxmlformats.org/officeDocument/2006/relationships/ctrlProp" Target="../ctrlProps/ctrlProp209.xml"/><Relationship Id="rId403" Type="http://schemas.openxmlformats.org/officeDocument/2006/relationships/ctrlProp" Target="../ctrlProps/ctrlProp430.xml"/><Relationship Id="rId750" Type="http://schemas.openxmlformats.org/officeDocument/2006/relationships/ctrlProp" Target="../ctrlProps/ctrlProp777.xml"/><Relationship Id="rId848" Type="http://schemas.openxmlformats.org/officeDocument/2006/relationships/ctrlProp" Target="../ctrlProps/ctrlProp875.xml"/><Relationship Id="rId1033" Type="http://schemas.openxmlformats.org/officeDocument/2006/relationships/ctrlProp" Target="../ctrlProps/ctrlProp1060.xml"/><Relationship Id="rId1478" Type="http://schemas.openxmlformats.org/officeDocument/2006/relationships/ctrlProp" Target="../ctrlProps/ctrlProp1505.xml"/><Relationship Id="rId487" Type="http://schemas.openxmlformats.org/officeDocument/2006/relationships/ctrlProp" Target="../ctrlProps/ctrlProp514.xml"/><Relationship Id="rId610" Type="http://schemas.openxmlformats.org/officeDocument/2006/relationships/ctrlProp" Target="../ctrlProps/ctrlProp637.xml"/><Relationship Id="rId694" Type="http://schemas.openxmlformats.org/officeDocument/2006/relationships/ctrlProp" Target="../ctrlProps/ctrlProp721.xml"/><Relationship Id="rId708" Type="http://schemas.openxmlformats.org/officeDocument/2006/relationships/ctrlProp" Target="../ctrlProps/ctrlProp735.xml"/><Relationship Id="rId915" Type="http://schemas.openxmlformats.org/officeDocument/2006/relationships/ctrlProp" Target="../ctrlProps/ctrlProp942.xml"/><Relationship Id="rId1240" Type="http://schemas.openxmlformats.org/officeDocument/2006/relationships/ctrlProp" Target="../ctrlProps/ctrlProp1267.xml"/><Relationship Id="rId1338" Type="http://schemas.openxmlformats.org/officeDocument/2006/relationships/ctrlProp" Target="../ctrlProps/ctrlProp1365.xml"/><Relationship Id="rId1545" Type="http://schemas.openxmlformats.org/officeDocument/2006/relationships/ctrlProp" Target="../ctrlProps/ctrlProp1572.xml"/><Relationship Id="rId347" Type="http://schemas.openxmlformats.org/officeDocument/2006/relationships/ctrlProp" Target="../ctrlProps/ctrlProp374.xml"/><Relationship Id="rId999" Type="http://schemas.openxmlformats.org/officeDocument/2006/relationships/ctrlProp" Target="../ctrlProps/ctrlProp1026.xml"/><Relationship Id="rId1100" Type="http://schemas.openxmlformats.org/officeDocument/2006/relationships/ctrlProp" Target="../ctrlProps/ctrlProp1127.xml"/><Relationship Id="rId1184" Type="http://schemas.openxmlformats.org/officeDocument/2006/relationships/ctrlProp" Target="../ctrlProps/ctrlProp1211.xml"/><Relationship Id="rId1405" Type="http://schemas.openxmlformats.org/officeDocument/2006/relationships/ctrlProp" Target="../ctrlProps/ctrlProp1432.xml"/><Relationship Id="rId44" Type="http://schemas.openxmlformats.org/officeDocument/2006/relationships/ctrlProp" Target="../ctrlProps/ctrlProp71.xml"/><Relationship Id="rId554" Type="http://schemas.openxmlformats.org/officeDocument/2006/relationships/ctrlProp" Target="../ctrlProps/ctrlProp581.xml"/><Relationship Id="rId761" Type="http://schemas.openxmlformats.org/officeDocument/2006/relationships/ctrlProp" Target="../ctrlProps/ctrlProp788.xml"/><Relationship Id="rId859" Type="http://schemas.openxmlformats.org/officeDocument/2006/relationships/ctrlProp" Target="../ctrlProps/ctrlProp886.xml"/><Relationship Id="rId1391" Type="http://schemas.openxmlformats.org/officeDocument/2006/relationships/ctrlProp" Target="../ctrlProps/ctrlProp1418.xml"/><Relationship Id="rId1489" Type="http://schemas.openxmlformats.org/officeDocument/2006/relationships/ctrlProp" Target="../ctrlProps/ctrlProp1516.xml"/><Relationship Id="rId193" Type="http://schemas.openxmlformats.org/officeDocument/2006/relationships/ctrlProp" Target="../ctrlProps/ctrlProp220.xml"/><Relationship Id="rId207" Type="http://schemas.openxmlformats.org/officeDocument/2006/relationships/ctrlProp" Target="../ctrlProps/ctrlProp234.xml"/><Relationship Id="rId414" Type="http://schemas.openxmlformats.org/officeDocument/2006/relationships/ctrlProp" Target="../ctrlProps/ctrlProp441.xml"/><Relationship Id="rId498" Type="http://schemas.openxmlformats.org/officeDocument/2006/relationships/ctrlProp" Target="../ctrlProps/ctrlProp525.xml"/><Relationship Id="rId621" Type="http://schemas.openxmlformats.org/officeDocument/2006/relationships/ctrlProp" Target="../ctrlProps/ctrlProp648.xml"/><Relationship Id="rId1044" Type="http://schemas.openxmlformats.org/officeDocument/2006/relationships/ctrlProp" Target="../ctrlProps/ctrlProp1071.xml"/><Relationship Id="rId1251" Type="http://schemas.openxmlformats.org/officeDocument/2006/relationships/ctrlProp" Target="../ctrlProps/ctrlProp1278.xml"/><Relationship Id="rId1349" Type="http://schemas.openxmlformats.org/officeDocument/2006/relationships/ctrlProp" Target="../ctrlProps/ctrlProp1376.xml"/><Relationship Id="rId260" Type="http://schemas.openxmlformats.org/officeDocument/2006/relationships/ctrlProp" Target="../ctrlProps/ctrlProp287.xml"/><Relationship Id="rId719" Type="http://schemas.openxmlformats.org/officeDocument/2006/relationships/ctrlProp" Target="../ctrlProps/ctrlProp746.xml"/><Relationship Id="rId926" Type="http://schemas.openxmlformats.org/officeDocument/2006/relationships/ctrlProp" Target="../ctrlProps/ctrlProp953.xml"/><Relationship Id="rId1111" Type="http://schemas.openxmlformats.org/officeDocument/2006/relationships/ctrlProp" Target="../ctrlProps/ctrlProp1138.xml"/><Relationship Id="rId1556" Type="http://schemas.openxmlformats.org/officeDocument/2006/relationships/ctrlProp" Target="../ctrlProps/ctrlProp1583.xml"/><Relationship Id="rId55" Type="http://schemas.openxmlformats.org/officeDocument/2006/relationships/ctrlProp" Target="../ctrlProps/ctrlProp82.xml"/><Relationship Id="rId120" Type="http://schemas.openxmlformats.org/officeDocument/2006/relationships/ctrlProp" Target="../ctrlProps/ctrlProp147.xml"/><Relationship Id="rId358" Type="http://schemas.openxmlformats.org/officeDocument/2006/relationships/ctrlProp" Target="../ctrlProps/ctrlProp385.xml"/><Relationship Id="rId565" Type="http://schemas.openxmlformats.org/officeDocument/2006/relationships/ctrlProp" Target="../ctrlProps/ctrlProp592.xml"/><Relationship Id="rId772" Type="http://schemas.openxmlformats.org/officeDocument/2006/relationships/ctrlProp" Target="../ctrlProps/ctrlProp799.xml"/><Relationship Id="rId1195" Type="http://schemas.openxmlformats.org/officeDocument/2006/relationships/ctrlProp" Target="../ctrlProps/ctrlProp1222.xml"/><Relationship Id="rId1209" Type="http://schemas.openxmlformats.org/officeDocument/2006/relationships/ctrlProp" Target="../ctrlProps/ctrlProp1236.xml"/><Relationship Id="rId1416" Type="http://schemas.openxmlformats.org/officeDocument/2006/relationships/ctrlProp" Target="../ctrlProps/ctrlProp1443.xml"/><Relationship Id="rId218" Type="http://schemas.openxmlformats.org/officeDocument/2006/relationships/ctrlProp" Target="../ctrlProps/ctrlProp245.xml"/><Relationship Id="rId425" Type="http://schemas.openxmlformats.org/officeDocument/2006/relationships/ctrlProp" Target="../ctrlProps/ctrlProp452.xml"/><Relationship Id="rId632" Type="http://schemas.openxmlformats.org/officeDocument/2006/relationships/ctrlProp" Target="../ctrlProps/ctrlProp659.xml"/><Relationship Id="rId1055" Type="http://schemas.openxmlformats.org/officeDocument/2006/relationships/ctrlProp" Target="../ctrlProps/ctrlProp1082.xml"/><Relationship Id="rId1262" Type="http://schemas.openxmlformats.org/officeDocument/2006/relationships/ctrlProp" Target="../ctrlProps/ctrlProp1289.xml"/><Relationship Id="rId271" Type="http://schemas.openxmlformats.org/officeDocument/2006/relationships/ctrlProp" Target="../ctrlProps/ctrlProp298.xml"/><Relationship Id="rId937" Type="http://schemas.openxmlformats.org/officeDocument/2006/relationships/ctrlProp" Target="../ctrlProps/ctrlProp964.xml"/><Relationship Id="rId1122" Type="http://schemas.openxmlformats.org/officeDocument/2006/relationships/ctrlProp" Target="../ctrlProps/ctrlProp1149.xml"/><Relationship Id="rId1567" Type="http://schemas.openxmlformats.org/officeDocument/2006/relationships/ctrlProp" Target="../ctrlProps/ctrlProp1594.xml"/><Relationship Id="rId66" Type="http://schemas.openxmlformats.org/officeDocument/2006/relationships/ctrlProp" Target="../ctrlProps/ctrlProp93.xml"/><Relationship Id="rId131" Type="http://schemas.openxmlformats.org/officeDocument/2006/relationships/ctrlProp" Target="../ctrlProps/ctrlProp158.xml"/><Relationship Id="rId369" Type="http://schemas.openxmlformats.org/officeDocument/2006/relationships/ctrlProp" Target="../ctrlProps/ctrlProp396.xml"/><Relationship Id="rId576" Type="http://schemas.openxmlformats.org/officeDocument/2006/relationships/ctrlProp" Target="../ctrlProps/ctrlProp603.xml"/><Relationship Id="rId783" Type="http://schemas.openxmlformats.org/officeDocument/2006/relationships/ctrlProp" Target="../ctrlProps/ctrlProp810.xml"/><Relationship Id="rId990" Type="http://schemas.openxmlformats.org/officeDocument/2006/relationships/ctrlProp" Target="../ctrlProps/ctrlProp1017.xml"/><Relationship Id="rId1427" Type="http://schemas.openxmlformats.org/officeDocument/2006/relationships/ctrlProp" Target="../ctrlProps/ctrlProp1454.xml"/><Relationship Id="rId229" Type="http://schemas.openxmlformats.org/officeDocument/2006/relationships/ctrlProp" Target="../ctrlProps/ctrlProp256.xml"/><Relationship Id="rId436" Type="http://schemas.openxmlformats.org/officeDocument/2006/relationships/ctrlProp" Target="../ctrlProps/ctrlProp463.xml"/><Relationship Id="rId643" Type="http://schemas.openxmlformats.org/officeDocument/2006/relationships/ctrlProp" Target="../ctrlProps/ctrlProp670.xml"/><Relationship Id="rId1066" Type="http://schemas.openxmlformats.org/officeDocument/2006/relationships/ctrlProp" Target="../ctrlProps/ctrlProp1093.xml"/><Relationship Id="rId1273" Type="http://schemas.openxmlformats.org/officeDocument/2006/relationships/ctrlProp" Target="../ctrlProps/ctrlProp1300.xml"/><Relationship Id="rId1480" Type="http://schemas.openxmlformats.org/officeDocument/2006/relationships/ctrlProp" Target="../ctrlProps/ctrlProp1507.xml"/><Relationship Id="rId850" Type="http://schemas.openxmlformats.org/officeDocument/2006/relationships/ctrlProp" Target="../ctrlProps/ctrlProp877.xml"/><Relationship Id="rId948" Type="http://schemas.openxmlformats.org/officeDocument/2006/relationships/ctrlProp" Target="../ctrlProps/ctrlProp975.xml"/><Relationship Id="rId1133" Type="http://schemas.openxmlformats.org/officeDocument/2006/relationships/ctrlProp" Target="../ctrlProps/ctrlProp1160.xml"/><Relationship Id="rId1578" Type="http://schemas.openxmlformats.org/officeDocument/2006/relationships/ctrlProp" Target="../ctrlProps/ctrlProp1605.xml"/><Relationship Id="rId77" Type="http://schemas.openxmlformats.org/officeDocument/2006/relationships/ctrlProp" Target="../ctrlProps/ctrlProp104.xml"/><Relationship Id="rId282" Type="http://schemas.openxmlformats.org/officeDocument/2006/relationships/ctrlProp" Target="../ctrlProps/ctrlProp309.xml"/><Relationship Id="rId503" Type="http://schemas.openxmlformats.org/officeDocument/2006/relationships/ctrlProp" Target="../ctrlProps/ctrlProp530.xml"/><Relationship Id="rId587" Type="http://schemas.openxmlformats.org/officeDocument/2006/relationships/ctrlProp" Target="../ctrlProps/ctrlProp614.xml"/><Relationship Id="rId710" Type="http://schemas.openxmlformats.org/officeDocument/2006/relationships/ctrlProp" Target="../ctrlProps/ctrlProp737.xml"/><Relationship Id="rId808" Type="http://schemas.openxmlformats.org/officeDocument/2006/relationships/ctrlProp" Target="../ctrlProps/ctrlProp835.xml"/><Relationship Id="rId1340" Type="http://schemas.openxmlformats.org/officeDocument/2006/relationships/ctrlProp" Target="../ctrlProps/ctrlProp1367.xml"/><Relationship Id="rId1438" Type="http://schemas.openxmlformats.org/officeDocument/2006/relationships/ctrlProp" Target="../ctrlProps/ctrlProp1465.xml"/><Relationship Id="rId8" Type="http://schemas.openxmlformats.org/officeDocument/2006/relationships/ctrlProp" Target="../ctrlProps/ctrlProp35.xml"/><Relationship Id="rId142" Type="http://schemas.openxmlformats.org/officeDocument/2006/relationships/ctrlProp" Target="../ctrlProps/ctrlProp169.xml"/><Relationship Id="rId447" Type="http://schemas.openxmlformats.org/officeDocument/2006/relationships/ctrlProp" Target="../ctrlProps/ctrlProp474.xml"/><Relationship Id="rId794" Type="http://schemas.openxmlformats.org/officeDocument/2006/relationships/ctrlProp" Target="../ctrlProps/ctrlProp821.xml"/><Relationship Id="rId1077" Type="http://schemas.openxmlformats.org/officeDocument/2006/relationships/ctrlProp" Target="../ctrlProps/ctrlProp1104.xml"/><Relationship Id="rId1200" Type="http://schemas.openxmlformats.org/officeDocument/2006/relationships/ctrlProp" Target="../ctrlProps/ctrlProp1227.xml"/><Relationship Id="rId654" Type="http://schemas.openxmlformats.org/officeDocument/2006/relationships/ctrlProp" Target="../ctrlProps/ctrlProp681.xml"/><Relationship Id="rId861" Type="http://schemas.openxmlformats.org/officeDocument/2006/relationships/ctrlProp" Target="../ctrlProps/ctrlProp888.xml"/><Relationship Id="rId959" Type="http://schemas.openxmlformats.org/officeDocument/2006/relationships/ctrlProp" Target="../ctrlProps/ctrlProp986.xml"/><Relationship Id="rId1284" Type="http://schemas.openxmlformats.org/officeDocument/2006/relationships/ctrlProp" Target="../ctrlProps/ctrlProp1311.xml"/><Relationship Id="rId1491" Type="http://schemas.openxmlformats.org/officeDocument/2006/relationships/ctrlProp" Target="../ctrlProps/ctrlProp1518.xml"/><Relationship Id="rId1505" Type="http://schemas.openxmlformats.org/officeDocument/2006/relationships/ctrlProp" Target="../ctrlProps/ctrlProp1532.xml"/><Relationship Id="rId293" Type="http://schemas.openxmlformats.org/officeDocument/2006/relationships/ctrlProp" Target="../ctrlProps/ctrlProp320.xml"/><Relationship Id="rId307" Type="http://schemas.openxmlformats.org/officeDocument/2006/relationships/ctrlProp" Target="../ctrlProps/ctrlProp334.xml"/><Relationship Id="rId514" Type="http://schemas.openxmlformats.org/officeDocument/2006/relationships/ctrlProp" Target="../ctrlProps/ctrlProp541.xml"/><Relationship Id="rId721" Type="http://schemas.openxmlformats.org/officeDocument/2006/relationships/ctrlProp" Target="../ctrlProps/ctrlProp748.xml"/><Relationship Id="rId1144" Type="http://schemas.openxmlformats.org/officeDocument/2006/relationships/ctrlProp" Target="../ctrlProps/ctrlProp1171.xml"/><Relationship Id="rId1351" Type="http://schemas.openxmlformats.org/officeDocument/2006/relationships/ctrlProp" Target="../ctrlProps/ctrlProp1378.xml"/><Relationship Id="rId1449" Type="http://schemas.openxmlformats.org/officeDocument/2006/relationships/ctrlProp" Target="../ctrlProps/ctrlProp1476.xml"/><Relationship Id="rId88" Type="http://schemas.openxmlformats.org/officeDocument/2006/relationships/ctrlProp" Target="../ctrlProps/ctrlProp115.xml"/><Relationship Id="rId153" Type="http://schemas.openxmlformats.org/officeDocument/2006/relationships/ctrlProp" Target="../ctrlProps/ctrlProp180.xml"/><Relationship Id="rId360" Type="http://schemas.openxmlformats.org/officeDocument/2006/relationships/ctrlProp" Target="../ctrlProps/ctrlProp387.xml"/><Relationship Id="rId598" Type="http://schemas.openxmlformats.org/officeDocument/2006/relationships/ctrlProp" Target="../ctrlProps/ctrlProp625.xml"/><Relationship Id="rId819" Type="http://schemas.openxmlformats.org/officeDocument/2006/relationships/ctrlProp" Target="../ctrlProps/ctrlProp846.xml"/><Relationship Id="rId1004" Type="http://schemas.openxmlformats.org/officeDocument/2006/relationships/ctrlProp" Target="../ctrlProps/ctrlProp1031.xml"/><Relationship Id="rId1211" Type="http://schemas.openxmlformats.org/officeDocument/2006/relationships/ctrlProp" Target="../ctrlProps/ctrlProp1238.xml"/><Relationship Id="rId220" Type="http://schemas.openxmlformats.org/officeDocument/2006/relationships/ctrlProp" Target="../ctrlProps/ctrlProp247.xml"/><Relationship Id="rId458" Type="http://schemas.openxmlformats.org/officeDocument/2006/relationships/ctrlProp" Target="../ctrlProps/ctrlProp485.xml"/><Relationship Id="rId665" Type="http://schemas.openxmlformats.org/officeDocument/2006/relationships/ctrlProp" Target="../ctrlProps/ctrlProp692.xml"/><Relationship Id="rId872" Type="http://schemas.openxmlformats.org/officeDocument/2006/relationships/ctrlProp" Target="../ctrlProps/ctrlProp899.xml"/><Relationship Id="rId1088" Type="http://schemas.openxmlformats.org/officeDocument/2006/relationships/ctrlProp" Target="../ctrlProps/ctrlProp1115.xml"/><Relationship Id="rId1295" Type="http://schemas.openxmlformats.org/officeDocument/2006/relationships/ctrlProp" Target="../ctrlProps/ctrlProp1322.xml"/><Relationship Id="rId1309" Type="http://schemas.openxmlformats.org/officeDocument/2006/relationships/ctrlProp" Target="../ctrlProps/ctrlProp1336.xml"/><Relationship Id="rId1516" Type="http://schemas.openxmlformats.org/officeDocument/2006/relationships/ctrlProp" Target="../ctrlProps/ctrlProp1543.xml"/><Relationship Id="rId15" Type="http://schemas.openxmlformats.org/officeDocument/2006/relationships/ctrlProp" Target="../ctrlProps/ctrlProp42.xml"/><Relationship Id="rId318" Type="http://schemas.openxmlformats.org/officeDocument/2006/relationships/ctrlProp" Target="../ctrlProps/ctrlProp345.xml"/><Relationship Id="rId525" Type="http://schemas.openxmlformats.org/officeDocument/2006/relationships/ctrlProp" Target="../ctrlProps/ctrlProp552.xml"/><Relationship Id="rId732" Type="http://schemas.openxmlformats.org/officeDocument/2006/relationships/ctrlProp" Target="../ctrlProps/ctrlProp759.xml"/><Relationship Id="rId1155" Type="http://schemas.openxmlformats.org/officeDocument/2006/relationships/ctrlProp" Target="../ctrlProps/ctrlProp1182.xml"/><Relationship Id="rId1362" Type="http://schemas.openxmlformats.org/officeDocument/2006/relationships/ctrlProp" Target="../ctrlProps/ctrlProp1389.xml"/><Relationship Id="rId99" Type="http://schemas.openxmlformats.org/officeDocument/2006/relationships/ctrlProp" Target="../ctrlProps/ctrlProp126.xml"/><Relationship Id="rId164" Type="http://schemas.openxmlformats.org/officeDocument/2006/relationships/ctrlProp" Target="../ctrlProps/ctrlProp191.xml"/><Relationship Id="rId371" Type="http://schemas.openxmlformats.org/officeDocument/2006/relationships/ctrlProp" Target="../ctrlProps/ctrlProp398.xml"/><Relationship Id="rId1015" Type="http://schemas.openxmlformats.org/officeDocument/2006/relationships/ctrlProp" Target="../ctrlProps/ctrlProp1042.xml"/><Relationship Id="rId1222" Type="http://schemas.openxmlformats.org/officeDocument/2006/relationships/ctrlProp" Target="../ctrlProps/ctrlProp1249.xml"/><Relationship Id="rId469" Type="http://schemas.openxmlformats.org/officeDocument/2006/relationships/ctrlProp" Target="../ctrlProps/ctrlProp496.xml"/><Relationship Id="rId676" Type="http://schemas.openxmlformats.org/officeDocument/2006/relationships/ctrlProp" Target="../ctrlProps/ctrlProp703.xml"/><Relationship Id="rId883" Type="http://schemas.openxmlformats.org/officeDocument/2006/relationships/ctrlProp" Target="../ctrlProps/ctrlProp910.xml"/><Relationship Id="rId1099" Type="http://schemas.openxmlformats.org/officeDocument/2006/relationships/ctrlProp" Target="../ctrlProps/ctrlProp1126.xml"/><Relationship Id="rId1527" Type="http://schemas.openxmlformats.org/officeDocument/2006/relationships/ctrlProp" Target="../ctrlProps/ctrlProp1554.xml"/><Relationship Id="rId26" Type="http://schemas.openxmlformats.org/officeDocument/2006/relationships/ctrlProp" Target="../ctrlProps/ctrlProp53.xml"/><Relationship Id="rId231" Type="http://schemas.openxmlformats.org/officeDocument/2006/relationships/ctrlProp" Target="../ctrlProps/ctrlProp258.xml"/><Relationship Id="rId329" Type="http://schemas.openxmlformats.org/officeDocument/2006/relationships/ctrlProp" Target="../ctrlProps/ctrlProp356.xml"/><Relationship Id="rId536" Type="http://schemas.openxmlformats.org/officeDocument/2006/relationships/ctrlProp" Target="../ctrlProps/ctrlProp563.xml"/><Relationship Id="rId1166" Type="http://schemas.openxmlformats.org/officeDocument/2006/relationships/ctrlProp" Target="../ctrlProps/ctrlProp1193.xml"/><Relationship Id="rId1373" Type="http://schemas.openxmlformats.org/officeDocument/2006/relationships/ctrlProp" Target="../ctrlProps/ctrlProp1400.xml"/><Relationship Id="rId175" Type="http://schemas.openxmlformats.org/officeDocument/2006/relationships/ctrlProp" Target="../ctrlProps/ctrlProp202.xml"/><Relationship Id="rId743" Type="http://schemas.openxmlformats.org/officeDocument/2006/relationships/ctrlProp" Target="../ctrlProps/ctrlProp770.xml"/><Relationship Id="rId950" Type="http://schemas.openxmlformats.org/officeDocument/2006/relationships/ctrlProp" Target="../ctrlProps/ctrlProp977.xml"/><Relationship Id="rId1026" Type="http://schemas.openxmlformats.org/officeDocument/2006/relationships/ctrlProp" Target="../ctrlProps/ctrlProp1053.xml"/><Relationship Id="rId1580" Type="http://schemas.openxmlformats.org/officeDocument/2006/relationships/ctrlProp" Target="../ctrlProps/ctrlProp1607.xml"/><Relationship Id="rId382" Type="http://schemas.openxmlformats.org/officeDocument/2006/relationships/ctrlProp" Target="../ctrlProps/ctrlProp409.xml"/><Relationship Id="rId603" Type="http://schemas.openxmlformats.org/officeDocument/2006/relationships/ctrlProp" Target="../ctrlProps/ctrlProp630.xml"/><Relationship Id="rId687" Type="http://schemas.openxmlformats.org/officeDocument/2006/relationships/ctrlProp" Target="../ctrlProps/ctrlProp714.xml"/><Relationship Id="rId810" Type="http://schemas.openxmlformats.org/officeDocument/2006/relationships/ctrlProp" Target="../ctrlProps/ctrlProp837.xml"/><Relationship Id="rId908" Type="http://schemas.openxmlformats.org/officeDocument/2006/relationships/ctrlProp" Target="../ctrlProps/ctrlProp935.xml"/><Relationship Id="rId1233" Type="http://schemas.openxmlformats.org/officeDocument/2006/relationships/ctrlProp" Target="../ctrlProps/ctrlProp1260.xml"/><Relationship Id="rId1440" Type="http://schemas.openxmlformats.org/officeDocument/2006/relationships/ctrlProp" Target="../ctrlProps/ctrlProp1467.xml"/><Relationship Id="rId1538" Type="http://schemas.openxmlformats.org/officeDocument/2006/relationships/ctrlProp" Target="../ctrlProps/ctrlProp1565.xml"/><Relationship Id="rId242" Type="http://schemas.openxmlformats.org/officeDocument/2006/relationships/ctrlProp" Target="../ctrlProps/ctrlProp269.xml"/><Relationship Id="rId894" Type="http://schemas.openxmlformats.org/officeDocument/2006/relationships/ctrlProp" Target="../ctrlProps/ctrlProp921.xml"/><Relationship Id="rId1177" Type="http://schemas.openxmlformats.org/officeDocument/2006/relationships/ctrlProp" Target="../ctrlProps/ctrlProp1204.xml"/><Relationship Id="rId1300" Type="http://schemas.openxmlformats.org/officeDocument/2006/relationships/ctrlProp" Target="../ctrlProps/ctrlProp1327.xml"/><Relationship Id="rId37" Type="http://schemas.openxmlformats.org/officeDocument/2006/relationships/ctrlProp" Target="../ctrlProps/ctrlProp64.xml"/><Relationship Id="rId102" Type="http://schemas.openxmlformats.org/officeDocument/2006/relationships/ctrlProp" Target="../ctrlProps/ctrlProp129.xml"/><Relationship Id="rId547" Type="http://schemas.openxmlformats.org/officeDocument/2006/relationships/ctrlProp" Target="../ctrlProps/ctrlProp574.xml"/><Relationship Id="rId754" Type="http://schemas.openxmlformats.org/officeDocument/2006/relationships/ctrlProp" Target="../ctrlProps/ctrlProp781.xml"/><Relationship Id="rId961" Type="http://schemas.openxmlformats.org/officeDocument/2006/relationships/ctrlProp" Target="../ctrlProps/ctrlProp988.xml"/><Relationship Id="rId1384" Type="http://schemas.openxmlformats.org/officeDocument/2006/relationships/ctrlProp" Target="../ctrlProps/ctrlProp1411.xml"/><Relationship Id="rId90" Type="http://schemas.openxmlformats.org/officeDocument/2006/relationships/ctrlProp" Target="../ctrlProps/ctrlProp117.xml"/><Relationship Id="rId186" Type="http://schemas.openxmlformats.org/officeDocument/2006/relationships/ctrlProp" Target="../ctrlProps/ctrlProp213.xml"/><Relationship Id="rId393" Type="http://schemas.openxmlformats.org/officeDocument/2006/relationships/ctrlProp" Target="../ctrlProps/ctrlProp420.xml"/><Relationship Id="rId407" Type="http://schemas.openxmlformats.org/officeDocument/2006/relationships/ctrlProp" Target="../ctrlProps/ctrlProp434.xml"/><Relationship Id="rId614" Type="http://schemas.openxmlformats.org/officeDocument/2006/relationships/ctrlProp" Target="../ctrlProps/ctrlProp641.xml"/><Relationship Id="rId821" Type="http://schemas.openxmlformats.org/officeDocument/2006/relationships/ctrlProp" Target="../ctrlProps/ctrlProp848.xml"/><Relationship Id="rId1037" Type="http://schemas.openxmlformats.org/officeDocument/2006/relationships/ctrlProp" Target="../ctrlProps/ctrlProp1064.xml"/><Relationship Id="rId1244" Type="http://schemas.openxmlformats.org/officeDocument/2006/relationships/ctrlProp" Target="../ctrlProps/ctrlProp1271.xml"/><Relationship Id="rId1451" Type="http://schemas.openxmlformats.org/officeDocument/2006/relationships/ctrlProp" Target="../ctrlProps/ctrlProp1478.xml"/><Relationship Id="rId253" Type="http://schemas.openxmlformats.org/officeDocument/2006/relationships/ctrlProp" Target="../ctrlProps/ctrlProp280.xml"/><Relationship Id="rId460" Type="http://schemas.openxmlformats.org/officeDocument/2006/relationships/ctrlProp" Target="../ctrlProps/ctrlProp487.xml"/><Relationship Id="rId698" Type="http://schemas.openxmlformats.org/officeDocument/2006/relationships/ctrlProp" Target="../ctrlProps/ctrlProp725.xml"/><Relationship Id="rId919" Type="http://schemas.openxmlformats.org/officeDocument/2006/relationships/ctrlProp" Target="../ctrlProps/ctrlProp946.xml"/><Relationship Id="rId1090" Type="http://schemas.openxmlformats.org/officeDocument/2006/relationships/ctrlProp" Target="../ctrlProps/ctrlProp1117.xml"/><Relationship Id="rId1104" Type="http://schemas.openxmlformats.org/officeDocument/2006/relationships/ctrlProp" Target="../ctrlProps/ctrlProp1131.xml"/><Relationship Id="rId1311" Type="http://schemas.openxmlformats.org/officeDocument/2006/relationships/ctrlProp" Target="../ctrlProps/ctrlProp1338.xml"/><Relationship Id="rId1549" Type="http://schemas.openxmlformats.org/officeDocument/2006/relationships/ctrlProp" Target="../ctrlProps/ctrlProp1576.xml"/><Relationship Id="rId48" Type="http://schemas.openxmlformats.org/officeDocument/2006/relationships/ctrlProp" Target="../ctrlProps/ctrlProp75.xml"/><Relationship Id="rId113" Type="http://schemas.openxmlformats.org/officeDocument/2006/relationships/ctrlProp" Target="../ctrlProps/ctrlProp140.xml"/><Relationship Id="rId320" Type="http://schemas.openxmlformats.org/officeDocument/2006/relationships/ctrlProp" Target="../ctrlProps/ctrlProp347.xml"/><Relationship Id="rId558" Type="http://schemas.openxmlformats.org/officeDocument/2006/relationships/ctrlProp" Target="../ctrlProps/ctrlProp585.xml"/><Relationship Id="rId765" Type="http://schemas.openxmlformats.org/officeDocument/2006/relationships/ctrlProp" Target="../ctrlProps/ctrlProp792.xml"/><Relationship Id="rId972" Type="http://schemas.openxmlformats.org/officeDocument/2006/relationships/ctrlProp" Target="../ctrlProps/ctrlProp999.xml"/><Relationship Id="rId1188" Type="http://schemas.openxmlformats.org/officeDocument/2006/relationships/ctrlProp" Target="../ctrlProps/ctrlProp1215.xml"/><Relationship Id="rId1395" Type="http://schemas.openxmlformats.org/officeDocument/2006/relationships/ctrlProp" Target="../ctrlProps/ctrlProp1422.xml"/><Relationship Id="rId1409" Type="http://schemas.openxmlformats.org/officeDocument/2006/relationships/ctrlProp" Target="../ctrlProps/ctrlProp1436.xml"/><Relationship Id="rId197" Type="http://schemas.openxmlformats.org/officeDocument/2006/relationships/ctrlProp" Target="../ctrlProps/ctrlProp224.xml"/><Relationship Id="rId418" Type="http://schemas.openxmlformats.org/officeDocument/2006/relationships/ctrlProp" Target="../ctrlProps/ctrlProp445.xml"/><Relationship Id="rId625" Type="http://schemas.openxmlformats.org/officeDocument/2006/relationships/ctrlProp" Target="../ctrlProps/ctrlProp652.xml"/><Relationship Id="rId832" Type="http://schemas.openxmlformats.org/officeDocument/2006/relationships/ctrlProp" Target="../ctrlProps/ctrlProp859.xml"/><Relationship Id="rId1048" Type="http://schemas.openxmlformats.org/officeDocument/2006/relationships/ctrlProp" Target="../ctrlProps/ctrlProp1075.xml"/><Relationship Id="rId1255" Type="http://schemas.openxmlformats.org/officeDocument/2006/relationships/ctrlProp" Target="../ctrlProps/ctrlProp1282.xml"/><Relationship Id="rId1462" Type="http://schemas.openxmlformats.org/officeDocument/2006/relationships/ctrlProp" Target="../ctrlProps/ctrlProp1489.xml"/><Relationship Id="rId264" Type="http://schemas.openxmlformats.org/officeDocument/2006/relationships/ctrlProp" Target="../ctrlProps/ctrlProp291.xml"/><Relationship Id="rId471" Type="http://schemas.openxmlformats.org/officeDocument/2006/relationships/ctrlProp" Target="../ctrlProps/ctrlProp498.xml"/><Relationship Id="rId1115" Type="http://schemas.openxmlformats.org/officeDocument/2006/relationships/ctrlProp" Target="../ctrlProps/ctrlProp1142.xml"/><Relationship Id="rId1322" Type="http://schemas.openxmlformats.org/officeDocument/2006/relationships/ctrlProp" Target="../ctrlProps/ctrlProp1349.xml"/><Relationship Id="rId59" Type="http://schemas.openxmlformats.org/officeDocument/2006/relationships/ctrlProp" Target="../ctrlProps/ctrlProp86.xml"/><Relationship Id="rId124" Type="http://schemas.openxmlformats.org/officeDocument/2006/relationships/ctrlProp" Target="../ctrlProps/ctrlProp151.xml"/><Relationship Id="rId569" Type="http://schemas.openxmlformats.org/officeDocument/2006/relationships/ctrlProp" Target="../ctrlProps/ctrlProp596.xml"/><Relationship Id="rId776" Type="http://schemas.openxmlformats.org/officeDocument/2006/relationships/ctrlProp" Target="../ctrlProps/ctrlProp803.xml"/><Relationship Id="rId983" Type="http://schemas.openxmlformats.org/officeDocument/2006/relationships/ctrlProp" Target="../ctrlProps/ctrlProp1010.xml"/><Relationship Id="rId1199" Type="http://schemas.openxmlformats.org/officeDocument/2006/relationships/ctrlProp" Target="../ctrlProps/ctrlProp1226.xml"/><Relationship Id="rId331" Type="http://schemas.openxmlformats.org/officeDocument/2006/relationships/ctrlProp" Target="../ctrlProps/ctrlProp358.xml"/><Relationship Id="rId429" Type="http://schemas.openxmlformats.org/officeDocument/2006/relationships/ctrlProp" Target="../ctrlProps/ctrlProp456.xml"/><Relationship Id="rId636" Type="http://schemas.openxmlformats.org/officeDocument/2006/relationships/ctrlProp" Target="../ctrlProps/ctrlProp663.xml"/><Relationship Id="rId1059" Type="http://schemas.openxmlformats.org/officeDocument/2006/relationships/ctrlProp" Target="../ctrlProps/ctrlProp1086.xml"/><Relationship Id="rId1266" Type="http://schemas.openxmlformats.org/officeDocument/2006/relationships/ctrlProp" Target="../ctrlProps/ctrlProp1293.xml"/><Relationship Id="rId1473" Type="http://schemas.openxmlformats.org/officeDocument/2006/relationships/ctrlProp" Target="../ctrlProps/ctrlProp1500.xml"/><Relationship Id="rId843" Type="http://schemas.openxmlformats.org/officeDocument/2006/relationships/ctrlProp" Target="../ctrlProps/ctrlProp870.xml"/><Relationship Id="rId1126" Type="http://schemas.openxmlformats.org/officeDocument/2006/relationships/ctrlProp" Target="../ctrlProps/ctrlProp1153.xml"/><Relationship Id="rId275" Type="http://schemas.openxmlformats.org/officeDocument/2006/relationships/ctrlProp" Target="../ctrlProps/ctrlProp302.xml"/><Relationship Id="rId482" Type="http://schemas.openxmlformats.org/officeDocument/2006/relationships/ctrlProp" Target="../ctrlProps/ctrlProp509.xml"/><Relationship Id="rId703" Type="http://schemas.openxmlformats.org/officeDocument/2006/relationships/ctrlProp" Target="../ctrlProps/ctrlProp730.xml"/><Relationship Id="rId910" Type="http://schemas.openxmlformats.org/officeDocument/2006/relationships/ctrlProp" Target="../ctrlProps/ctrlProp937.xml"/><Relationship Id="rId1333" Type="http://schemas.openxmlformats.org/officeDocument/2006/relationships/ctrlProp" Target="../ctrlProps/ctrlProp1360.xml"/><Relationship Id="rId1540" Type="http://schemas.openxmlformats.org/officeDocument/2006/relationships/ctrlProp" Target="../ctrlProps/ctrlProp1567.xml"/><Relationship Id="rId135" Type="http://schemas.openxmlformats.org/officeDocument/2006/relationships/ctrlProp" Target="../ctrlProps/ctrlProp162.xml"/><Relationship Id="rId342" Type="http://schemas.openxmlformats.org/officeDocument/2006/relationships/ctrlProp" Target="../ctrlProps/ctrlProp369.xml"/><Relationship Id="rId787" Type="http://schemas.openxmlformats.org/officeDocument/2006/relationships/ctrlProp" Target="../ctrlProps/ctrlProp814.xml"/><Relationship Id="rId994" Type="http://schemas.openxmlformats.org/officeDocument/2006/relationships/ctrlProp" Target="../ctrlProps/ctrlProp1021.xml"/><Relationship Id="rId1400" Type="http://schemas.openxmlformats.org/officeDocument/2006/relationships/ctrlProp" Target="../ctrlProps/ctrlProp1427.xml"/><Relationship Id="rId202" Type="http://schemas.openxmlformats.org/officeDocument/2006/relationships/ctrlProp" Target="../ctrlProps/ctrlProp229.xml"/><Relationship Id="rId647" Type="http://schemas.openxmlformats.org/officeDocument/2006/relationships/ctrlProp" Target="../ctrlProps/ctrlProp674.xml"/><Relationship Id="rId854" Type="http://schemas.openxmlformats.org/officeDocument/2006/relationships/ctrlProp" Target="../ctrlProps/ctrlProp881.xml"/><Relationship Id="rId1277" Type="http://schemas.openxmlformats.org/officeDocument/2006/relationships/ctrlProp" Target="../ctrlProps/ctrlProp1304.xml"/><Relationship Id="rId1484" Type="http://schemas.openxmlformats.org/officeDocument/2006/relationships/ctrlProp" Target="../ctrlProps/ctrlProp1511.xml"/><Relationship Id="rId286" Type="http://schemas.openxmlformats.org/officeDocument/2006/relationships/ctrlProp" Target="../ctrlProps/ctrlProp313.xml"/><Relationship Id="rId493" Type="http://schemas.openxmlformats.org/officeDocument/2006/relationships/ctrlProp" Target="../ctrlProps/ctrlProp520.xml"/><Relationship Id="rId507" Type="http://schemas.openxmlformats.org/officeDocument/2006/relationships/ctrlProp" Target="../ctrlProps/ctrlProp534.xml"/><Relationship Id="rId714" Type="http://schemas.openxmlformats.org/officeDocument/2006/relationships/ctrlProp" Target="../ctrlProps/ctrlProp741.xml"/><Relationship Id="rId921" Type="http://schemas.openxmlformats.org/officeDocument/2006/relationships/ctrlProp" Target="../ctrlProps/ctrlProp948.xml"/><Relationship Id="rId1137" Type="http://schemas.openxmlformats.org/officeDocument/2006/relationships/ctrlProp" Target="../ctrlProps/ctrlProp1164.xml"/><Relationship Id="rId1344" Type="http://schemas.openxmlformats.org/officeDocument/2006/relationships/ctrlProp" Target="../ctrlProps/ctrlProp1371.xml"/><Relationship Id="rId1551" Type="http://schemas.openxmlformats.org/officeDocument/2006/relationships/ctrlProp" Target="../ctrlProps/ctrlProp1578.xml"/><Relationship Id="rId50" Type="http://schemas.openxmlformats.org/officeDocument/2006/relationships/ctrlProp" Target="../ctrlProps/ctrlProp77.xml"/><Relationship Id="rId146" Type="http://schemas.openxmlformats.org/officeDocument/2006/relationships/ctrlProp" Target="../ctrlProps/ctrlProp173.xml"/><Relationship Id="rId353" Type="http://schemas.openxmlformats.org/officeDocument/2006/relationships/ctrlProp" Target="../ctrlProps/ctrlProp380.xml"/><Relationship Id="rId560" Type="http://schemas.openxmlformats.org/officeDocument/2006/relationships/ctrlProp" Target="../ctrlProps/ctrlProp587.xml"/><Relationship Id="rId798" Type="http://schemas.openxmlformats.org/officeDocument/2006/relationships/ctrlProp" Target="../ctrlProps/ctrlProp825.xml"/><Relationship Id="rId1190" Type="http://schemas.openxmlformats.org/officeDocument/2006/relationships/ctrlProp" Target="../ctrlProps/ctrlProp1217.xml"/><Relationship Id="rId1204" Type="http://schemas.openxmlformats.org/officeDocument/2006/relationships/ctrlProp" Target="../ctrlProps/ctrlProp1231.xml"/><Relationship Id="rId1411" Type="http://schemas.openxmlformats.org/officeDocument/2006/relationships/ctrlProp" Target="../ctrlProps/ctrlProp1438.xml"/><Relationship Id="rId213" Type="http://schemas.openxmlformats.org/officeDocument/2006/relationships/ctrlProp" Target="../ctrlProps/ctrlProp240.xml"/><Relationship Id="rId420" Type="http://schemas.openxmlformats.org/officeDocument/2006/relationships/ctrlProp" Target="../ctrlProps/ctrlProp447.xml"/><Relationship Id="rId658" Type="http://schemas.openxmlformats.org/officeDocument/2006/relationships/ctrlProp" Target="../ctrlProps/ctrlProp685.xml"/><Relationship Id="rId865" Type="http://schemas.openxmlformats.org/officeDocument/2006/relationships/ctrlProp" Target="../ctrlProps/ctrlProp892.xml"/><Relationship Id="rId1050" Type="http://schemas.openxmlformats.org/officeDocument/2006/relationships/ctrlProp" Target="../ctrlProps/ctrlProp1077.xml"/><Relationship Id="rId1288" Type="http://schemas.openxmlformats.org/officeDocument/2006/relationships/ctrlProp" Target="../ctrlProps/ctrlProp1315.xml"/><Relationship Id="rId1495" Type="http://schemas.openxmlformats.org/officeDocument/2006/relationships/ctrlProp" Target="../ctrlProps/ctrlProp1522.xml"/><Relationship Id="rId1509" Type="http://schemas.openxmlformats.org/officeDocument/2006/relationships/ctrlProp" Target="../ctrlProps/ctrlProp1536.xml"/><Relationship Id="rId297" Type="http://schemas.openxmlformats.org/officeDocument/2006/relationships/ctrlProp" Target="../ctrlProps/ctrlProp324.xml"/><Relationship Id="rId518" Type="http://schemas.openxmlformats.org/officeDocument/2006/relationships/ctrlProp" Target="../ctrlProps/ctrlProp545.xml"/><Relationship Id="rId725" Type="http://schemas.openxmlformats.org/officeDocument/2006/relationships/ctrlProp" Target="../ctrlProps/ctrlProp752.xml"/><Relationship Id="rId932" Type="http://schemas.openxmlformats.org/officeDocument/2006/relationships/ctrlProp" Target="../ctrlProps/ctrlProp959.xml"/><Relationship Id="rId1148" Type="http://schemas.openxmlformats.org/officeDocument/2006/relationships/ctrlProp" Target="../ctrlProps/ctrlProp1175.xml"/><Relationship Id="rId1355" Type="http://schemas.openxmlformats.org/officeDocument/2006/relationships/ctrlProp" Target="../ctrlProps/ctrlProp1382.xml"/><Relationship Id="rId1562" Type="http://schemas.openxmlformats.org/officeDocument/2006/relationships/ctrlProp" Target="../ctrlProps/ctrlProp1589.xml"/><Relationship Id="rId157" Type="http://schemas.openxmlformats.org/officeDocument/2006/relationships/ctrlProp" Target="../ctrlProps/ctrlProp184.xml"/><Relationship Id="rId364" Type="http://schemas.openxmlformats.org/officeDocument/2006/relationships/ctrlProp" Target="../ctrlProps/ctrlProp391.xml"/><Relationship Id="rId1008" Type="http://schemas.openxmlformats.org/officeDocument/2006/relationships/ctrlProp" Target="../ctrlProps/ctrlProp1035.xml"/><Relationship Id="rId1215" Type="http://schemas.openxmlformats.org/officeDocument/2006/relationships/ctrlProp" Target="../ctrlProps/ctrlProp1242.xml"/><Relationship Id="rId1422" Type="http://schemas.openxmlformats.org/officeDocument/2006/relationships/ctrlProp" Target="../ctrlProps/ctrlProp1449.xml"/><Relationship Id="rId61" Type="http://schemas.openxmlformats.org/officeDocument/2006/relationships/ctrlProp" Target="../ctrlProps/ctrlProp88.xml"/><Relationship Id="rId571" Type="http://schemas.openxmlformats.org/officeDocument/2006/relationships/ctrlProp" Target="../ctrlProps/ctrlProp598.xml"/><Relationship Id="rId669" Type="http://schemas.openxmlformats.org/officeDocument/2006/relationships/ctrlProp" Target="../ctrlProps/ctrlProp696.xml"/><Relationship Id="rId876" Type="http://schemas.openxmlformats.org/officeDocument/2006/relationships/ctrlProp" Target="../ctrlProps/ctrlProp903.xml"/><Relationship Id="rId1299" Type="http://schemas.openxmlformats.org/officeDocument/2006/relationships/ctrlProp" Target="../ctrlProps/ctrlProp1326.xml"/><Relationship Id="rId19" Type="http://schemas.openxmlformats.org/officeDocument/2006/relationships/ctrlProp" Target="../ctrlProps/ctrlProp46.xml"/><Relationship Id="rId224" Type="http://schemas.openxmlformats.org/officeDocument/2006/relationships/ctrlProp" Target="../ctrlProps/ctrlProp251.xml"/><Relationship Id="rId431" Type="http://schemas.openxmlformats.org/officeDocument/2006/relationships/ctrlProp" Target="../ctrlProps/ctrlProp458.xml"/><Relationship Id="rId529" Type="http://schemas.openxmlformats.org/officeDocument/2006/relationships/ctrlProp" Target="../ctrlProps/ctrlProp556.xml"/><Relationship Id="rId736" Type="http://schemas.openxmlformats.org/officeDocument/2006/relationships/ctrlProp" Target="../ctrlProps/ctrlProp763.xml"/><Relationship Id="rId1061" Type="http://schemas.openxmlformats.org/officeDocument/2006/relationships/ctrlProp" Target="../ctrlProps/ctrlProp1088.xml"/><Relationship Id="rId1159" Type="http://schemas.openxmlformats.org/officeDocument/2006/relationships/ctrlProp" Target="../ctrlProps/ctrlProp1186.xml"/><Relationship Id="rId1366" Type="http://schemas.openxmlformats.org/officeDocument/2006/relationships/ctrlProp" Target="../ctrlProps/ctrlProp1393.xml"/><Relationship Id="rId168" Type="http://schemas.openxmlformats.org/officeDocument/2006/relationships/ctrlProp" Target="../ctrlProps/ctrlProp195.xml"/><Relationship Id="rId943" Type="http://schemas.openxmlformats.org/officeDocument/2006/relationships/ctrlProp" Target="../ctrlProps/ctrlProp970.xml"/><Relationship Id="rId1019" Type="http://schemas.openxmlformats.org/officeDocument/2006/relationships/ctrlProp" Target="../ctrlProps/ctrlProp1046.xml"/><Relationship Id="rId1573" Type="http://schemas.openxmlformats.org/officeDocument/2006/relationships/ctrlProp" Target="../ctrlProps/ctrlProp1600.xml"/><Relationship Id="rId72" Type="http://schemas.openxmlformats.org/officeDocument/2006/relationships/ctrlProp" Target="../ctrlProps/ctrlProp99.xml"/><Relationship Id="rId375" Type="http://schemas.openxmlformats.org/officeDocument/2006/relationships/ctrlProp" Target="../ctrlProps/ctrlProp402.xml"/><Relationship Id="rId582" Type="http://schemas.openxmlformats.org/officeDocument/2006/relationships/ctrlProp" Target="../ctrlProps/ctrlProp609.xml"/><Relationship Id="rId803" Type="http://schemas.openxmlformats.org/officeDocument/2006/relationships/ctrlProp" Target="../ctrlProps/ctrlProp830.xml"/><Relationship Id="rId1226" Type="http://schemas.openxmlformats.org/officeDocument/2006/relationships/ctrlProp" Target="../ctrlProps/ctrlProp1253.xml"/><Relationship Id="rId1433" Type="http://schemas.openxmlformats.org/officeDocument/2006/relationships/ctrlProp" Target="../ctrlProps/ctrlProp1460.xml"/><Relationship Id="rId3" Type="http://schemas.openxmlformats.org/officeDocument/2006/relationships/vmlDrawing" Target="../drawings/vmlDrawing2.vml"/><Relationship Id="rId235" Type="http://schemas.openxmlformats.org/officeDocument/2006/relationships/ctrlProp" Target="../ctrlProps/ctrlProp262.xml"/><Relationship Id="rId442" Type="http://schemas.openxmlformats.org/officeDocument/2006/relationships/ctrlProp" Target="../ctrlProps/ctrlProp469.xml"/><Relationship Id="rId887" Type="http://schemas.openxmlformats.org/officeDocument/2006/relationships/ctrlProp" Target="../ctrlProps/ctrlProp914.xml"/><Relationship Id="rId1072" Type="http://schemas.openxmlformats.org/officeDocument/2006/relationships/ctrlProp" Target="../ctrlProps/ctrlProp1099.xml"/><Relationship Id="rId1500" Type="http://schemas.openxmlformats.org/officeDocument/2006/relationships/ctrlProp" Target="../ctrlProps/ctrlProp1527.xml"/><Relationship Id="rId302" Type="http://schemas.openxmlformats.org/officeDocument/2006/relationships/ctrlProp" Target="../ctrlProps/ctrlProp329.xml"/><Relationship Id="rId747" Type="http://schemas.openxmlformats.org/officeDocument/2006/relationships/ctrlProp" Target="../ctrlProps/ctrlProp774.xml"/><Relationship Id="rId954" Type="http://schemas.openxmlformats.org/officeDocument/2006/relationships/ctrlProp" Target="../ctrlProps/ctrlProp981.xml"/><Relationship Id="rId1377" Type="http://schemas.openxmlformats.org/officeDocument/2006/relationships/ctrlProp" Target="../ctrlProps/ctrlProp1404.xml"/><Relationship Id="rId1584" Type="http://schemas.openxmlformats.org/officeDocument/2006/relationships/ctrlProp" Target="../ctrlProps/ctrlProp1611.xml"/><Relationship Id="rId83" Type="http://schemas.openxmlformats.org/officeDocument/2006/relationships/ctrlProp" Target="../ctrlProps/ctrlProp110.xml"/><Relationship Id="rId179" Type="http://schemas.openxmlformats.org/officeDocument/2006/relationships/ctrlProp" Target="../ctrlProps/ctrlProp206.xml"/><Relationship Id="rId386" Type="http://schemas.openxmlformats.org/officeDocument/2006/relationships/ctrlProp" Target="../ctrlProps/ctrlProp413.xml"/><Relationship Id="rId593" Type="http://schemas.openxmlformats.org/officeDocument/2006/relationships/ctrlProp" Target="../ctrlProps/ctrlProp620.xml"/><Relationship Id="rId607" Type="http://schemas.openxmlformats.org/officeDocument/2006/relationships/ctrlProp" Target="../ctrlProps/ctrlProp634.xml"/><Relationship Id="rId814" Type="http://schemas.openxmlformats.org/officeDocument/2006/relationships/ctrlProp" Target="../ctrlProps/ctrlProp841.xml"/><Relationship Id="rId1237" Type="http://schemas.openxmlformats.org/officeDocument/2006/relationships/ctrlProp" Target="../ctrlProps/ctrlProp1264.xml"/><Relationship Id="rId1444" Type="http://schemas.openxmlformats.org/officeDocument/2006/relationships/ctrlProp" Target="../ctrlProps/ctrlProp1471.xml"/><Relationship Id="rId246" Type="http://schemas.openxmlformats.org/officeDocument/2006/relationships/ctrlProp" Target="../ctrlProps/ctrlProp273.xml"/><Relationship Id="rId453" Type="http://schemas.openxmlformats.org/officeDocument/2006/relationships/ctrlProp" Target="../ctrlProps/ctrlProp480.xml"/><Relationship Id="rId660" Type="http://schemas.openxmlformats.org/officeDocument/2006/relationships/ctrlProp" Target="../ctrlProps/ctrlProp687.xml"/><Relationship Id="rId898" Type="http://schemas.openxmlformats.org/officeDocument/2006/relationships/ctrlProp" Target="../ctrlProps/ctrlProp925.xml"/><Relationship Id="rId1083" Type="http://schemas.openxmlformats.org/officeDocument/2006/relationships/ctrlProp" Target="../ctrlProps/ctrlProp1110.xml"/><Relationship Id="rId1290" Type="http://schemas.openxmlformats.org/officeDocument/2006/relationships/ctrlProp" Target="../ctrlProps/ctrlProp1317.xml"/><Relationship Id="rId1304" Type="http://schemas.openxmlformats.org/officeDocument/2006/relationships/ctrlProp" Target="../ctrlProps/ctrlProp1331.xml"/><Relationship Id="rId1511" Type="http://schemas.openxmlformats.org/officeDocument/2006/relationships/ctrlProp" Target="../ctrlProps/ctrlProp1538.xml"/><Relationship Id="rId106" Type="http://schemas.openxmlformats.org/officeDocument/2006/relationships/ctrlProp" Target="../ctrlProps/ctrlProp133.xml"/><Relationship Id="rId313" Type="http://schemas.openxmlformats.org/officeDocument/2006/relationships/ctrlProp" Target="../ctrlProps/ctrlProp340.xml"/><Relationship Id="rId758" Type="http://schemas.openxmlformats.org/officeDocument/2006/relationships/ctrlProp" Target="../ctrlProps/ctrlProp785.xml"/><Relationship Id="rId965" Type="http://schemas.openxmlformats.org/officeDocument/2006/relationships/ctrlProp" Target="../ctrlProps/ctrlProp992.xml"/><Relationship Id="rId1150" Type="http://schemas.openxmlformats.org/officeDocument/2006/relationships/ctrlProp" Target="../ctrlProps/ctrlProp1177.xml"/><Relationship Id="rId1388" Type="http://schemas.openxmlformats.org/officeDocument/2006/relationships/ctrlProp" Target="../ctrlProps/ctrlProp1415.xml"/><Relationship Id="rId10" Type="http://schemas.openxmlformats.org/officeDocument/2006/relationships/ctrlProp" Target="../ctrlProps/ctrlProp37.xml"/><Relationship Id="rId94" Type="http://schemas.openxmlformats.org/officeDocument/2006/relationships/ctrlProp" Target="../ctrlProps/ctrlProp121.xml"/><Relationship Id="rId397" Type="http://schemas.openxmlformats.org/officeDocument/2006/relationships/ctrlProp" Target="../ctrlProps/ctrlProp424.xml"/><Relationship Id="rId520" Type="http://schemas.openxmlformats.org/officeDocument/2006/relationships/ctrlProp" Target="../ctrlProps/ctrlProp547.xml"/><Relationship Id="rId618" Type="http://schemas.openxmlformats.org/officeDocument/2006/relationships/ctrlProp" Target="../ctrlProps/ctrlProp645.xml"/><Relationship Id="rId825" Type="http://schemas.openxmlformats.org/officeDocument/2006/relationships/ctrlProp" Target="../ctrlProps/ctrlProp852.xml"/><Relationship Id="rId1248" Type="http://schemas.openxmlformats.org/officeDocument/2006/relationships/ctrlProp" Target="../ctrlProps/ctrlProp1275.xml"/><Relationship Id="rId1455" Type="http://schemas.openxmlformats.org/officeDocument/2006/relationships/ctrlProp" Target="../ctrlProps/ctrlProp1482.xml"/><Relationship Id="rId257" Type="http://schemas.openxmlformats.org/officeDocument/2006/relationships/ctrlProp" Target="../ctrlProps/ctrlProp284.xml"/><Relationship Id="rId464" Type="http://schemas.openxmlformats.org/officeDocument/2006/relationships/ctrlProp" Target="../ctrlProps/ctrlProp491.xml"/><Relationship Id="rId1010" Type="http://schemas.openxmlformats.org/officeDocument/2006/relationships/ctrlProp" Target="../ctrlProps/ctrlProp1037.xml"/><Relationship Id="rId1094" Type="http://schemas.openxmlformats.org/officeDocument/2006/relationships/ctrlProp" Target="../ctrlProps/ctrlProp1121.xml"/><Relationship Id="rId1108" Type="http://schemas.openxmlformats.org/officeDocument/2006/relationships/ctrlProp" Target="../ctrlProps/ctrlProp1135.xml"/><Relationship Id="rId1315" Type="http://schemas.openxmlformats.org/officeDocument/2006/relationships/ctrlProp" Target="../ctrlProps/ctrlProp1342.xml"/><Relationship Id="rId117" Type="http://schemas.openxmlformats.org/officeDocument/2006/relationships/ctrlProp" Target="../ctrlProps/ctrlProp144.xml"/><Relationship Id="rId671" Type="http://schemas.openxmlformats.org/officeDocument/2006/relationships/ctrlProp" Target="../ctrlProps/ctrlProp698.xml"/><Relationship Id="rId769" Type="http://schemas.openxmlformats.org/officeDocument/2006/relationships/ctrlProp" Target="../ctrlProps/ctrlProp796.xml"/><Relationship Id="rId976" Type="http://schemas.openxmlformats.org/officeDocument/2006/relationships/ctrlProp" Target="../ctrlProps/ctrlProp1003.xml"/><Relationship Id="rId1399" Type="http://schemas.openxmlformats.org/officeDocument/2006/relationships/ctrlProp" Target="../ctrlProps/ctrlProp1426.xml"/><Relationship Id="rId324" Type="http://schemas.openxmlformats.org/officeDocument/2006/relationships/ctrlProp" Target="../ctrlProps/ctrlProp351.xml"/><Relationship Id="rId531" Type="http://schemas.openxmlformats.org/officeDocument/2006/relationships/ctrlProp" Target="../ctrlProps/ctrlProp558.xml"/><Relationship Id="rId629" Type="http://schemas.openxmlformats.org/officeDocument/2006/relationships/ctrlProp" Target="../ctrlProps/ctrlProp656.xml"/><Relationship Id="rId1161" Type="http://schemas.openxmlformats.org/officeDocument/2006/relationships/ctrlProp" Target="../ctrlProps/ctrlProp1188.xml"/><Relationship Id="rId1259" Type="http://schemas.openxmlformats.org/officeDocument/2006/relationships/ctrlProp" Target="../ctrlProps/ctrlProp1286.xml"/><Relationship Id="rId1466" Type="http://schemas.openxmlformats.org/officeDocument/2006/relationships/ctrlProp" Target="../ctrlProps/ctrlProp1493.xml"/><Relationship Id="rId836" Type="http://schemas.openxmlformats.org/officeDocument/2006/relationships/ctrlProp" Target="../ctrlProps/ctrlProp863.xml"/><Relationship Id="rId1021" Type="http://schemas.openxmlformats.org/officeDocument/2006/relationships/ctrlProp" Target="../ctrlProps/ctrlProp1048.xml"/><Relationship Id="rId1119" Type="http://schemas.openxmlformats.org/officeDocument/2006/relationships/ctrlProp" Target="../ctrlProps/ctrlProp1146.xml"/><Relationship Id="rId903" Type="http://schemas.openxmlformats.org/officeDocument/2006/relationships/ctrlProp" Target="../ctrlProps/ctrlProp930.xml"/><Relationship Id="rId1326" Type="http://schemas.openxmlformats.org/officeDocument/2006/relationships/ctrlProp" Target="../ctrlProps/ctrlProp1353.xml"/><Relationship Id="rId1533" Type="http://schemas.openxmlformats.org/officeDocument/2006/relationships/ctrlProp" Target="../ctrlProps/ctrlProp1560.xml"/><Relationship Id="rId32" Type="http://schemas.openxmlformats.org/officeDocument/2006/relationships/ctrlProp" Target="../ctrlProps/ctrlProp59.xml"/><Relationship Id="rId181" Type="http://schemas.openxmlformats.org/officeDocument/2006/relationships/ctrlProp" Target="../ctrlProps/ctrlProp208.xml"/><Relationship Id="rId279" Type="http://schemas.openxmlformats.org/officeDocument/2006/relationships/ctrlProp" Target="../ctrlProps/ctrlProp306.xml"/><Relationship Id="rId486" Type="http://schemas.openxmlformats.org/officeDocument/2006/relationships/ctrlProp" Target="../ctrlProps/ctrlProp513.xml"/><Relationship Id="rId693" Type="http://schemas.openxmlformats.org/officeDocument/2006/relationships/ctrlProp" Target="../ctrlProps/ctrlProp720.xml"/><Relationship Id="rId139" Type="http://schemas.openxmlformats.org/officeDocument/2006/relationships/ctrlProp" Target="../ctrlProps/ctrlProp166.xml"/><Relationship Id="rId346" Type="http://schemas.openxmlformats.org/officeDocument/2006/relationships/ctrlProp" Target="../ctrlProps/ctrlProp373.xml"/><Relationship Id="rId553" Type="http://schemas.openxmlformats.org/officeDocument/2006/relationships/ctrlProp" Target="../ctrlProps/ctrlProp580.xml"/><Relationship Id="rId760" Type="http://schemas.openxmlformats.org/officeDocument/2006/relationships/ctrlProp" Target="../ctrlProps/ctrlProp787.xml"/><Relationship Id="rId998" Type="http://schemas.openxmlformats.org/officeDocument/2006/relationships/ctrlProp" Target="../ctrlProps/ctrlProp1025.xml"/><Relationship Id="rId1183" Type="http://schemas.openxmlformats.org/officeDocument/2006/relationships/ctrlProp" Target="../ctrlProps/ctrlProp1210.xml"/><Relationship Id="rId1390" Type="http://schemas.openxmlformats.org/officeDocument/2006/relationships/ctrlProp" Target="../ctrlProps/ctrlProp14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E219"/>
  <sheetViews>
    <sheetView showGridLines="0" showRowColHeaders="0" showOutlineSymbols="0" zoomScaleNormal="100" zoomScaleSheetLayoutView="100" workbookViewId="0"/>
  </sheetViews>
  <sheetFormatPr defaultColWidth="10.6640625" defaultRowHeight="12.75" x14ac:dyDescent="0.2"/>
  <cols>
    <col min="1" max="1" width="4.5" style="4" customWidth="1"/>
    <col min="2" max="2" width="10" style="4" customWidth="1"/>
    <col min="3" max="3" width="5" style="4" customWidth="1"/>
    <col min="4" max="4" width="8" style="4" customWidth="1"/>
    <col min="5" max="5" width="8.6640625" style="4" customWidth="1"/>
    <col min="6" max="6" width="4.1640625" style="4" customWidth="1"/>
    <col min="7" max="7" width="4" style="4" customWidth="1"/>
    <col min="8" max="8" width="5.5" style="4" customWidth="1"/>
    <col min="9" max="9" width="4.6640625" style="4" customWidth="1"/>
    <col min="10" max="10" width="3.6640625" style="4" customWidth="1"/>
    <col min="11" max="11" width="4.1640625" style="4" customWidth="1"/>
    <col min="12" max="12" width="4.83203125" style="4" customWidth="1"/>
    <col min="13" max="13" width="4.5" style="4" customWidth="1"/>
    <col min="14" max="14" width="5.1640625" style="4" customWidth="1"/>
    <col min="15" max="15" width="15.5" style="4" customWidth="1"/>
    <col min="16" max="16" width="8.5" style="4" customWidth="1"/>
    <col min="17" max="17" width="8.83203125" style="4" customWidth="1"/>
    <col min="18" max="18" width="4" style="4" customWidth="1"/>
    <col min="19" max="19" width="7.1640625" style="4" customWidth="1"/>
    <col min="20" max="20" width="11.1640625" style="4" customWidth="1"/>
    <col min="21" max="21" width="8.1640625" style="4" customWidth="1"/>
    <col min="22" max="22" width="3.6640625" style="4" customWidth="1"/>
    <col min="23" max="23" width="11.83203125" style="4" customWidth="1"/>
    <col min="24" max="26" width="5.1640625" style="4" customWidth="1"/>
    <col min="27" max="27" width="6" style="4" customWidth="1"/>
    <col min="28" max="28" width="5.1640625" style="4" customWidth="1"/>
    <col min="29" max="29" width="3.6640625" style="4" customWidth="1"/>
    <col min="30" max="30" width="4.33203125" style="4" customWidth="1"/>
    <col min="31" max="16384" width="10.6640625" style="4"/>
  </cols>
  <sheetData>
    <row r="1" spans="1:30" s="284" customFormat="1" x14ac:dyDescent="0.2"/>
    <row r="2" spans="1:30" s="284" customFormat="1" x14ac:dyDescent="0.2"/>
    <row r="3" spans="1:30" s="284" customFormat="1" x14ac:dyDescent="0.2"/>
    <row r="4" spans="1:30" s="284" customFormat="1" x14ac:dyDescent="0.2"/>
    <row r="5" spans="1:30" s="284" customFormat="1" ht="13.5" thickBot="1" x14ac:dyDescent="0.25"/>
    <row r="6" spans="1:30" ht="21" customHeight="1" thickTop="1" thickBot="1" x14ac:dyDescent="0.25">
      <c r="A6" s="249"/>
      <c r="B6" s="308" t="s">
        <v>8222</v>
      </c>
      <c r="C6" s="309"/>
      <c r="D6" s="309"/>
      <c r="E6" s="309"/>
      <c r="F6" s="309"/>
      <c r="G6" s="309"/>
      <c r="H6" s="309"/>
      <c r="I6" s="309"/>
      <c r="J6" s="253"/>
      <c r="K6" s="253"/>
      <c r="L6" s="253"/>
      <c r="M6" s="253"/>
      <c r="N6" s="253"/>
      <c r="O6" s="253"/>
      <c r="P6" s="253"/>
      <c r="Q6" s="253"/>
      <c r="R6" s="253"/>
      <c r="S6" s="253"/>
      <c r="T6" s="253"/>
      <c r="U6" s="5"/>
      <c r="V6" s="5"/>
      <c r="W6" s="5"/>
      <c r="X6" s="249"/>
      <c r="Y6" s="6"/>
      <c r="Z6" s="311"/>
      <c r="AA6" s="311"/>
      <c r="AB6" s="311"/>
      <c r="AC6" s="311"/>
      <c r="AD6" s="311"/>
    </row>
    <row r="7" spans="1:30" ht="21" customHeight="1" thickTop="1" x14ac:dyDescent="0.25">
      <c r="A7" s="7"/>
      <c r="B7" s="309"/>
      <c r="C7" s="309"/>
      <c r="D7" s="309"/>
      <c r="E7" s="309"/>
      <c r="F7" s="309"/>
      <c r="G7" s="309"/>
      <c r="H7" s="309"/>
      <c r="I7" s="309"/>
      <c r="J7" s="306" t="s">
        <v>397</v>
      </c>
      <c r="K7" s="307"/>
      <c r="L7" s="307"/>
      <c r="M7" s="307"/>
      <c r="N7" s="307"/>
      <c r="O7" s="307"/>
      <c r="P7" s="307"/>
      <c r="Q7" s="307"/>
      <c r="R7" s="307"/>
      <c r="S7" s="307"/>
      <c r="T7" s="307"/>
      <c r="U7" s="307"/>
      <c r="V7" s="129"/>
      <c r="W7" s="8"/>
      <c r="X7" s="249"/>
      <c r="Y7" s="249"/>
      <c r="Z7" s="249"/>
      <c r="AA7" s="249"/>
      <c r="AB7" s="249"/>
      <c r="AC7" s="249"/>
      <c r="AD7" s="249"/>
    </row>
    <row r="8" spans="1:30" ht="21" customHeight="1" x14ac:dyDescent="0.25">
      <c r="A8" s="7"/>
      <c r="B8" s="309"/>
      <c r="C8" s="309"/>
      <c r="D8" s="309"/>
      <c r="E8" s="309"/>
      <c r="F8" s="309"/>
      <c r="G8" s="309"/>
      <c r="H8" s="309"/>
      <c r="I8" s="309"/>
      <c r="J8" s="307"/>
      <c r="K8" s="307"/>
      <c r="L8" s="307"/>
      <c r="M8" s="307"/>
      <c r="N8" s="307"/>
      <c r="O8" s="307"/>
      <c r="P8" s="307"/>
      <c r="Q8" s="307"/>
      <c r="R8" s="307"/>
      <c r="S8" s="307"/>
      <c r="T8" s="307"/>
      <c r="U8" s="307"/>
      <c r="V8" s="129"/>
      <c r="W8" s="319"/>
      <c r="X8" s="320"/>
      <c r="Y8" s="320"/>
      <c r="Z8" s="320"/>
      <c r="AA8" s="320"/>
      <c r="AB8" s="320"/>
      <c r="AC8" s="9"/>
      <c r="AD8" s="10"/>
    </row>
    <row r="9" spans="1:30" ht="21" customHeight="1" x14ac:dyDescent="0.25">
      <c r="A9" s="7"/>
      <c r="B9" s="309"/>
      <c r="C9" s="309"/>
      <c r="D9" s="309"/>
      <c r="E9" s="309"/>
      <c r="F9" s="309"/>
      <c r="G9" s="309"/>
      <c r="H9" s="309"/>
      <c r="I9" s="309"/>
      <c r="J9" s="304" t="str">
        <f>Title1</f>
        <v>2019 ANNUAL AND REVISED INTENTIONS 2020</v>
      </c>
      <c r="K9" s="305"/>
      <c r="L9" s="305"/>
      <c r="M9" s="305"/>
      <c r="N9" s="305"/>
      <c r="O9" s="305"/>
      <c r="P9" s="305"/>
      <c r="Q9" s="305"/>
      <c r="R9" s="305"/>
      <c r="S9" s="305"/>
      <c r="T9" s="305"/>
      <c r="U9" s="305"/>
      <c r="V9" s="129"/>
      <c r="W9" s="321" t="s">
        <v>146</v>
      </c>
      <c r="X9" s="322"/>
      <c r="Y9" s="322"/>
      <c r="Z9" s="322"/>
      <c r="AA9" s="322"/>
      <c r="AB9" s="322"/>
      <c r="AC9" s="11"/>
      <c r="AD9" s="11"/>
    </row>
    <row r="10" spans="1:30" s="286" customFormat="1" ht="21" customHeight="1" x14ac:dyDescent="0.25">
      <c r="A10" s="7"/>
      <c r="B10" s="310"/>
      <c r="C10" s="310"/>
      <c r="D10" s="310"/>
      <c r="E10" s="310"/>
      <c r="F10" s="310"/>
      <c r="G10" s="310"/>
      <c r="H10" s="310"/>
      <c r="I10" s="310"/>
      <c r="J10" s="285"/>
      <c r="K10" s="285"/>
      <c r="L10" s="285"/>
      <c r="M10" s="285"/>
      <c r="N10" s="285"/>
      <c r="O10" s="285"/>
      <c r="P10" s="285"/>
      <c r="Q10" s="285"/>
      <c r="R10" s="285"/>
      <c r="S10" s="285"/>
      <c r="T10" s="285"/>
      <c r="U10" s="129"/>
      <c r="V10" s="129"/>
      <c r="W10" s="321"/>
      <c r="X10" s="322"/>
      <c r="Y10" s="322"/>
      <c r="Z10" s="322"/>
      <c r="AA10" s="322"/>
      <c r="AB10" s="322"/>
      <c r="AC10" s="11"/>
      <c r="AD10" s="11"/>
    </row>
    <row r="11" spans="1:30" ht="17.25" customHeight="1" x14ac:dyDescent="0.2">
      <c r="A11" s="249"/>
      <c r="B11" s="248"/>
      <c r="C11" s="255"/>
      <c r="D11" s="255"/>
      <c r="E11" s="255"/>
      <c r="F11" s="255"/>
      <c r="G11" s="255"/>
      <c r="H11" s="255"/>
      <c r="I11" s="255"/>
      <c r="J11" s="255"/>
      <c r="K11" s="255"/>
      <c r="L11" s="255"/>
      <c r="M11" s="255"/>
      <c r="N11" s="255"/>
      <c r="O11" s="255"/>
      <c r="P11" s="256"/>
      <c r="Q11" s="5"/>
      <c r="R11" s="314" t="str">
        <f>ParamFormType</f>
        <v>ONLINE</v>
      </c>
      <c r="S11" s="315"/>
      <c r="T11" s="316"/>
      <c r="U11" s="249"/>
      <c r="V11" s="249"/>
      <c r="W11" s="323" t="s">
        <v>136</v>
      </c>
      <c r="X11" s="324"/>
      <c r="Y11" s="324"/>
      <c r="Z11" s="324"/>
      <c r="AA11" s="324"/>
      <c r="AB11" s="324"/>
      <c r="AC11" s="14"/>
      <c r="AD11" s="15"/>
    </row>
    <row r="12" spans="1:30" ht="14.25" customHeight="1" x14ac:dyDescent="0.2">
      <c r="A12" s="249"/>
      <c r="B12" s="257"/>
      <c r="C12" s="483" t="s">
        <v>6246</v>
      </c>
      <c r="D12" s="484"/>
      <c r="E12" s="484"/>
      <c r="F12" s="485"/>
      <c r="G12" s="486"/>
      <c r="H12" s="486"/>
      <c r="I12" s="486"/>
      <c r="J12" s="486"/>
      <c r="K12" s="486"/>
      <c r="L12" s="486"/>
      <c r="M12" s="486"/>
      <c r="N12" s="486"/>
      <c r="O12" s="486"/>
      <c r="P12" s="258"/>
      <c r="Q12" s="249"/>
      <c r="R12" s="16"/>
      <c r="S12" s="16"/>
      <c r="T12" s="249"/>
      <c r="U12" s="249"/>
      <c r="V12" s="249"/>
      <c r="W12" s="249"/>
      <c r="X12" s="249"/>
      <c r="Y12" s="249"/>
      <c r="Z12" s="249"/>
      <c r="AA12" s="249"/>
      <c r="AB12" s="249"/>
      <c r="AC12" s="16"/>
      <c r="AD12" s="16"/>
    </row>
    <row r="13" spans="1:30" ht="16.5" customHeight="1" x14ac:dyDescent="0.2">
      <c r="A13" s="249"/>
      <c r="B13" s="257"/>
      <c r="C13" s="483" t="s">
        <v>6247</v>
      </c>
      <c r="D13" s="484"/>
      <c r="E13" s="484"/>
      <c r="F13" s="485"/>
      <c r="G13" s="486"/>
      <c r="H13" s="486"/>
      <c r="I13" s="486"/>
      <c r="J13" s="486"/>
      <c r="K13" s="486"/>
      <c r="L13" s="486"/>
      <c r="M13" s="486"/>
      <c r="N13" s="486"/>
      <c r="O13" s="486"/>
      <c r="P13" s="258"/>
      <c r="Q13" s="249"/>
      <c r="R13" s="16"/>
      <c r="S13" s="16"/>
      <c r="T13" s="249"/>
      <c r="U13" s="249"/>
      <c r="V13" s="17" t="s">
        <v>29</v>
      </c>
      <c r="W13" s="249"/>
      <c r="X13" s="333" t="str">
        <f>ReturnDate</f>
        <v>April 30, 2020</v>
      </c>
      <c r="Y13" s="334"/>
      <c r="Z13" s="334"/>
      <c r="AA13" s="335"/>
      <c r="AB13" s="130"/>
      <c r="AC13" s="16"/>
      <c r="AD13" s="16"/>
    </row>
    <row r="14" spans="1:30" ht="6.75" customHeight="1" x14ac:dyDescent="0.2">
      <c r="A14" s="249"/>
      <c r="B14" s="257"/>
      <c r="C14" s="259"/>
      <c r="D14" s="259"/>
      <c r="E14" s="259"/>
      <c r="F14" s="246"/>
      <c r="G14" s="246"/>
      <c r="H14" s="246"/>
      <c r="I14" s="246"/>
      <c r="J14" s="246"/>
      <c r="K14" s="246"/>
      <c r="L14" s="246"/>
      <c r="M14" s="246"/>
      <c r="N14" s="246"/>
      <c r="O14" s="246"/>
      <c r="P14" s="258"/>
      <c r="Q14" s="249"/>
      <c r="R14" s="16"/>
      <c r="S14" s="16"/>
      <c r="T14" s="16"/>
      <c r="U14" s="16"/>
      <c r="V14" s="16"/>
      <c r="W14" s="16"/>
      <c r="X14" s="16"/>
      <c r="Y14" s="16"/>
      <c r="Z14" s="16"/>
      <c r="AA14" s="16"/>
      <c r="AB14" s="16"/>
      <c r="AC14" s="16"/>
      <c r="AD14" s="16"/>
    </row>
    <row r="15" spans="1:30" ht="12.75" customHeight="1" x14ac:dyDescent="0.2">
      <c r="A15" s="249"/>
      <c r="B15" s="257"/>
      <c r="P15" s="258"/>
      <c r="Q15" s="249"/>
      <c r="R15" s="332" t="s">
        <v>151</v>
      </c>
      <c r="S15" s="332"/>
      <c r="T15" s="332"/>
      <c r="U15" s="332"/>
      <c r="V15" s="332"/>
      <c r="W15" s="332"/>
      <c r="X15" s="332"/>
      <c r="Y15" s="332"/>
      <c r="Z15" s="332"/>
      <c r="AA15" s="332"/>
      <c r="AB15" s="332"/>
      <c r="AC15" s="332"/>
      <c r="AD15" s="332"/>
    </row>
    <row r="16" spans="1:30" ht="12.75" customHeight="1" x14ac:dyDescent="0.2">
      <c r="A16" s="249"/>
      <c r="B16" s="257"/>
      <c r="C16" s="483" t="s">
        <v>6349</v>
      </c>
      <c r="D16" s="484"/>
      <c r="E16" s="484"/>
      <c r="F16" s="485"/>
      <c r="G16" s="486"/>
      <c r="H16" s="486"/>
      <c r="I16" s="486"/>
      <c r="J16" s="486"/>
      <c r="K16" s="486"/>
      <c r="L16" s="486"/>
      <c r="M16" s="486"/>
      <c r="N16" s="486"/>
      <c r="O16" s="486"/>
      <c r="P16" s="258"/>
      <c r="Q16" s="131"/>
      <c r="R16" s="332"/>
      <c r="S16" s="332"/>
      <c r="T16" s="332"/>
      <c r="U16" s="332"/>
      <c r="V16" s="332"/>
      <c r="W16" s="332"/>
      <c r="X16" s="332"/>
      <c r="Y16" s="332"/>
      <c r="Z16" s="332"/>
      <c r="AA16" s="332"/>
      <c r="AB16" s="332"/>
      <c r="AC16" s="332"/>
      <c r="AD16" s="332"/>
    </row>
    <row r="17" spans="1:31" ht="12.75" customHeight="1" x14ac:dyDescent="0.2">
      <c r="A17" s="249"/>
      <c r="B17" s="257"/>
      <c r="P17" s="258"/>
      <c r="Q17" s="131"/>
      <c r="R17" s="332"/>
      <c r="S17" s="332"/>
      <c r="T17" s="332"/>
      <c r="U17" s="332"/>
      <c r="V17" s="332"/>
      <c r="W17" s="332"/>
      <c r="X17" s="332"/>
      <c r="Y17" s="332"/>
      <c r="Z17" s="332"/>
      <c r="AA17" s="332"/>
      <c r="AB17" s="332"/>
      <c r="AC17" s="332"/>
      <c r="AD17" s="332"/>
    </row>
    <row r="18" spans="1:31" ht="8.25" customHeight="1" x14ac:dyDescent="0.2">
      <c r="A18" s="249"/>
      <c r="B18" s="257"/>
      <c r="C18" s="259"/>
      <c r="D18" s="259"/>
      <c r="E18" s="259"/>
      <c r="F18" s="246"/>
      <c r="G18" s="246"/>
      <c r="H18" s="246"/>
      <c r="I18" s="246"/>
      <c r="J18" s="246"/>
      <c r="K18" s="246"/>
      <c r="L18" s="246"/>
      <c r="M18" s="246"/>
      <c r="N18" s="246"/>
      <c r="O18" s="246"/>
      <c r="P18" s="258"/>
      <c r="Q18" s="249"/>
      <c r="R18" s="332"/>
      <c r="S18" s="332"/>
      <c r="T18" s="332"/>
      <c r="U18" s="332"/>
      <c r="V18" s="332"/>
      <c r="W18" s="332"/>
      <c r="X18" s="332"/>
      <c r="Y18" s="332"/>
      <c r="Z18" s="332"/>
      <c r="AA18" s="332"/>
      <c r="AB18" s="332"/>
      <c r="AC18" s="332"/>
      <c r="AD18" s="332"/>
    </row>
    <row r="19" spans="1:31" ht="12.75" customHeight="1" x14ac:dyDescent="0.2">
      <c r="A19" s="249"/>
      <c r="B19" s="257"/>
      <c r="C19" s="483" t="s">
        <v>6350</v>
      </c>
      <c r="D19" s="484"/>
      <c r="E19" s="484"/>
      <c r="F19" s="485"/>
      <c r="G19" s="486"/>
      <c r="H19" s="486"/>
      <c r="I19" s="486"/>
      <c r="J19" s="486"/>
      <c r="K19" s="486"/>
      <c r="L19" s="486"/>
      <c r="M19" s="486"/>
      <c r="N19" s="486"/>
      <c r="O19" s="486"/>
      <c r="P19" s="258"/>
      <c r="Q19" s="249"/>
      <c r="R19" s="325" t="s">
        <v>152</v>
      </c>
      <c r="S19" s="326"/>
      <c r="T19" s="326"/>
      <c r="U19" s="326"/>
      <c r="V19" s="326"/>
      <c r="W19" s="326"/>
      <c r="X19" s="326"/>
      <c r="Y19" s="326"/>
      <c r="Z19" s="326"/>
      <c r="AA19" s="326"/>
      <c r="AB19" s="326"/>
      <c r="AC19" s="326"/>
      <c r="AD19" s="326"/>
    </row>
    <row r="20" spans="1:31" ht="12.75" customHeight="1" x14ac:dyDescent="0.2">
      <c r="A20" s="249"/>
      <c r="B20" s="257"/>
      <c r="C20" s="249"/>
      <c r="D20" s="249"/>
      <c r="E20" s="249"/>
      <c r="F20" s="349"/>
      <c r="G20" s="350"/>
      <c r="H20" s="350"/>
      <c r="I20" s="350"/>
      <c r="J20" s="350"/>
      <c r="K20" s="350"/>
      <c r="L20" s="350"/>
      <c r="M20" s="350"/>
      <c r="N20" s="350"/>
      <c r="O20" s="350"/>
      <c r="P20" s="258"/>
      <c r="Q20" s="18"/>
      <c r="R20" s="326"/>
      <c r="S20" s="326"/>
      <c r="T20" s="326"/>
      <c r="U20" s="326"/>
      <c r="V20" s="326"/>
      <c r="W20" s="326"/>
      <c r="X20" s="326"/>
      <c r="Y20" s="326"/>
      <c r="Z20" s="326"/>
      <c r="AA20" s="326"/>
      <c r="AB20" s="326"/>
      <c r="AC20" s="326"/>
      <c r="AD20" s="326"/>
    </row>
    <row r="21" spans="1:31" ht="12.75" customHeight="1" x14ac:dyDescent="0.2">
      <c r="A21" s="249"/>
      <c r="B21" s="257"/>
      <c r="C21" s="249"/>
      <c r="D21" s="249"/>
      <c r="E21" s="249"/>
      <c r="F21" s="249"/>
      <c r="G21" s="249"/>
      <c r="H21" s="249"/>
      <c r="I21" s="249"/>
      <c r="J21" s="249"/>
      <c r="K21" s="249"/>
      <c r="L21" s="249"/>
      <c r="M21" s="249"/>
      <c r="N21" s="249"/>
      <c r="O21" s="249"/>
      <c r="P21" s="258"/>
      <c r="Q21" s="18" t="s">
        <v>139</v>
      </c>
      <c r="R21" s="326"/>
      <c r="S21" s="326"/>
      <c r="T21" s="326"/>
      <c r="U21" s="326"/>
      <c r="V21" s="326"/>
      <c r="W21" s="326"/>
      <c r="X21" s="326"/>
      <c r="Y21" s="326"/>
      <c r="Z21" s="326"/>
      <c r="AA21" s="326"/>
      <c r="AB21" s="326"/>
      <c r="AC21" s="326"/>
      <c r="AD21" s="326"/>
    </row>
    <row r="22" spans="1:31" ht="12.75" customHeight="1" x14ac:dyDescent="0.2">
      <c r="A22" s="249"/>
      <c r="B22" s="257"/>
      <c r="C22" s="483" t="s">
        <v>6248</v>
      </c>
      <c r="D22" s="484"/>
      <c r="E22" s="484"/>
      <c r="F22" s="485"/>
      <c r="G22" s="486"/>
      <c r="H22" s="486"/>
      <c r="I22" s="486"/>
      <c r="J22" s="486"/>
      <c r="K22" s="486"/>
      <c r="L22" s="486"/>
      <c r="M22" s="486"/>
      <c r="N22" s="486"/>
      <c r="O22" s="486"/>
      <c r="P22" s="258"/>
      <c r="Q22" s="18"/>
      <c r="R22" s="326"/>
      <c r="S22" s="326"/>
      <c r="T22" s="326"/>
      <c r="U22" s="326"/>
      <c r="V22" s="326"/>
      <c r="W22" s="326"/>
      <c r="X22" s="326"/>
      <c r="Y22" s="326"/>
      <c r="Z22" s="326"/>
      <c r="AA22" s="326"/>
      <c r="AB22" s="326"/>
      <c r="AC22" s="326"/>
      <c r="AD22" s="326"/>
    </row>
    <row r="23" spans="1:31" ht="12.75" customHeight="1" x14ac:dyDescent="0.2">
      <c r="A23" s="249"/>
      <c r="B23" s="257"/>
      <c r="C23" s="259" t="s">
        <v>6249</v>
      </c>
      <c r="D23" s="254"/>
      <c r="E23" s="254"/>
      <c r="F23" s="349"/>
      <c r="G23" s="350"/>
      <c r="H23" s="350"/>
      <c r="I23" s="350"/>
      <c r="J23" s="350"/>
      <c r="K23" s="350"/>
      <c r="L23" s="350"/>
      <c r="M23" s="350"/>
      <c r="N23" s="350"/>
      <c r="O23" s="350"/>
      <c r="P23" s="258"/>
      <c r="Q23" s="249"/>
      <c r="R23" s="326"/>
      <c r="S23" s="326"/>
      <c r="T23" s="326"/>
      <c r="U23" s="326"/>
      <c r="V23" s="326"/>
      <c r="W23" s="326"/>
      <c r="X23" s="326"/>
      <c r="Y23" s="326"/>
      <c r="Z23" s="326"/>
      <c r="AA23" s="326"/>
      <c r="AB23" s="326"/>
      <c r="AC23" s="326"/>
      <c r="AD23" s="326"/>
    </row>
    <row r="24" spans="1:31" ht="12.75" customHeight="1" x14ac:dyDescent="0.2">
      <c r="A24" s="249"/>
      <c r="B24" s="257"/>
      <c r="C24" s="259" t="s">
        <v>6250</v>
      </c>
      <c r="D24" s="254"/>
      <c r="E24" s="254"/>
      <c r="F24" s="487"/>
      <c r="G24" s="350"/>
      <c r="H24" s="350"/>
      <c r="I24" s="350"/>
      <c r="J24" s="350"/>
      <c r="K24" s="350"/>
      <c r="L24" s="350"/>
      <c r="M24" s="350"/>
      <c r="N24" s="350"/>
      <c r="O24" s="350"/>
      <c r="P24" s="258"/>
      <c r="Q24" s="249"/>
      <c r="R24" s="252"/>
      <c r="S24" s="252"/>
      <c r="T24" s="252"/>
      <c r="U24" s="252"/>
      <c r="V24" s="252"/>
      <c r="W24" s="252"/>
      <c r="X24" s="252"/>
      <c r="Y24" s="252"/>
      <c r="Z24" s="252"/>
      <c r="AA24" s="252"/>
      <c r="AB24" s="252"/>
      <c r="AC24" s="252"/>
      <c r="AD24" s="252"/>
    </row>
    <row r="25" spans="1:31" ht="12.75" customHeight="1" x14ac:dyDescent="0.2">
      <c r="A25" s="249"/>
      <c r="B25" s="257"/>
      <c r="C25" s="246"/>
      <c r="D25" s="246"/>
      <c r="E25" s="246"/>
      <c r="F25" s="246"/>
      <c r="G25" s="246"/>
      <c r="H25" s="246"/>
      <c r="I25" s="246"/>
      <c r="J25" s="246"/>
      <c r="K25" s="246"/>
      <c r="L25" s="246"/>
      <c r="M25" s="246"/>
      <c r="N25" s="246"/>
      <c r="O25" s="246"/>
      <c r="P25" s="258"/>
      <c r="Q25" s="249"/>
      <c r="R25" s="327" t="s">
        <v>147</v>
      </c>
      <c r="S25" s="328"/>
      <c r="T25" s="328"/>
      <c r="U25" s="328"/>
      <c r="V25" s="328"/>
      <c r="W25" s="328"/>
      <c r="X25" s="328"/>
      <c r="Y25" s="328"/>
      <c r="Z25" s="328"/>
      <c r="AA25" s="328"/>
      <c r="AB25" s="328"/>
      <c r="AC25" s="328"/>
      <c r="AD25" s="328"/>
      <c r="AE25" s="132"/>
    </row>
    <row r="26" spans="1:31" ht="14.25" customHeight="1" x14ac:dyDescent="0.2">
      <c r="A26" s="249"/>
      <c r="B26" s="260"/>
      <c r="C26" s="261"/>
      <c r="D26" s="261"/>
      <c r="E26" s="261"/>
      <c r="F26" s="261"/>
      <c r="G26" s="261"/>
      <c r="H26" s="261"/>
      <c r="I26" s="261"/>
      <c r="J26" s="261"/>
      <c r="K26" s="261"/>
      <c r="L26" s="261"/>
      <c r="M26" s="261"/>
      <c r="N26" s="261"/>
      <c r="O26" s="261"/>
      <c r="P26" s="262"/>
      <c r="Q26" s="19" t="s">
        <v>139</v>
      </c>
      <c r="R26" s="328"/>
      <c r="S26" s="328"/>
      <c r="T26" s="328"/>
      <c r="U26" s="328"/>
      <c r="V26" s="328"/>
      <c r="W26" s="328"/>
      <c r="X26" s="328"/>
      <c r="Y26" s="328"/>
      <c r="Z26" s="328"/>
      <c r="AA26" s="328"/>
      <c r="AB26" s="328"/>
      <c r="AC26" s="328"/>
      <c r="AD26" s="328"/>
      <c r="AE26" s="132"/>
    </row>
    <row r="27" spans="1:31" ht="19.5" customHeight="1" thickBot="1" x14ac:dyDescent="0.25">
      <c r="A27" s="20"/>
      <c r="B27" s="345" t="s">
        <v>24</v>
      </c>
      <c r="C27" s="346"/>
      <c r="D27" s="346"/>
      <c r="E27" s="346"/>
      <c r="F27" s="346"/>
      <c r="G27" s="346"/>
      <c r="H27" s="346"/>
      <c r="I27" s="346"/>
      <c r="J27" s="346"/>
      <c r="K27" s="21"/>
      <c r="L27" s="21"/>
      <c r="M27" s="21"/>
      <c r="N27" s="21"/>
      <c r="O27" s="21"/>
      <c r="P27" s="21"/>
      <c r="Q27" s="20"/>
      <c r="R27" s="21"/>
      <c r="S27" s="21"/>
      <c r="T27" s="21"/>
      <c r="U27" s="21"/>
      <c r="V27" s="21"/>
      <c r="W27" s="21"/>
      <c r="X27" s="20"/>
      <c r="Y27" s="21"/>
      <c r="Z27" s="249"/>
      <c r="AA27" s="343" t="str">
        <f>ParamInputForm</f>
        <v>MIN-EX3R2</v>
      </c>
      <c r="AB27" s="344"/>
      <c r="AC27" s="344"/>
      <c r="AD27" s="344"/>
    </row>
    <row r="28" spans="1:31" s="12" customFormat="1" ht="15.75" customHeight="1" x14ac:dyDescent="0.25">
      <c r="A28" s="133" t="s">
        <v>0</v>
      </c>
      <c r="B28" s="347" t="s">
        <v>148</v>
      </c>
      <c r="C28" s="348"/>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5"/>
    </row>
    <row r="29" spans="1:31" s="12" customFormat="1" ht="22.5" customHeight="1" x14ac:dyDescent="0.2">
      <c r="A29" s="251"/>
      <c r="B29" s="331" t="s">
        <v>416</v>
      </c>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row>
    <row r="30" spans="1:31" s="12" customFormat="1" ht="21.75" customHeight="1" thickBot="1" x14ac:dyDescent="0.25">
      <c r="A30" s="250"/>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row>
    <row r="31" spans="1:31" ht="6" customHeight="1" x14ac:dyDescent="0.2">
      <c r="A31" s="137"/>
      <c r="B31" s="138"/>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row>
    <row r="32" spans="1:31" ht="21" customHeight="1" x14ac:dyDescent="0.25">
      <c r="A32" s="139" t="s">
        <v>1</v>
      </c>
      <c r="B32" s="139" t="s">
        <v>31</v>
      </c>
      <c r="C32" s="140"/>
      <c r="D32" s="141"/>
      <c r="E32" s="141"/>
      <c r="F32" s="141"/>
      <c r="G32" s="141"/>
      <c r="H32" s="135"/>
      <c r="I32" s="135"/>
      <c r="J32" s="135"/>
      <c r="K32" s="135"/>
      <c r="L32" s="135"/>
      <c r="M32" s="135"/>
      <c r="N32" s="142"/>
      <c r="O32" s="370"/>
      <c r="P32" s="371"/>
      <c r="Q32" s="371"/>
      <c r="R32" s="371"/>
      <c r="S32" s="371"/>
      <c r="T32" s="371"/>
      <c r="U32" s="371"/>
      <c r="V32" s="371"/>
      <c r="W32" s="371"/>
      <c r="X32" s="371"/>
      <c r="Y32" s="371"/>
      <c r="Z32" s="371"/>
      <c r="AA32" s="371"/>
      <c r="AB32" s="371"/>
      <c r="AC32" s="372"/>
      <c r="AD32" s="143"/>
    </row>
    <row r="33" spans="1:30" s="13" customFormat="1" ht="17.25" customHeight="1" x14ac:dyDescent="0.2">
      <c r="A33" s="144"/>
      <c r="B33" s="373" t="s">
        <v>149</v>
      </c>
      <c r="C33" s="374"/>
      <c r="D33" s="374"/>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145"/>
    </row>
    <row r="34" spans="1:30" s="13" customFormat="1" ht="17.25" customHeight="1" x14ac:dyDescent="0.2">
      <c r="A34" s="146"/>
      <c r="B34" s="374"/>
      <c r="C34" s="374"/>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145"/>
    </row>
    <row r="35" spans="1:30" s="13" customFormat="1" ht="13.5" customHeight="1" thickBot="1" x14ac:dyDescent="0.25">
      <c r="A35" s="147"/>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148"/>
    </row>
    <row r="36" spans="1:30" ht="18" customHeight="1" x14ac:dyDescent="0.25">
      <c r="A36" s="133" t="s">
        <v>2</v>
      </c>
      <c r="B36" s="133" t="s">
        <v>34</v>
      </c>
      <c r="C36" s="149"/>
      <c r="D36" s="150"/>
      <c r="E36" s="5"/>
      <c r="F36" s="5"/>
      <c r="G36" s="5"/>
      <c r="H36" s="5"/>
      <c r="I36" s="5"/>
      <c r="J36" s="5"/>
      <c r="K36" s="5"/>
      <c r="M36" s="5"/>
      <c r="N36" s="5"/>
      <c r="O36" s="150"/>
      <c r="P36" s="151" t="s">
        <v>3</v>
      </c>
      <c r="Q36" s="312" t="s">
        <v>32</v>
      </c>
      <c r="R36" s="391"/>
      <c r="S36" s="391"/>
      <c r="T36" s="391"/>
      <c r="U36" s="391"/>
      <c r="V36" s="391"/>
      <c r="W36" s="391"/>
      <c r="X36" s="391"/>
      <c r="Y36" s="391"/>
      <c r="Z36" s="391"/>
      <c r="AA36" s="391"/>
      <c r="AB36" s="391"/>
      <c r="AC36" s="391"/>
      <c r="AD36" s="391"/>
    </row>
    <row r="37" spans="1:30" s="12" customFormat="1" ht="17.25" customHeight="1" x14ac:dyDescent="0.2">
      <c r="A37" s="136"/>
      <c r="B37" s="337" t="s">
        <v>108</v>
      </c>
      <c r="C37" s="338"/>
      <c r="D37" s="338"/>
      <c r="E37" s="338"/>
      <c r="F37" s="338"/>
      <c r="G37" s="338"/>
      <c r="H37" s="338"/>
      <c r="I37" s="338"/>
      <c r="J37" s="338"/>
      <c r="K37" s="338"/>
      <c r="L37" s="338"/>
      <c r="M37" s="338"/>
      <c r="N37" s="338"/>
      <c r="O37" s="339"/>
      <c r="P37" s="152"/>
      <c r="Q37" s="329" t="s">
        <v>150</v>
      </c>
      <c r="R37" s="329"/>
      <c r="S37" s="329"/>
      <c r="T37" s="329"/>
      <c r="U37" s="329"/>
      <c r="V37" s="329"/>
      <c r="W37" s="329"/>
      <c r="X37" s="329"/>
      <c r="Y37" s="329"/>
      <c r="Z37" s="329"/>
      <c r="AA37" s="329"/>
      <c r="AB37" s="329"/>
      <c r="AC37" s="329"/>
      <c r="AD37" s="329"/>
    </row>
    <row r="38" spans="1:30" ht="26.25" customHeight="1" x14ac:dyDescent="0.2">
      <c r="A38" s="153"/>
      <c r="B38" s="340" t="s">
        <v>153</v>
      </c>
      <c r="C38" s="341"/>
      <c r="D38" s="341"/>
      <c r="E38" s="341"/>
      <c r="F38" s="341"/>
      <c r="G38" s="341"/>
      <c r="H38" s="341"/>
      <c r="I38" s="341"/>
      <c r="J38" s="341"/>
      <c r="K38" s="341"/>
      <c r="L38" s="341"/>
      <c r="M38" s="341"/>
      <c r="N38" s="341"/>
      <c r="O38" s="342"/>
      <c r="P38" s="154"/>
      <c r="Q38" s="329"/>
      <c r="R38" s="329"/>
      <c r="S38" s="329"/>
      <c r="T38" s="329"/>
      <c r="U38" s="329"/>
      <c r="V38" s="329"/>
      <c r="W38" s="329"/>
      <c r="X38" s="329"/>
      <c r="Y38" s="329"/>
      <c r="Z38" s="329"/>
      <c r="AA38" s="329"/>
      <c r="AB38" s="329"/>
      <c r="AC38" s="329"/>
      <c r="AD38" s="329"/>
    </row>
    <row r="39" spans="1:30" ht="26.25" customHeight="1" x14ac:dyDescent="0.2">
      <c r="A39" s="153"/>
      <c r="B39" s="341"/>
      <c r="C39" s="341"/>
      <c r="D39" s="341"/>
      <c r="E39" s="341"/>
      <c r="F39" s="341"/>
      <c r="G39" s="341"/>
      <c r="H39" s="341"/>
      <c r="I39" s="341"/>
      <c r="J39" s="341"/>
      <c r="K39" s="341"/>
      <c r="L39" s="341"/>
      <c r="M39" s="341"/>
      <c r="N39" s="341"/>
      <c r="O39" s="342"/>
      <c r="P39" s="155"/>
      <c r="Q39" s="329"/>
      <c r="R39" s="329"/>
      <c r="S39" s="329"/>
      <c r="T39" s="329"/>
      <c r="U39" s="329"/>
      <c r="V39" s="329"/>
      <c r="W39" s="329"/>
      <c r="X39" s="329"/>
      <c r="Y39" s="329"/>
      <c r="Z39" s="329"/>
      <c r="AA39" s="329"/>
      <c r="AB39" s="329"/>
      <c r="AC39" s="329"/>
      <c r="AD39" s="329"/>
    </row>
    <row r="40" spans="1:30" s="12" customFormat="1" ht="17.25" customHeight="1" x14ac:dyDescent="0.2">
      <c r="A40" s="156"/>
      <c r="B40" s="157"/>
      <c r="C40" s="141"/>
      <c r="D40" s="141"/>
      <c r="E40" s="141"/>
      <c r="F40" s="141"/>
      <c r="G40" s="158" t="s">
        <v>6</v>
      </c>
      <c r="H40" s="159"/>
      <c r="I40" s="158" t="s">
        <v>25</v>
      </c>
      <c r="J40" s="159"/>
      <c r="P40" s="160"/>
      <c r="Q40" s="331" t="s">
        <v>145</v>
      </c>
      <c r="R40" s="320"/>
      <c r="S40" s="320"/>
      <c r="T40" s="320"/>
      <c r="U40" s="320"/>
      <c r="V40" s="320"/>
      <c r="W40" s="320"/>
      <c r="X40" s="320"/>
      <c r="Y40" s="320"/>
      <c r="Z40" s="392" t="s">
        <v>6</v>
      </c>
      <c r="AA40" s="393"/>
      <c r="AB40" s="392" t="s">
        <v>25</v>
      </c>
      <c r="AC40" s="159"/>
    </row>
    <row r="41" spans="1:30" s="12" customFormat="1" ht="12.75" customHeight="1" x14ac:dyDescent="0.2">
      <c r="A41" s="156"/>
      <c r="B41" s="269"/>
      <c r="C41" s="141"/>
      <c r="D41" s="141"/>
      <c r="E41" s="141"/>
      <c r="F41" s="141"/>
      <c r="G41" s="158"/>
      <c r="H41" s="159"/>
      <c r="I41" s="158"/>
      <c r="J41" s="159"/>
      <c r="P41" s="160"/>
      <c r="Q41" s="331"/>
      <c r="R41" s="320"/>
      <c r="S41" s="320"/>
      <c r="T41" s="320"/>
      <c r="U41" s="320"/>
      <c r="V41" s="320"/>
      <c r="W41" s="320"/>
      <c r="X41" s="320"/>
      <c r="Y41" s="320"/>
      <c r="Z41" s="392"/>
      <c r="AA41" s="393"/>
      <c r="AB41" s="392"/>
      <c r="AC41" s="159"/>
    </row>
    <row r="42" spans="1:30" ht="14.25" customHeight="1" x14ac:dyDescent="0.25">
      <c r="A42" s="161" t="s">
        <v>130</v>
      </c>
      <c r="B42" s="277" t="s">
        <v>131</v>
      </c>
      <c r="C42" s="5"/>
      <c r="D42" s="5"/>
      <c r="E42" s="5"/>
      <c r="F42" s="5"/>
      <c r="K42" s="162"/>
      <c r="L42" s="162"/>
      <c r="M42" s="16"/>
      <c r="N42" s="16"/>
      <c r="P42" s="163"/>
      <c r="Q42" s="320"/>
      <c r="R42" s="320"/>
      <c r="S42" s="320"/>
      <c r="T42" s="320"/>
      <c r="U42" s="320"/>
      <c r="V42" s="320"/>
      <c r="W42" s="320"/>
      <c r="X42" s="320"/>
      <c r="Y42" s="320"/>
      <c r="Z42" s="393"/>
      <c r="AA42" s="393"/>
      <c r="AB42" s="393"/>
      <c r="AC42" s="164"/>
      <c r="AD42" s="165"/>
    </row>
    <row r="43" spans="1:30" ht="18" customHeight="1" x14ac:dyDescent="0.2">
      <c r="A43" s="137"/>
      <c r="B43" s="317" t="s">
        <v>385</v>
      </c>
      <c r="C43" s="317"/>
      <c r="D43" s="317"/>
      <c r="E43" s="317"/>
      <c r="F43" s="317"/>
      <c r="G43" s="317"/>
      <c r="H43" s="317"/>
      <c r="I43" s="317"/>
      <c r="J43" s="317"/>
      <c r="K43" s="317"/>
      <c r="L43" s="317"/>
      <c r="M43" s="317"/>
      <c r="N43" s="317"/>
      <c r="O43" s="318"/>
      <c r="P43" s="163"/>
      <c r="Q43" s="330" t="s">
        <v>7091</v>
      </c>
      <c r="R43" s="320"/>
      <c r="S43" s="320"/>
      <c r="T43" s="320"/>
      <c r="U43" s="320"/>
      <c r="V43" s="320"/>
      <c r="W43" s="320"/>
      <c r="X43" s="320"/>
      <c r="Y43" s="320"/>
      <c r="Z43" s="320"/>
      <c r="AA43" s="320"/>
      <c r="AB43" s="320"/>
      <c r="AC43" s="320"/>
      <c r="AD43" s="320"/>
    </row>
    <row r="44" spans="1:30" ht="18" customHeight="1" x14ac:dyDescent="0.2">
      <c r="A44" s="137"/>
      <c r="B44" s="388" t="str">
        <f>SUBSTITUTE("Aboriginal people employed by your organization in xxxx.","xxxx",ParamInputYear)</f>
        <v>Aboriginal people employed by your organization in 2019.</v>
      </c>
      <c r="C44" s="388"/>
      <c r="D44" s="388"/>
      <c r="E44" s="388"/>
      <c r="F44" s="388"/>
      <c r="G44" s="388"/>
      <c r="H44" s="388"/>
      <c r="I44" s="388"/>
      <c r="J44" s="388"/>
      <c r="K44" s="388"/>
      <c r="L44" s="388"/>
      <c r="M44" s="389"/>
      <c r="N44" s="389"/>
      <c r="O44" s="390"/>
      <c r="P44" s="163"/>
      <c r="Q44" s="320"/>
      <c r="R44" s="320"/>
      <c r="S44" s="320"/>
      <c r="T44" s="320"/>
      <c r="U44" s="320"/>
      <c r="V44" s="320"/>
      <c r="W44" s="320"/>
      <c r="X44" s="320"/>
      <c r="Y44" s="320"/>
      <c r="Z44" s="320"/>
      <c r="AA44" s="320"/>
      <c r="AB44" s="320"/>
      <c r="AC44" s="320"/>
      <c r="AD44" s="320"/>
    </row>
    <row r="45" spans="1:30" ht="9.75" customHeight="1" thickBot="1" x14ac:dyDescent="0.3">
      <c r="A45" s="166"/>
      <c r="B45" s="167"/>
      <c r="C45" s="21"/>
      <c r="D45" s="21"/>
      <c r="E45" s="21"/>
      <c r="F45" s="21"/>
      <c r="G45" s="20"/>
      <c r="H45" s="20"/>
      <c r="I45" s="20"/>
      <c r="J45" s="20"/>
      <c r="K45" s="20"/>
      <c r="L45" s="20"/>
      <c r="M45" s="21"/>
      <c r="N45" s="21"/>
      <c r="O45" s="20"/>
      <c r="P45" s="168"/>
      <c r="Q45" s="169"/>
      <c r="R45" s="169"/>
      <c r="S45" s="169"/>
      <c r="T45" s="169"/>
      <c r="U45" s="169"/>
      <c r="V45" s="169"/>
      <c r="W45" s="169"/>
      <c r="X45" s="169"/>
      <c r="Y45" s="169"/>
      <c r="Z45" s="169"/>
      <c r="AA45" s="169"/>
      <c r="AB45" s="170"/>
      <c r="AC45" s="170"/>
      <c r="AD45" s="171"/>
    </row>
    <row r="46" spans="1:30" ht="18" customHeight="1" x14ac:dyDescent="0.25">
      <c r="A46" s="133" t="s">
        <v>4</v>
      </c>
      <c r="B46" s="133" t="s">
        <v>30</v>
      </c>
      <c r="C46" s="172"/>
      <c r="D46" s="173"/>
      <c r="E46" s="16"/>
      <c r="F46" s="174"/>
      <c r="G46" s="175"/>
      <c r="H46" s="16"/>
      <c r="I46" s="174"/>
      <c r="J46" s="16"/>
      <c r="L46" s="16"/>
      <c r="M46" s="16"/>
      <c r="N46" s="5"/>
      <c r="O46" s="5"/>
      <c r="P46" s="151" t="s">
        <v>5</v>
      </c>
      <c r="Q46" s="312" t="s">
        <v>424</v>
      </c>
      <c r="R46" s="313"/>
      <c r="S46" s="313"/>
      <c r="T46" s="313"/>
      <c r="U46" s="313"/>
      <c r="V46" s="313"/>
      <c r="W46" s="313"/>
      <c r="X46" s="313"/>
      <c r="Y46" s="313"/>
      <c r="Z46" s="313"/>
      <c r="AA46" s="313"/>
      <c r="AB46" s="313"/>
      <c r="AC46" s="313"/>
      <c r="AD46" s="313"/>
    </row>
    <row r="47" spans="1:30" s="153" customFormat="1" ht="18" customHeight="1" x14ac:dyDescent="0.2">
      <c r="A47" s="176"/>
      <c r="B47" s="452" t="str">
        <f>SUBSTITUTE("Do you have any expenditures to report for xxxx?","xxxx",ParamInputYear)</f>
        <v>Do you have any expenditures to report for 2019?</v>
      </c>
      <c r="C47" s="452"/>
      <c r="D47" s="452"/>
      <c r="E47" s="452"/>
      <c r="F47" s="452"/>
      <c r="G47" s="452"/>
      <c r="H47" s="452"/>
      <c r="I47" s="452"/>
      <c r="J47" s="452"/>
      <c r="K47" s="453"/>
      <c r="L47" s="158"/>
      <c r="M47" s="159"/>
      <c r="N47" s="158" t="s">
        <v>6</v>
      </c>
      <c r="O47" s="177" t="s">
        <v>156</v>
      </c>
      <c r="P47" s="155"/>
      <c r="R47" s="178"/>
      <c r="S47" s="178"/>
      <c r="T47" s="178"/>
      <c r="U47" s="178"/>
      <c r="V47" s="178"/>
      <c r="W47" s="178"/>
      <c r="X47" s="178"/>
      <c r="Y47" s="178"/>
      <c r="Z47" s="394" t="str">
        <f>SUBSTITUTE(SUBSTITUTE("  xxxx         yyyy","yyyy",ParamYear1),"xxxx",ParamInputYear)</f>
        <v xml:space="preserve">  2019         2020</v>
      </c>
      <c r="AA47" s="394"/>
      <c r="AB47" s="394"/>
      <c r="AC47" s="394"/>
      <c r="AD47" s="394"/>
    </row>
    <row r="48" spans="1:30" s="153" customFormat="1" ht="18" customHeight="1" x14ac:dyDescent="0.25">
      <c r="A48" s="133"/>
      <c r="B48" s="450" t="s">
        <v>154</v>
      </c>
      <c r="C48" s="451"/>
      <c r="D48" s="451"/>
      <c r="E48" s="451"/>
      <c r="F48" s="451"/>
      <c r="G48" s="451"/>
      <c r="H48" s="451"/>
      <c r="I48" s="451"/>
      <c r="J48" s="451"/>
      <c r="K48" s="179"/>
      <c r="P48" s="163"/>
      <c r="Q48" s="456" t="s">
        <v>7085</v>
      </c>
      <c r="R48" s="456"/>
      <c r="S48" s="456"/>
      <c r="T48" s="456"/>
      <c r="U48" s="456"/>
      <c r="V48" s="456"/>
      <c r="W48" s="456"/>
      <c r="X48" s="456"/>
      <c r="Y48" s="456"/>
      <c r="Z48" s="180" t="s">
        <v>6</v>
      </c>
      <c r="AA48" s="178"/>
      <c r="AB48" s="180" t="s">
        <v>6</v>
      </c>
      <c r="AC48" s="178"/>
      <c r="AD48" s="178"/>
    </row>
    <row r="49" spans="1:30" s="153" customFormat="1" ht="18" customHeight="1" x14ac:dyDescent="0.25">
      <c r="B49" s="454" t="str">
        <f>SUBSTITUTE("Do you anticipate any expenditures for yyyy?","yyyy",ParamYear1)</f>
        <v>Do you anticipate any expenditures for 2020?</v>
      </c>
      <c r="C49" s="455"/>
      <c r="D49" s="455"/>
      <c r="E49" s="455"/>
      <c r="F49" s="455"/>
      <c r="G49" s="455"/>
      <c r="H49" s="455"/>
      <c r="I49" s="455"/>
      <c r="J49" s="455"/>
      <c r="K49" s="181"/>
      <c r="L49" s="158"/>
      <c r="M49" s="138"/>
      <c r="N49" s="158" t="s">
        <v>6</v>
      </c>
      <c r="O49" s="177" t="s">
        <v>156</v>
      </c>
      <c r="P49" s="163"/>
      <c r="Q49" s="182"/>
      <c r="R49" s="182"/>
      <c r="S49" s="182"/>
      <c r="T49" s="182"/>
      <c r="U49" s="182"/>
      <c r="V49" s="182"/>
      <c r="W49" s="182"/>
      <c r="X49" s="182"/>
      <c r="Y49" s="182"/>
      <c r="Z49" s="182" t="s">
        <v>156</v>
      </c>
      <c r="AA49" s="182"/>
      <c r="AB49" s="182" t="s">
        <v>156</v>
      </c>
      <c r="AC49" s="182"/>
      <c r="AD49" s="182"/>
    </row>
    <row r="50" spans="1:30" s="153" customFormat="1" ht="18" customHeight="1" x14ac:dyDescent="0.25">
      <c r="B50" s="450" t="s">
        <v>155</v>
      </c>
      <c r="C50" s="451"/>
      <c r="D50" s="451"/>
      <c r="E50" s="451"/>
      <c r="F50" s="451"/>
      <c r="G50" s="451"/>
      <c r="H50" s="451"/>
      <c r="I50" s="451"/>
      <c r="J50" s="451"/>
      <c r="K50" s="451"/>
      <c r="L50" s="158"/>
      <c r="M50" s="138"/>
      <c r="N50" s="158"/>
      <c r="O50" s="176"/>
      <c r="P50" s="163"/>
      <c r="Q50" s="376" t="s">
        <v>425</v>
      </c>
      <c r="R50" s="377"/>
      <c r="S50" s="377"/>
      <c r="T50" s="377"/>
      <c r="U50" s="377"/>
      <c r="V50" s="377"/>
      <c r="W50" s="377"/>
      <c r="X50" s="377"/>
      <c r="Y50" s="377"/>
      <c r="Z50" s="377"/>
      <c r="AA50" s="183"/>
      <c r="AB50" s="184"/>
    </row>
    <row r="51" spans="1:30" s="153" customFormat="1" ht="25.5" customHeight="1" x14ac:dyDescent="0.25">
      <c r="B51" s="445" t="s">
        <v>138</v>
      </c>
      <c r="C51" s="324"/>
      <c r="D51" s="324"/>
      <c r="E51" s="324"/>
      <c r="F51" s="324"/>
      <c r="G51" s="324"/>
      <c r="H51" s="324"/>
      <c r="I51" s="324"/>
      <c r="J51" s="324"/>
      <c r="K51" s="324"/>
      <c r="L51" s="324"/>
      <c r="M51" s="442" t="str">
        <f>SUBSTITUTE(SUBSTITUTE(" xxxx     yyyy ","yyyy",ParamYear1),"xxxx",ParamInputYear)</f>
        <v xml:space="preserve"> 2019     2020 </v>
      </c>
      <c r="N51" s="443"/>
      <c r="O51" s="444"/>
      <c r="Q51" s="439" t="s">
        <v>7084</v>
      </c>
      <c r="R51" s="439"/>
      <c r="S51" s="439"/>
      <c r="T51" s="439"/>
      <c r="U51" s="439"/>
      <c r="V51" s="439"/>
      <c r="W51" s="439"/>
      <c r="X51" s="439"/>
      <c r="Y51" s="439"/>
      <c r="Z51" s="439"/>
      <c r="AA51" s="439"/>
      <c r="AB51" s="439"/>
      <c r="AC51" s="439"/>
      <c r="AD51" s="439"/>
    </row>
    <row r="52" spans="1:30" ht="25.5" customHeight="1" x14ac:dyDescent="0.2">
      <c r="A52" s="157" t="s">
        <v>7</v>
      </c>
      <c r="B52" s="449" t="s">
        <v>7092</v>
      </c>
      <c r="C52" s="449"/>
      <c r="D52" s="449"/>
      <c r="E52" s="449"/>
      <c r="F52" s="449"/>
      <c r="G52" s="449"/>
      <c r="H52" s="384"/>
      <c r="I52" s="384"/>
      <c r="J52" s="384"/>
      <c r="K52" s="384"/>
      <c r="L52" s="384"/>
      <c r="M52" s="384"/>
      <c r="N52" s="384"/>
      <c r="O52" s="156"/>
      <c r="P52" s="185"/>
      <c r="Q52" s="439"/>
      <c r="R52" s="439"/>
      <c r="S52" s="439"/>
      <c r="T52" s="439"/>
      <c r="U52" s="439"/>
      <c r="V52" s="439"/>
      <c r="W52" s="439"/>
      <c r="X52" s="439"/>
      <c r="Y52" s="439"/>
      <c r="Z52" s="439"/>
      <c r="AA52" s="439"/>
      <c r="AB52" s="439"/>
      <c r="AC52" s="439"/>
      <c r="AD52" s="439"/>
    </row>
    <row r="53" spans="1:30" ht="25.5" customHeight="1" x14ac:dyDescent="0.2">
      <c r="A53" s="186" t="s">
        <v>102</v>
      </c>
      <c r="B53" s="383" t="s">
        <v>417</v>
      </c>
      <c r="C53" s="384"/>
      <c r="D53" s="384"/>
      <c r="E53" s="384"/>
      <c r="F53" s="384"/>
      <c r="G53" s="384"/>
      <c r="H53" s="384"/>
      <c r="I53" s="384"/>
      <c r="J53" s="384"/>
      <c r="K53" s="384"/>
      <c r="L53" s="384"/>
      <c r="M53" s="384"/>
      <c r="N53" s="384"/>
      <c r="O53" s="156"/>
      <c r="P53" s="131"/>
      <c r="Q53" s="440"/>
      <c r="R53" s="440"/>
      <c r="S53" s="440"/>
      <c r="T53" s="440"/>
      <c r="U53" s="440"/>
      <c r="V53" s="440"/>
      <c r="W53" s="440"/>
      <c r="X53" s="440"/>
      <c r="Y53" s="440"/>
      <c r="Z53" s="440"/>
      <c r="AA53" s="440"/>
      <c r="AB53" s="440"/>
      <c r="AC53" s="440"/>
      <c r="AD53" s="440"/>
    </row>
    <row r="54" spans="1:30" ht="25.5" customHeight="1" x14ac:dyDescent="0.2">
      <c r="A54" s="186" t="s">
        <v>8</v>
      </c>
      <c r="B54" s="383" t="s">
        <v>49</v>
      </c>
      <c r="C54" s="384"/>
      <c r="D54" s="384"/>
      <c r="E54" s="384"/>
      <c r="F54" s="384"/>
      <c r="G54" s="384"/>
      <c r="H54" s="384"/>
      <c r="I54" s="384"/>
      <c r="J54" s="384"/>
      <c r="K54" s="384"/>
      <c r="L54" s="384"/>
      <c r="M54" s="384"/>
      <c r="N54" s="384"/>
      <c r="O54" s="156"/>
      <c r="P54" s="187"/>
      <c r="Q54" s="440"/>
      <c r="R54" s="440"/>
      <c r="S54" s="440"/>
      <c r="T54" s="440"/>
      <c r="U54" s="440"/>
      <c r="V54" s="440"/>
      <c r="W54" s="440"/>
      <c r="X54" s="440"/>
      <c r="Y54" s="440"/>
      <c r="Z54" s="440"/>
      <c r="AA54" s="440"/>
      <c r="AB54" s="440"/>
      <c r="AC54" s="440"/>
      <c r="AD54" s="440"/>
    </row>
    <row r="55" spans="1:30" ht="25.5" customHeight="1" x14ac:dyDescent="0.2">
      <c r="A55" s="186" t="s">
        <v>9</v>
      </c>
      <c r="B55" s="457" t="s">
        <v>386</v>
      </c>
      <c r="C55" s="457"/>
      <c r="D55" s="457"/>
      <c r="E55" s="457"/>
      <c r="F55" s="457"/>
      <c r="G55" s="387"/>
      <c r="H55" s="387"/>
      <c r="I55" s="387"/>
      <c r="J55" s="387"/>
      <c r="K55" s="387"/>
      <c r="L55" s="387"/>
      <c r="M55" s="387"/>
      <c r="N55" s="387"/>
      <c r="O55" s="156"/>
      <c r="P55" s="188"/>
      <c r="Q55" s="440"/>
      <c r="R55" s="440"/>
      <c r="S55" s="440"/>
      <c r="T55" s="440"/>
      <c r="U55" s="440"/>
      <c r="V55" s="440"/>
      <c r="W55" s="440"/>
      <c r="X55" s="440"/>
      <c r="Y55" s="440"/>
      <c r="Z55" s="440"/>
      <c r="AA55" s="440"/>
      <c r="AB55" s="440"/>
      <c r="AC55" s="440"/>
      <c r="AD55" s="440"/>
    </row>
    <row r="56" spans="1:30" s="12" customFormat="1" ht="20.25" customHeight="1" thickBot="1" x14ac:dyDescent="0.25">
      <c r="A56" s="189" t="s">
        <v>33</v>
      </c>
      <c r="B56" s="446" t="s">
        <v>50</v>
      </c>
      <c r="C56" s="447"/>
      <c r="D56" s="447"/>
      <c r="E56" s="447"/>
      <c r="F56" s="447"/>
      <c r="G56" s="447"/>
      <c r="H56" s="447"/>
      <c r="I56" s="447"/>
      <c r="J56" s="447"/>
      <c r="K56" s="447"/>
      <c r="L56" s="447"/>
      <c r="M56" s="447"/>
      <c r="N56" s="447"/>
      <c r="O56" s="448"/>
      <c r="P56" s="190"/>
      <c r="Q56" s="441"/>
      <c r="R56" s="441"/>
      <c r="S56" s="441"/>
      <c r="T56" s="441"/>
      <c r="U56" s="441"/>
      <c r="V56" s="441"/>
      <c r="W56" s="441"/>
      <c r="X56" s="441"/>
      <c r="Y56" s="441"/>
      <c r="Z56" s="441"/>
      <c r="AA56" s="441"/>
      <c r="AB56" s="441"/>
      <c r="AC56" s="441"/>
      <c r="AD56" s="441"/>
    </row>
    <row r="57" spans="1:30" s="136" customFormat="1" ht="18" customHeight="1" x14ac:dyDescent="0.2">
      <c r="A57" s="139" t="s">
        <v>51</v>
      </c>
      <c r="B57" s="381" t="str">
        <f>Title2</f>
        <v>COMMENTS (to avoid further inquiry, explain significant changes from your previous preliminary estimates for 2019 and intentions for 2020):</v>
      </c>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row>
    <row r="58" spans="1:30" s="153" customFormat="1" ht="18.75" customHeight="1" x14ac:dyDescent="0.2">
      <c r="A58" s="385"/>
      <c r="B58" s="386"/>
      <c r="C58" s="386"/>
      <c r="D58" s="386"/>
      <c r="E58" s="386"/>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row>
    <row r="59" spans="1:30" ht="18.75" customHeight="1" x14ac:dyDescent="0.2">
      <c r="A59" s="458"/>
      <c r="B59" s="459"/>
      <c r="C59" s="459"/>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59"/>
    </row>
    <row r="60" spans="1:30" ht="27.75" customHeight="1" thickBot="1" x14ac:dyDescent="0.3">
      <c r="A60" s="466" t="str">
        <f>Title3</f>
        <v>2020 REVISED INTENTIONS FOR THE PROVINCE/TERRITORY COVERED (ALL PROPERTIES OR MINES/MILLS)</v>
      </c>
      <c r="B60" s="467"/>
      <c r="C60" s="467"/>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467"/>
      <c r="AB60" s="467"/>
      <c r="AC60" s="467"/>
      <c r="AD60" s="467"/>
    </row>
    <row r="61" spans="1:30" ht="37.5" customHeight="1" x14ac:dyDescent="0.2">
      <c r="A61" s="191"/>
      <c r="B61" s="192"/>
      <c r="C61" s="193"/>
      <c r="D61" s="460" t="s">
        <v>7093</v>
      </c>
      <c r="E61" s="461"/>
      <c r="F61" s="461"/>
      <c r="G61" s="461"/>
      <c r="H61" s="461"/>
      <c r="I61" s="461"/>
      <c r="J61" s="461"/>
      <c r="K61" s="461"/>
      <c r="L61" s="461"/>
      <c r="M61" s="461"/>
      <c r="N61" s="461"/>
      <c r="O61" s="462"/>
      <c r="P61" s="460" t="s">
        <v>7094</v>
      </c>
      <c r="Q61" s="461"/>
      <c r="R61" s="461"/>
      <c r="S61" s="461"/>
      <c r="T61" s="461"/>
      <c r="U61" s="461"/>
      <c r="V61" s="461"/>
      <c r="W61" s="462"/>
      <c r="X61" s="428" t="s">
        <v>117</v>
      </c>
      <c r="Y61" s="429"/>
      <c r="Z61" s="429"/>
      <c r="AA61" s="429"/>
      <c r="AB61" s="429"/>
      <c r="AC61" s="429"/>
      <c r="AD61" s="431"/>
    </row>
    <row r="62" spans="1:30" ht="21.75" customHeight="1" x14ac:dyDescent="0.2">
      <c r="A62" s="471" t="s">
        <v>436</v>
      </c>
      <c r="B62" s="472"/>
      <c r="C62" s="473"/>
      <c r="D62" s="463" t="s">
        <v>109</v>
      </c>
      <c r="E62" s="464"/>
      <c r="F62" s="464"/>
      <c r="G62" s="464"/>
      <c r="H62" s="464"/>
      <c r="I62" s="465"/>
      <c r="J62" s="463" t="s">
        <v>116</v>
      </c>
      <c r="K62" s="464"/>
      <c r="L62" s="464"/>
      <c r="M62" s="464"/>
      <c r="N62" s="464"/>
      <c r="O62" s="465"/>
      <c r="P62" s="463" t="s">
        <v>109</v>
      </c>
      <c r="Q62" s="464"/>
      <c r="R62" s="464"/>
      <c r="S62" s="465"/>
      <c r="T62" s="463" t="s">
        <v>116</v>
      </c>
      <c r="U62" s="464"/>
      <c r="V62" s="464"/>
      <c r="W62" s="465"/>
      <c r="X62" s="468"/>
      <c r="Y62" s="469"/>
      <c r="Z62" s="469"/>
      <c r="AA62" s="469"/>
      <c r="AB62" s="469"/>
      <c r="AC62" s="469"/>
      <c r="AD62" s="470"/>
    </row>
    <row r="63" spans="1:30" ht="21.75" customHeight="1" x14ac:dyDescent="0.2">
      <c r="A63" s="474"/>
      <c r="B63" s="475"/>
      <c r="C63" s="476"/>
      <c r="D63" s="477"/>
      <c r="E63" s="478"/>
      <c r="F63" s="478"/>
      <c r="G63" s="478"/>
      <c r="H63" s="478"/>
      <c r="I63" s="479"/>
      <c r="J63" s="477"/>
      <c r="K63" s="478"/>
      <c r="L63" s="478"/>
      <c r="M63" s="478"/>
      <c r="N63" s="478"/>
      <c r="O63" s="479"/>
      <c r="P63" s="477"/>
      <c r="Q63" s="478"/>
      <c r="R63" s="478"/>
      <c r="S63" s="479"/>
      <c r="T63" s="477"/>
      <c r="U63" s="480"/>
      <c r="V63" s="480"/>
      <c r="W63" s="481"/>
      <c r="X63" s="477"/>
      <c r="Y63" s="478"/>
      <c r="Z63" s="478"/>
      <c r="AA63" s="478"/>
      <c r="AB63" s="478"/>
      <c r="AC63" s="478"/>
      <c r="AD63" s="482"/>
    </row>
    <row r="64" spans="1:30" ht="21" customHeight="1" x14ac:dyDescent="0.2">
      <c r="A64" s="415" t="s">
        <v>52</v>
      </c>
      <c r="B64" s="416"/>
      <c r="C64" s="194" t="s">
        <v>17</v>
      </c>
      <c r="D64" s="378"/>
      <c r="E64" s="379"/>
      <c r="F64" s="379"/>
      <c r="G64" s="379"/>
      <c r="H64" s="379"/>
      <c r="I64" s="380"/>
      <c r="J64" s="378"/>
      <c r="K64" s="379"/>
      <c r="L64" s="379"/>
      <c r="M64" s="379"/>
      <c r="N64" s="379"/>
      <c r="O64" s="380"/>
      <c r="P64" s="378"/>
      <c r="Q64" s="379"/>
      <c r="R64" s="379"/>
      <c r="S64" s="380"/>
      <c r="T64" s="378"/>
      <c r="U64" s="379"/>
      <c r="V64" s="379"/>
      <c r="W64" s="380"/>
      <c r="X64" s="378"/>
      <c r="Y64" s="379"/>
      <c r="Z64" s="379"/>
      <c r="AA64" s="379"/>
      <c r="AB64" s="379"/>
      <c r="AC64" s="379"/>
      <c r="AD64" s="418"/>
    </row>
    <row r="65" spans="1:30" ht="21" customHeight="1" x14ac:dyDescent="0.2">
      <c r="A65" s="415" t="s">
        <v>53</v>
      </c>
      <c r="B65" s="416"/>
      <c r="C65" s="194" t="s">
        <v>17</v>
      </c>
      <c r="D65" s="378"/>
      <c r="E65" s="379"/>
      <c r="F65" s="379"/>
      <c r="G65" s="379"/>
      <c r="H65" s="379"/>
      <c r="I65" s="380"/>
      <c r="J65" s="378"/>
      <c r="K65" s="379"/>
      <c r="L65" s="379"/>
      <c r="M65" s="379"/>
      <c r="N65" s="379"/>
      <c r="O65" s="380"/>
      <c r="P65" s="378"/>
      <c r="Q65" s="379"/>
      <c r="R65" s="379"/>
      <c r="S65" s="380"/>
      <c r="T65" s="378"/>
      <c r="U65" s="379"/>
      <c r="V65" s="379"/>
      <c r="W65" s="380"/>
      <c r="X65" s="378"/>
      <c r="Y65" s="379"/>
      <c r="Z65" s="379"/>
      <c r="AA65" s="379"/>
      <c r="AB65" s="379"/>
      <c r="AC65" s="379"/>
      <c r="AD65" s="418"/>
    </row>
    <row r="66" spans="1:30" ht="21" customHeight="1" thickBot="1" x14ac:dyDescent="0.25">
      <c r="A66" s="365" t="s">
        <v>54</v>
      </c>
      <c r="B66" s="366"/>
      <c r="C66" s="195" t="s">
        <v>17</v>
      </c>
      <c r="D66" s="367"/>
      <c r="E66" s="368"/>
      <c r="F66" s="368"/>
      <c r="G66" s="368"/>
      <c r="H66" s="368"/>
      <c r="I66" s="369"/>
      <c r="J66" s="367"/>
      <c r="K66" s="368"/>
      <c r="L66" s="368"/>
      <c r="M66" s="368"/>
      <c r="N66" s="368"/>
      <c r="O66" s="369"/>
      <c r="P66" s="367"/>
      <c r="Q66" s="368"/>
      <c r="R66" s="368"/>
      <c r="S66" s="369"/>
      <c r="T66" s="367"/>
      <c r="U66" s="368"/>
      <c r="V66" s="368"/>
      <c r="W66" s="369"/>
      <c r="X66" s="367"/>
      <c r="Y66" s="368"/>
      <c r="Z66" s="368"/>
      <c r="AA66" s="368"/>
      <c r="AB66" s="368"/>
      <c r="AC66" s="368"/>
      <c r="AD66" s="417"/>
    </row>
    <row r="67" spans="1:30" ht="20.25" customHeight="1" x14ac:dyDescent="0.2">
      <c r="A67" s="409" t="s">
        <v>398</v>
      </c>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1"/>
    </row>
    <row r="68" spans="1:30" ht="20.25" customHeight="1" thickBot="1" x14ac:dyDescent="0.25">
      <c r="A68" s="412"/>
      <c r="B68" s="413"/>
      <c r="C68" s="413"/>
      <c r="D68" s="413"/>
      <c r="E68" s="413"/>
      <c r="F68" s="413"/>
      <c r="G68" s="413"/>
      <c r="H68" s="413"/>
      <c r="I68" s="413"/>
      <c r="J68" s="413"/>
      <c r="K68" s="413"/>
      <c r="L68" s="413"/>
      <c r="M68" s="413"/>
      <c r="N68" s="413"/>
      <c r="O68" s="413"/>
      <c r="P68" s="413"/>
      <c r="Q68" s="413"/>
      <c r="R68" s="413"/>
      <c r="S68" s="413"/>
      <c r="T68" s="413"/>
      <c r="U68" s="413"/>
      <c r="V68" s="413"/>
      <c r="W68" s="413"/>
      <c r="X68" s="413"/>
      <c r="Y68" s="413"/>
      <c r="Z68" s="413"/>
      <c r="AA68" s="413"/>
      <c r="AB68" s="413"/>
      <c r="AC68" s="413"/>
      <c r="AD68" s="414"/>
    </row>
    <row r="69" spans="1:30" s="12" customFormat="1" ht="15" customHeight="1" x14ac:dyDescent="0.25">
      <c r="A69" s="196" t="s">
        <v>10</v>
      </c>
      <c r="B69" s="432" t="s">
        <v>36</v>
      </c>
      <c r="C69" s="433"/>
      <c r="D69" s="433"/>
      <c r="E69" s="433"/>
      <c r="F69" s="433"/>
      <c r="G69" s="433"/>
      <c r="H69" s="433"/>
      <c r="I69" s="433"/>
      <c r="J69" s="434"/>
      <c r="K69" s="435" t="s">
        <v>11</v>
      </c>
      <c r="L69" s="436"/>
      <c r="M69" s="436"/>
      <c r="N69" s="436"/>
      <c r="O69" s="433"/>
      <c r="P69" s="433"/>
      <c r="Q69" s="434"/>
      <c r="R69" s="428" t="s">
        <v>37</v>
      </c>
      <c r="S69" s="429"/>
      <c r="T69" s="430"/>
      <c r="U69" s="428" t="s">
        <v>12</v>
      </c>
      <c r="V69" s="429"/>
      <c r="W69" s="429"/>
      <c r="X69" s="429"/>
      <c r="Y69" s="429"/>
      <c r="Z69" s="429"/>
      <c r="AA69" s="429"/>
      <c r="AB69" s="429"/>
      <c r="AC69" s="429"/>
      <c r="AD69" s="431"/>
    </row>
    <row r="70" spans="1:30" s="12" customFormat="1" ht="17.25" customHeight="1" x14ac:dyDescent="0.25">
      <c r="A70" s="197"/>
      <c r="B70" s="419"/>
      <c r="C70" s="420"/>
      <c r="D70" s="420"/>
      <c r="E70" s="420"/>
      <c r="F70" s="420"/>
      <c r="G70" s="420"/>
      <c r="H70" s="420"/>
      <c r="I70" s="420"/>
      <c r="J70" s="421"/>
      <c r="K70" s="357"/>
      <c r="L70" s="358"/>
      <c r="M70" s="358"/>
      <c r="N70" s="358"/>
      <c r="O70" s="358"/>
      <c r="P70" s="358"/>
      <c r="Q70" s="359"/>
      <c r="R70" s="351" t="s">
        <v>38</v>
      </c>
      <c r="S70" s="352"/>
      <c r="T70" s="198" t="s">
        <v>28</v>
      </c>
      <c r="U70" s="351" t="s">
        <v>39</v>
      </c>
      <c r="V70" s="356"/>
      <c r="W70" s="356"/>
      <c r="X70" s="353" t="s">
        <v>38</v>
      </c>
      <c r="Y70" s="354"/>
      <c r="Z70" s="354"/>
      <c r="AA70" s="353" t="s">
        <v>28</v>
      </c>
      <c r="AB70" s="354"/>
      <c r="AC70" s="354"/>
      <c r="AD70" s="355"/>
    </row>
    <row r="71" spans="1:30" ht="15" customHeight="1" x14ac:dyDescent="0.25">
      <c r="A71" s="199"/>
      <c r="B71" s="422"/>
      <c r="C71" s="423"/>
      <c r="D71" s="423"/>
      <c r="E71" s="423"/>
      <c r="F71" s="423"/>
      <c r="G71" s="423"/>
      <c r="H71" s="423"/>
      <c r="I71" s="423"/>
      <c r="J71" s="424"/>
      <c r="K71" s="360"/>
      <c r="L71" s="361"/>
      <c r="M71" s="361"/>
      <c r="N71" s="361"/>
      <c r="O71" s="361"/>
      <c r="P71" s="361"/>
      <c r="Q71" s="362"/>
      <c r="R71" s="363"/>
      <c r="S71" s="364"/>
      <c r="T71" s="290"/>
      <c r="U71" s="425"/>
      <c r="V71" s="426"/>
      <c r="W71" s="427"/>
      <c r="X71" s="363"/>
      <c r="Y71" s="437"/>
      <c r="Z71" s="364"/>
      <c r="AA71" s="363"/>
      <c r="AB71" s="437"/>
      <c r="AC71" s="437"/>
      <c r="AD71" s="438"/>
    </row>
    <row r="72" spans="1:30" ht="15" customHeight="1" x14ac:dyDescent="0.25">
      <c r="A72" s="197" t="s">
        <v>13</v>
      </c>
      <c r="B72" s="404" t="s">
        <v>14</v>
      </c>
      <c r="C72" s="405"/>
      <c r="D72" s="406"/>
      <c r="E72" s="406"/>
      <c r="F72" s="406"/>
      <c r="G72" s="406"/>
      <c r="H72" s="406"/>
      <c r="I72" s="406"/>
      <c r="J72" s="407"/>
      <c r="K72" s="404" t="s">
        <v>15</v>
      </c>
      <c r="L72" s="405"/>
      <c r="M72" s="405"/>
      <c r="N72" s="405"/>
      <c r="O72" s="406"/>
      <c r="P72" s="406"/>
      <c r="Q72" s="406"/>
      <c r="R72" s="407"/>
      <c r="S72" s="404" t="s">
        <v>16</v>
      </c>
      <c r="T72" s="405"/>
      <c r="U72" s="406"/>
      <c r="V72" s="406"/>
      <c r="W72" s="406"/>
      <c r="X72" s="406"/>
      <c r="Y72" s="406"/>
      <c r="Z72" s="406"/>
      <c r="AA72" s="406"/>
      <c r="AB72" s="406"/>
      <c r="AC72" s="406"/>
      <c r="AD72" s="408"/>
    </row>
    <row r="73" spans="1:30" ht="15" customHeight="1" thickBot="1" x14ac:dyDescent="0.3">
      <c r="A73" s="200"/>
      <c r="B73" s="401"/>
      <c r="C73" s="402"/>
      <c r="D73" s="402"/>
      <c r="E73" s="402"/>
      <c r="F73" s="402"/>
      <c r="G73" s="402"/>
      <c r="H73" s="402"/>
      <c r="I73" s="402"/>
      <c r="J73" s="403"/>
      <c r="K73" s="398"/>
      <c r="L73" s="399"/>
      <c r="M73" s="399"/>
      <c r="N73" s="399"/>
      <c r="O73" s="399"/>
      <c r="P73" s="399"/>
      <c r="Q73" s="399"/>
      <c r="R73" s="400"/>
      <c r="S73" s="395"/>
      <c r="T73" s="396"/>
      <c r="U73" s="396"/>
      <c r="V73" s="396"/>
      <c r="W73" s="396"/>
      <c r="X73" s="396"/>
      <c r="Y73" s="396"/>
      <c r="Z73" s="396"/>
      <c r="AA73" s="396"/>
      <c r="AB73" s="396"/>
      <c r="AC73" s="396"/>
      <c r="AD73" s="397"/>
    </row>
    <row r="74" spans="1:30" ht="32.25" customHeight="1" x14ac:dyDescent="0.25">
      <c r="A74" s="192"/>
      <c r="B74" s="23"/>
      <c r="C74" s="201"/>
      <c r="D74" s="201"/>
      <c r="E74" s="201"/>
      <c r="F74" s="201"/>
      <c r="G74" s="201"/>
      <c r="H74" s="201"/>
      <c r="I74" s="201"/>
      <c r="J74" s="201"/>
      <c r="K74" s="202"/>
      <c r="L74" s="202"/>
      <c r="M74" s="202"/>
      <c r="N74" s="202"/>
      <c r="O74" s="202"/>
      <c r="P74" s="202"/>
      <c r="Q74" s="202"/>
      <c r="R74" s="202"/>
      <c r="S74" s="202"/>
      <c r="T74" s="202"/>
      <c r="U74" s="202"/>
      <c r="V74" s="202"/>
      <c r="W74" s="202"/>
      <c r="X74" s="202"/>
      <c r="Y74" s="202"/>
      <c r="Z74" s="202"/>
      <c r="AA74" s="202"/>
      <c r="AB74" s="202"/>
      <c r="AC74" s="202"/>
      <c r="AD74" s="202"/>
    </row>
    <row r="75" spans="1:30" ht="27.75" customHeight="1" x14ac:dyDescent="0.25">
      <c r="A75" s="162"/>
      <c r="B75" s="22"/>
      <c r="C75" s="203"/>
      <c r="D75" s="203"/>
      <c r="E75" s="203"/>
      <c r="F75" s="203"/>
      <c r="G75" s="203"/>
      <c r="H75" s="203"/>
      <c r="I75" s="203"/>
      <c r="J75" s="203"/>
      <c r="K75" s="204"/>
      <c r="L75" s="204"/>
      <c r="M75" s="204"/>
      <c r="N75" s="204"/>
      <c r="O75" s="204"/>
      <c r="P75" s="204"/>
      <c r="Q75" s="204"/>
      <c r="R75" s="204"/>
      <c r="S75" s="204"/>
      <c r="T75" s="204"/>
      <c r="U75" s="204"/>
      <c r="V75" s="204"/>
      <c r="W75" s="204"/>
      <c r="X75" s="204"/>
      <c r="Y75" s="204"/>
      <c r="Z75" s="204"/>
      <c r="AA75" s="204"/>
      <c r="AB75" s="204"/>
      <c r="AC75" s="204"/>
      <c r="AD75" s="204"/>
    </row>
    <row r="76" spans="1:30" ht="34.5" customHeight="1" x14ac:dyDescent="0.25">
      <c r="A76" s="162"/>
      <c r="B76" s="203"/>
      <c r="C76" s="203"/>
      <c r="D76" s="203"/>
      <c r="E76" s="203"/>
      <c r="F76" s="203"/>
      <c r="G76" s="203"/>
      <c r="H76" s="203"/>
      <c r="I76" s="203"/>
      <c r="J76" s="203"/>
      <c r="K76" s="204"/>
      <c r="L76" s="204"/>
      <c r="M76" s="204"/>
      <c r="N76" s="204"/>
      <c r="O76" s="204"/>
      <c r="P76" s="204"/>
      <c r="Q76" s="204"/>
      <c r="R76" s="204"/>
      <c r="S76" s="204"/>
      <c r="T76" s="204"/>
      <c r="U76" s="204"/>
      <c r="V76" s="204"/>
      <c r="W76" s="204"/>
      <c r="X76" s="204"/>
      <c r="Y76" s="204"/>
      <c r="Z76" s="204"/>
      <c r="AA76" s="204"/>
      <c r="AB76" s="204"/>
      <c r="AC76" s="204"/>
      <c r="AD76" s="204"/>
    </row>
    <row r="77" spans="1:30" ht="18" customHeight="1" x14ac:dyDescent="0.2"/>
    <row r="78" spans="1:30" ht="18" customHeight="1" x14ac:dyDescent="0.2"/>
    <row r="200" spans="1:19" hidden="1" x14ac:dyDescent="0.2">
      <c r="A200" s="205" t="s">
        <v>2</v>
      </c>
      <c r="B200" s="205"/>
      <c r="C200" s="205"/>
      <c r="D200" s="49">
        <v>0</v>
      </c>
      <c r="H200" s="249" t="s">
        <v>6459</v>
      </c>
      <c r="S200" s="249"/>
    </row>
    <row r="201" spans="1:19" hidden="1" x14ac:dyDescent="0.2">
      <c r="A201" s="205" t="s">
        <v>3</v>
      </c>
      <c r="B201" s="205"/>
      <c r="C201" s="205"/>
      <c r="D201" s="49">
        <v>0</v>
      </c>
      <c r="H201" s="249" t="s">
        <v>6460</v>
      </c>
      <c r="S201" s="283"/>
    </row>
    <row r="202" spans="1:19" hidden="1" x14ac:dyDescent="0.2">
      <c r="A202" s="205" t="s">
        <v>192</v>
      </c>
      <c r="B202" s="205"/>
      <c r="C202" s="205"/>
      <c r="D202" s="49">
        <v>0</v>
      </c>
      <c r="H202" s="249" t="s">
        <v>6461</v>
      </c>
      <c r="S202" s="283"/>
    </row>
    <row r="203" spans="1:19" hidden="1" x14ac:dyDescent="0.2">
      <c r="A203" s="205" t="s">
        <v>193</v>
      </c>
      <c r="B203" s="205"/>
      <c r="C203" s="205"/>
      <c r="D203" s="49">
        <v>0</v>
      </c>
      <c r="H203" s="249" t="s">
        <v>6462</v>
      </c>
      <c r="P203" s="281"/>
      <c r="S203" s="283"/>
    </row>
    <row r="204" spans="1:19" hidden="1" x14ac:dyDescent="0.2">
      <c r="A204" s="205" t="s">
        <v>194</v>
      </c>
      <c r="B204" s="205"/>
      <c r="C204" s="205"/>
      <c r="D204" s="49">
        <v>0</v>
      </c>
      <c r="H204" s="249" t="s">
        <v>6453</v>
      </c>
      <c r="P204" s="281"/>
      <c r="S204" s="283"/>
    </row>
    <row r="205" spans="1:19" hidden="1" x14ac:dyDescent="0.2">
      <c r="A205" s="205" t="s">
        <v>195</v>
      </c>
      <c r="B205" s="205"/>
      <c r="C205" s="205"/>
      <c r="D205" s="49">
        <v>0</v>
      </c>
      <c r="H205" s="249" t="s">
        <v>6454</v>
      </c>
      <c r="P205" s="281"/>
      <c r="S205" s="283"/>
    </row>
    <row r="206" spans="1:19" hidden="1" x14ac:dyDescent="0.2">
      <c r="A206" s="205" t="s">
        <v>5</v>
      </c>
      <c r="B206" s="205" t="s">
        <v>426</v>
      </c>
      <c r="C206" s="205"/>
      <c r="D206" s="49">
        <v>0</v>
      </c>
      <c r="H206" s="249" t="s">
        <v>6455</v>
      </c>
      <c r="P206" s="281"/>
      <c r="S206" s="283"/>
    </row>
    <row r="207" spans="1:19" hidden="1" x14ac:dyDescent="0.2">
      <c r="A207" s="4" t="s">
        <v>427</v>
      </c>
      <c r="D207" s="73">
        <v>0</v>
      </c>
      <c r="H207" s="249" t="s">
        <v>6456</v>
      </c>
      <c r="P207" s="281"/>
      <c r="S207" s="283"/>
    </row>
    <row r="208" spans="1:19" hidden="1" x14ac:dyDescent="0.2">
      <c r="H208" s="249" t="s">
        <v>6463</v>
      </c>
      <c r="P208" s="281"/>
      <c r="S208" s="283"/>
    </row>
    <row r="209" spans="8:19" hidden="1" x14ac:dyDescent="0.2">
      <c r="H209" s="249" t="s">
        <v>6457</v>
      </c>
      <c r="P209" s="281"/>
      <c r="S209" s="283"/>
    </row>
    <row r="210" spans="8:19" hidden="1" x14ac:dyDescent="0.2">
      <c r="H210" s="249" t="s">
        <v>6464</v>
      </c>
      <c r="P210" s="281"/>
      <c r="S210" s="283"/>
    </row>
    <row r="211" spans="8:19" hidden="1" x14ac:dyDescent="0.2">
      <c r="H211" s="249" t="s">
        <v>6458</v>
      </c>
      <c r="P211" s="281"/>
      <c r="S211" s="283"/>
    </row>
    <row r="212" spans="8:19" hidden="1" x14ac:dyDescent="0.2">
      <c r="P212" s="281"/>
      <c r="S212" s="283"/>
    </row>
    <row r="213" spans="8:19" hidden="1" x14ac:dyDescent="0.2"/>
    <row r="214" spans="8:19" hidden="1" x14ac:dyDescent="0.2"/>
    <row r="215" spans="8:19" hidden="1" x14ac:dyDescent="0.2"/>
    <row r="216" spans="8:19" hidden="1" x14ac:dyDescent="0.2"/>
    <row r="217" spans="8:19" hidden="1" x14ac:dyDescent="0.2"/>
    <row r="218" spans="8:19" hidden="1" x14ac:dyDescent="0.2"/>
    <row r="219" spans="8:19" hidden="1" x14ac:dyDescent="0.2"/>
  </sheetData>
  <sheetProtection algorithmName="SHA-512" hashValue="1HqecF9qtNSVoJZ94841AnYqZxq/MB0f5b+i5QXTMxQb7eULKe5O2lSKHDojIKxKdAG16bMFVwKO91FB8NN7WA==" saltValue="bYLDQTkg1+abADlHnTzyIQ==" spinCount="100000" sheet="1" objects="1" scenarios="1" selectLockedCells="1"/>
  <mergeCells count="115">
    <mergeCell ref="C22:E22"/>
    <mergeCell ref="F22:O22"/>
    <mergeCell ref="F23:O23"/>
    <mergeCell ref="F24:O24"/>
    <mergeCell ref="C12:E12"/>
    <mergeCell ref="F12:O12"/>
    <mergeCell ref="C13:E13"/>
    <mergeCell ref="F13:O13"/>
    <mergeCell ref="C16:E16"/>
    <mergeCell ref="F16:O16"/>
    <mergeCell ref="C19:E19"/>
    <mergeCell ref="F19:O19"/>
    <mergeCell ref="J64:O64"/>
    <mergeCell ref="A59:AD59"/>
    <mergeCell ref="T64:W64"/>
    <mergeCell ref="P61:W61"/>
    <mergeCell ref="T62:W62"/>
    <mergeCell ref="D61:O61"/>
    <mergeCell ref="P62:S62"/>
    <mergeCell ref="J62:O62"/>
    <mergeCell ref="A64:B64"/>
    <mergeCell ref="D62:I62"/>
    <mergeCell ref="A60:AD60"/>
    <mergeCell ref="X64:AD64"/>
    <mergeCell ref="X61:AD62"/>
    <mergeCell ref="A62:C63"/>
    <mergeCell ref="D63:I63"/>
    <mergeCell ref="J63:O63"/>
    <mergeCell ref="P63:S63"/>
    <mergeCell ref="T63:W63"/>
    <mergeCell ref="X63:AD63"/>
    <mergeCell ref="Q51:AD56"/>
    <mergeCell ref="M51:O51"/>
    <mergeCell ref="B51:L51"/>
    <mergeCell ref="B56:O56"/>
    <mergeCell ref="B52:N52"/>
    <mergeCell ref="B54:N54"/>
    <mergeCell ref="B50:K50"/>
    <mergeCell ref="B47:K47"/>
    <mergeCell ref="B49:J49"/>
    <mergeCell ref="B48:J48"/>
    <mergeCell ref="Q48:Y48"/>
    <mergeCell ref="B55:F55"/>
    <mergeCell ref="S73:AD73"/>
    <mergeCell ref="K73:R73"/>
    <mergeCell ref="P66:S66"/>
    <mergeCell ref="B73:J73"/>
    <mergeCell ref="B72:J72"/>
    <mergeCell ref="K72:R72"/>
    <mergeCell ref="S72:AD72"/>
    <mergeCell ref="A67:AD68"/>
    <mergeCell ref="P64:S64"/>
    <mergeCell ref="A65:B65"/>
    <mergeCell ref="D66:I66"/>
    <mergeCell ref="J66:O66"/>
    <mergeCell ref="P65:S65"/>
    <mergeCell ref="X66:AD66"/>
    <mergeCell ref="X65:AD65"/>
    <mergeCell ref="D64:I64"/>
    <mergeCell ref="B70:J71"/>
    <mergeCell ref="U71:W71"/>
    <mergeCell ref="R69:T69"/>
    <mergeCell ref="U69:AD69"/>
    <mergeCell ref="B69:J69"/>
    <mergeCell ref="K69:Q69"/>
    <mergeCell ref="X71:Z71"/>
    <mergeCell ref="AA71:AD71"/>
    <mergeCell ref="R70:S70"/>
    <mergeCell ref="AA70:AD70"/>
    <mergeCell ref="U70:W70"/>
    <mergeCell ref="X70:Z70"/>
    <mergeCell ref="K70:Q71"/>
    <mergeCell ref="R71:S71"/>
    <mergeCell ref="A66:B66"/>
    <mergeCell ref="T66:W66"/>
    <mergeCell ref="O32:AC32"/>
    <mergeCell ref="B33:AC35"/>
    <mergeCell ref="Q50:Z50"/>
    <mergeCell ref="T65:W65"/>
    <mergeCell ref="D65:I65"/>
    <mergeCell ref="J65:O65"/>
    <mergeCell ref="B57:AD57"/>
    <mergeCell ref="B53:N53"/>
    <mergeCell ref="A58:AD58"/>
    <mergeCell ref="G55:N55"/>
    <mergeCell ref="B44:L44"/>
    <mergeCell ref="M44:O44"/>
    <mergeCell ref="Q36:AD36"/>
    <mergeCell ref="Z40:AA42"/>
    <mergeCell ref="AB40:AB42"/>
    <mergeCell ref="Z47:AD47"/>
    <mergeCell ref="J9:U9"/>
    <mergeCell ref="J7:U8"/>
    <mergeCell ref="B6:I10"/>
    <mergeCell ref="Z6:AD6"/>
    <mergeCell ref="Q46:AD46"/>
    <mergeCell ref="R11:T11"/>
    <mergeCell ref="B43:O43"/>
    <mergeCell ref="W8:AB8"/>
    <mergeCell ref="W9:AB10"/>
    <mergeCell ref="W11:AB11"/>
    <mergeCell ref="R19:AD23"/>
    <mergeCell ref="R25:AD26"/>
    <mergeCell ref="Q37:AD39"/>
    <mergeCell ref="Q43:AD44"/>
    <mergeCell ref="Q40:Y42"/>
    <mergeCell ref="R15:AD18"/>
    <mergeCell ref="X13:AA13"/>
    <mergeCell ref="B29:AD30"/>
    <mergeCell ref="B37:O37"/>
    <mergeCell ref="B38:O39"/>
    <mergeCell ref="AA27:AD27"/>
    <mergeCell ref="B27:J27"/>
    <mergeCell ref="B28:C28"/>
    <mergeCell ref="F20:O20"/>
  </mergeCells>
  <phoneticPr fontId="0" type="noConversion"/>
  <dataValidations count="5">
    <dataValidation type="list" allowBlank="1" showInputMessage="1" showErrorMessage="1" promptTitle="Question 2" sqref="O32:AC32">
      <formula1>lstProvince</formula1>
    </dataValidation>
    <dataValidation type="list" allowBlank="1" showInputMessage="1" showErrorMessage="1" sqref="R71:S71 X71:Z71">
      <formula1>lstMonths</formula1>
    </dataValidation>
    <dataValidation type="list" allowBlank="1" showInputMessage="1" showErrorMessage="1" sqref="T71">
      <formula1>lstDaysFiscal</formula1>
    </dataValidation>
    <dataValidation type="list" allowBlank="1" showInputMessage="1" showErrorMessage="1" sqref="AA71:AD71">
      <formula1>lstDaysReport</formula1>
    </dataValidation>
    <dataValidation type="list" allowBlank="1" showInputMessage="1" showErrorMessage="1" sqref="U71:W71">
      <formula1>lstYear</formula1>
    </dataValidation>
  </dataValidations>
  <printOptions horizontalCentered="1" verticalCentered="1"/>
  <pageMargins left="0" right="0" top="0" bottom="0" header="0" footer="0"/>
  <pageSetup scale="5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07" r:id="rId4" name="p01q03g01">
              <controlPr defaultSize="0" autoFill="0" autoPict="0" altText="">
                <anchor moveWithCells="1" sizeWithCells="1">
                  <from>
                    <xdr:col>5</xdr:col>
                    <xdr:colOff>190500</xdr:colOff>
                    <xdr:row>38</xdr:row>
                    <xdr:rowOff>314325</xdr:rowOff>
                  </from>
                  <to>
                    <xdr:col>10</xdr:col>
                    <xdr:colOff>114300</xdr:colOff>
                    <xdr:row>40</xdr:row>
                    <xdr:rowOff>28575</xdr:rowOff>
                  </to>
                </anchor>
              </controlPr>
            </control>
          </mc:Choice>
        </mc:AlternateContent>
        <mc:AlternateContent xmlns:mc="http://schemas.openxmlformats.org/markup-compatibility/2006">
          <mc:Choice Requires="x14">
            <control shapeId="3208" r:id="rId5" name="p01q03g01o01">
              <controlPr defaultSize="0" autoFill="0" autoLine="0" autoPict="0" altText="Please confirm that your figures are reported by calendar year. Option answer yes">
                <anchor moveWithCells="1" sizeWithCells="1">
                  <from>
                    <xdr:col>7</xdr:col>
                    <xdr:colOff>57150</xdr:colOff>
                    <xdr:row>39</xdr:row>
                    <xdr:rowOff>9525</xdr:rowOff>
                  </from>
                  <to>
                    <xdr:col>8</xdr:col>
                    <xdr:colOff>47625</xdr:colOff>
                    <xdr:row>40</xdr:row>
                    <xdr:rowOff>28575</xdr:rowOff>
                  </to>
                </anchor>
              </controlPr>
            </control>
          </mc:Choice>
        </mc:AlternateContent>
        <mc:AlternateContent xmlns:mc="http://schemas.openxmlformats.org/markup-compatibility/2006">
          <mc:Choice Requires="x14">
            <control shapeId="3209" r:id="rId6" name="p01q03g01o02">
              <controlPr defaultSize="0" autoFill="0" autoLine="0" autoPict="0">
                <anchor moveWithCells="1" sizeWithCells="1">
                  <from>
                    <xdr:col>9</xdr:col>
                    <xdr:colOff>9525</xdr:colOff>
                    <xdr:row>39</xdr:row>
                    <xdr:rowOff>9525</xdr:rowOff>
                  </from>
                  <to>
                    <xdr:col>10</xdr:col>
                    <xdr:colOff>104775</xdr:colOff>
                    <xdr:row>40</xdr:row>
                    <xdr:rowOff>28575</xdr:rowOff>
                  </to>
                </anchor>
              </controlPr>
            </control>
          </mc:Choice>
        </mc:AlternateContent>
        <mc:AlternateContent xmlns:mc="http://schemas.openxmlformats.org/markup-compatibility/2006">
          <mc:Choice Requires="x14">
            <control shapeId="3210" r:id="rId7" name="p01q04g01">
              <controlPr defaultSize="0" autoFill="0" autoPict="0">
                <anchor moveWithCells="1" sizeWithCells="1">
                  <from>
                    <xdr:col>24</xdr:col>
                    <xdr:colOff>247650</xdr:colOff>
                    <xdr:row>39</xdr:row>
                    <xdr:rowOff>114300</xdr:rowOff>
                  </from>
                  <to>
                    <xdr:col>29</xdr:col>
                    <xdr:colOff>38100</xdr:colOff>
                    <xdr:row>41</xdr:row>
                    <xdr:rowOff>9525</xdr:rowOff>
                  </to>
                </anchor>
              </controlPr>
            </control>
          </mc:Choice>
        </mc:AlternateContent>
        <mc:AlternateContent xmlns:mc="http://schemas.openxmlformats.org/markup-compatibility/2006">
          <mc:Choice Requires="x14">
            <control shapeId="3211" r:id="rId8" name="p01q04g01o01">
              <controlPr defaultSize="0" autoFill="0" autoLine="0" autoPict="0">
                <anchor moveWithCells="1" sizeWithCells="1">
                  <from>
                    <xdr:col>25</xdr:col>
                    <xdr:colOff>285750</xdr:colOff>
                    <xdr:row>39</xdr:row>
                    <xdr:rowOff>152400</xdr:rowOff>
                  </from>
                  <to>
                    <xdr:col>26</xdr:col>
                    <xdr:colOff>285750</xdr:colOff>
                    <xdr:row>41</xdr:row>
                    <xdr:rowOff>0</xdr:rowOff>
                  </to>
                </anchor>
              </controlPr>
            </control>
          </mc:Choice>
        </mc:AlternateContent>
        <mc:AlternateContent xmlns:mc="http://schemas.openxmlformats.org/markup-compatibility/2006">
          <mc:Choice Requires="x14">
            <control shapeId="3212" r:id="rId9" name="p01q04g01o02">
              <controlPr defaultSize="0" autoFill="0" autoLine="0" autoPict="0">
                <anchor moveWithCells="1" sizeWithCells="1">
                  <from>
                    <xdr:col>27</xdr:col>
                    <xdr:colOff>238125</xdr:colOff>
                    <xdr:row>39</xdr:row>
                    <xdr:rowOff>152400</xdr:rowOff>
                  </from>
                  <to>
                    <xdr:col>28</xdr:col>
                    <xdr:colOff>171450</xdr:colOff>
                    <xdr:row>41</xdr:row>
                    <xdr:rowOff>9525</xdr:rowOff>
                  </to>
                </anchor>
              </controlPr>
            </control>
          </mc:Choice>
        </mc:AlternateContent>
        <mc:AlternateContent xmlns:mc="http://schemas.openxmlformats.org/markup-compatibility/2006">
          <mc:Choice Requires="x14">
            <control shapeId="3213" r:id="rId10" name="p01q05g01">
              <controlPr defaultSize="0" autoFill="0" autoPict="0">
                <anchor moveWithCells="1" sizeWithCells="1">
                  <from>
                    <xdr:col>12</xdr:col>
                    <xdr:colOff>209550</xdr:colOff>
                    <xdr:row>45</xdr:row>
                    <xdr:rowOff>180975</xdr:rowOff>
                  </from>
                  <to>
                    <xdr:col>14</xdr:col>
                    <xdr:colOff>857250</xdr:colOff>
                    <xdr:row>47</xdr:row>
                    <xdr:rowOff>57150</xdr:rowOff>
                  </to>
                </anchor>
              </controlPr>
            </control>
          </mc:Choice>
        </mc:AlternateContent>
        <mc:AlternateContent xmlns:mc="http://schemas.openxmlformats.org/markup-compatibility/2006">
          <mc:Choice Requires="x14">
            <control shapeId="3214" r:id="rId11" name="p01q05g01o01">
              <controlPr defaultSize="0" autoFill="0" autoLine="0" autoPict="0">
                <anchor moveWithCells="1" sizeWithCells="1">
                  <from>
                    <xdr:col>13</xdr:col>
                    <xdr:colOff>285750</xdr:colOff>
                    <xdr:row>46</xdr:row>
                    <xdr:rowOff>9525</xdr:rowOff>
                  </from>
                  <to>
                    <xdr:col>14</xdr:col>
                    <xdr:colOff>295275</xdr:colOff>
                    <xdr:row>47</xdr:row>
                    <xdr:rowOff>0</xdr:rowOff>
                  </to>
                </anchor>
              </controlPr>
            </control>
          </mc:Choice>
        </mc:AlternateContent>
        <mc:AlternateContent xmlns:mc="http://schemas.openxmlformats.org/markup-compatibility/2006">
          <mc:Choice Requires="x14">
            <control shapeId="3215" r:id="rId12" name="p01q05g01o02">
              <controlPr defaultSize="0" autoFill="0" autoLine="0" autoPict="0">
                <anchor moveWithCells="1" sizeWithCells="1">
                  <from>
                    <xdr:col>14</xdr:col>
                    <xdr:colOff>542925</xdr:colOff>
                    <xdr:row>46</xdr:row>
                    <xdr:rowOff>9525</xdr:rowOff>
                  </from>
                  <to>
                    <xdr:col>14</xdr:col>
                    <xdr:colOff>847725</xdr:colOff>
                    <xdr:row>47</xdr:row>
                    <xdr:rowOff>0</xdr:rowOff>
                  </to>
                </anchor>
              </controlPr>
            </control>
          </mc:Choice>
        </mc:AlternateContent>
        <mc:AlternateContent xmlns:mc="http://schemas.openxmlformats.org/markup-compatibility/2006">
          <mc:Choice Requires="x14">
            <control shapeId="3216" r:id="rId13" name="p01q05g02">
              <controlPr defaultSize="0" autoFill="0" autoPict="0">
                <anchor moveWithCells="1" sizeWithCells="1">
                  <from>
                    <xdr:col>12</xdr:col>
                    <xdr:colOff>200025</xdr:colOff>
                    <xdr:row>47</xdr:row>
                    <xdr:rowOff>161925</xdr:rowOff>
                  </from>
                  <to>
                    <xdr:col>14</xdr:col>
                    <xdr:colOff>857250</xdr:colOff>
                    <xdr:row>49</xdr:row>
                    <xdr:rowOff>47625</xdr:rowOff>
                  </to>
                </anchor>
              </controlPr>
            </control>
          </mc:Choice>
        </mc:AlternateContent>
        <mc:AlternateContent xmlns:mc="http://schemas.openxmlformats.org/markup-compatibility/2006">
          <mc:Choice Requires="x14">
            <control shapeId="3217" r:id="rId14" name="p01q05g02o01">
              <controlPr defaultSize="0" autoFill="0" autoLine="0" autoPict="0">
                <anchor moveWithCells="1" sizeWithCells="1">
                  <from>
                    <xdr:col>13</xdr:col>
                    <xdr:colOff>276225</xdr:colOff>
                    <xdr:row>48</xdr:row>
                    <xdr:rowOff>9525</xdr:rowOff>
                  </from>
                  <to>
                    <xdr:col>14</xdr:col>
                    <xdr:colOff>285750</xdr:colOff>
                    <xdr:row>49</xdr:row>
                    <xdr:rowOff>0</xdr:rowOff>
                  </to>
                </anchor>
              </controlPr>
            </control>
          </mc:Choice>
        </mc:AlternateContent>
        <mc:AlternateContent xmlns:mc="http://schemas.openxmlformats.org/markup-compatibility/2006">
          <mc:Choice Requires="x14">
            <control shapeId="3218" r:id="rId15" name="p01q05g02o02">
              <controlPr defaultSize="0" autoFill="0" autoLine="0" autoPict="0">
                <anchor moveWithCells="1" sizeWithCells="1">
                  <from>
                    <xdr:col>14</xdr:col>
                    <xdr:colOff>514350</xdr:colOff>
                    <xdr:row>48</xdr:row>
                    <xdr:rowOff>9525</xdr:rowOff>
                  </from>
                  <to>
                    <xdr:col>14</xdr:col>
                    <xdr:colOff>819150</xdr:colOff>
                    <xdr:row>49</xdr:row>
                    <xdr:rowOff>0</xdr:rowOff>
                  </to>
                </anchor>
              </controlPr>
            </control>
          </mc:Choice>
        </mc:AlternateContent>
        <mc:AlternateContent xmlns:mc="http://schemas.openxmlformats.org/markup-compatibility/2006">
          <mc:Choice Requires="x14">
            <control shapeId="3222" r:id="rId16" name="p01q05g03">
              <controlPr defaultSize="0" autoFill="0" autoPict="0">
                <anchor moveWithCells="1" sizeWithCells="1">
                  <from>
                    <xdr:col>14</xdr:col>
                    <xdr:colOff>0</xdr:colOff>
                    <xdr:row>51</xdr:row>
                    <xdr:rowOff>47625</xdr:rowOff>
                  </from>
                  <to>
                    <xdr:col>14</xdr:col>
                    <xdr:colOff>381000</xdr:colOff>
                    <xdr:row>55</xdr:row>
                    <xdr:rowOff>228600</xdr:rowOff>
                  </to>
                </anchor>
              </controlPr>
            </control>
          </mc:Choice>
        </mc:AlternateContent>
        <mc:AlternateContent xmlns:mc="http://schemas.openxmlformats.org/markup-compatibility/2006">
          <mc:Choice Requires="x14">
            <control shapeId="3223" r:id="rId17" name="p01q05g04">
              <controlPr defaultSize="0" autoFill="0" autoPict="0">
                <anchor moveWithCells="1" sizeWithCells="1">
                  <from>
                    <xdr:col>14</xdr:col>
                    <xdr:colOff>476250</xdr:colOff>
                    <xdr:row>51</xdr:row>
                    <xdr:rowOff>57150</xdr:rowOff>
                  </from>
                  <to>
                    <xdr:col>14</xdr:col>
                    <xdr:colOff>857250</xdr:colOff>
                    <xdr:row>55</xdr:row>
                    <xdr:rowOff>228600</xdr:rowOff>
                  </to>
                </anchor>
              </controlPr>
            </control>
          </mc:Choice>
        </mc:AlternateContent>
        <mc:AlternateContent xmlns:mc="http://schemas.openxmlformats.org/markup-compatibility/2006">
          <mc:Choice Requires="x14">
            <control shapeId="3224" r:id="rId18" name="p01q05g03o01">
              <controlPr defaultSize="0" autoFill="0" autoLine="0" autoPict="0">
                <anchor moveWithCells="1" sizeWithCells="1">
                  <from>
                    <xdr:col>14</xdr:col>
                    <xdr:colOff>76200</xdr:colOff>
                    <xdr:row>51</xdr:row>
                    <xdr:rowOff>104775</xdr:rowOff>
                  </from>
                  <to>
                    <xdr:col>14</xdr:col>
                    <xdr:colOff>381000</xdr:colOff>
                    <xdr:row>52</xdr:row>
                    <xdr:rowOff>0</xdr:rowOff>
                  </to>
                </anchor>
              </controlPr>
            </control>
          </mc:Choice>
        </mc:AlternateContent>
        <mc:AlternateContent xmlns:mc="http://schemas.openxmlformats.org/markup-compatibility/2006">
          <mc:Choice Requires="x14">
            <control shapeId="3225" r:id="rId19" name="p01q05g03o02">
              <controlPr defaultSize="0" autoFill="0" autoLine="0" autoPict="0">
                <anchor moveWithCells="1" sizeWithCells="1">
                  <from>
                    <xdr:col>14</xdr:col>
                    <xdr:colOff>76200</xdr:colOff>
                    <xdr:row>52</xdr:row>
                    <xdr:rowOff>76200</xdr:rowOff>
                  </from>
                  <to>
                    <xdr:col>14</xdr:col>
                    <xdr:colOff>381000</xdr:colOff>
                    <xdr:row>52</xdr:row>
                    <xdr:rowOff>295275</xdr:rowOff>
                  </to>
                </anchor>
              </controlPr>
            </control>
          </mc:Choice>
        </mc:AlternateContent>
        <mc:AlternateContent xmlns:mc="http://schemas.openxmlformats.org/markup-compatibility/2006">
          <mc:Choice Requires="x14">
            <control shapeId="3226" r:id="rId20" name="p01q05g03o03">
              <controlPr defaultSize="0" autoFill="0" autoLine="0" autoPict="0">
                <anchor moveWithCells="1" sizeWithCells="1">
                  <from>
                    <xdr:col>14</xdr:col>
                    <xdr:colOff>76200</xdr:colOff>
                    <xdr:row>53</xdr:row>
                    <xdr:rowOff>47625</xdr:rowOff>
                  </from>
                  <to>
                    <xdr:col>14</xdr:col>
                    <xdr:colOff>381000</xdr:colOff>
                    <xdr:row>53</xdr:row>
                    <xdr:rowOff>266700</xdr:rowOff>
                  </to>
                </anchor>
              </controlPr>
            </control>
          </mc:Choice>
        </mc:AlternateContent>
        <mc:AlternateContent xmlns:mc="http://schemas.openxmlformats.org/markup-compatibility/2006">
          <mc:Choice Requires="x14">
            <control shapeId="3227" r:id="rId21" name="p01q05g03o04">
              <controlPr defaultSize="0" autoFill="0" autoLine="0" autoPict="0">
                <anchor moveWithCells="1" sizeWithCells="1">
                  <from>
                    <xdr:col>14</xdr:col>
                    <xdr:colOff>76200</xdr:colOff>
                    <xdr:row>54</xdr:row>
                    <xdr:rowOff>19050</xdr:rowOff>
                  </from>
                  <to>
                    <xdr:col>14</xdr:col>
                    <xdr:colOff>381000</xdr:colOff>
                    <xdr:row>54</xdr:row>
                    <xdr:rowOff>238125</xdr:rowOff>
                  </to>
                </anchor>
              </controlPr>
            </control>
          </mc:Choice>
        </mc:AlternateContent>
        <mc:AlternateContent xmlns:mc="http://schemas.openxmlformats.org/markup-compatibility/2006">
          <mc:Choice Requires="x14">
            <control shapeId="3228" r:id="rId22" name="p01q05g03o05">
              <controlPr defaultSize="0" autoFill="0" autoLine="0" autoPict="0">
                <anchor moveWithCells="1" sizeWithCells="1">
                  <from>
                    <xdr:col>14</xdr:col>
                    <xdr:colOff>76200</xdr:colOff>
                    <xdr:row>54</xdr:row>
                    <xdr:rowOff>314325</xdr:rowOff>
                  </from>
                  <to>
                    <xdr:col>14</xdr:col>
                    <xdr:colOff>381000</xdr:colOff>
                    <xdr:row>55</xdr:row>
                    <xdr:rowOff>209550</xdr:rowOff>
                  </to>
                </anchor>
              </controlPr>
            </control>
          </mc:Choice>
        </mc:AlternateContent>
        <mc:AlternateContent xmlns:mc="http://schemas.openxmlformats.org/markup-compatibility/2006">
          <mc:Choice Requires="x14">
            <control shapeId="3229" r:id="rId23" name="p01q05g04o01">
              <controlPr defaultSize="0" autoFill="0" autoLine="0" autoPict="0">
                <anchor moveWithCells="1" sizeWithCells="1">
                  <from>
                    <xdr:col>14</xdr:col>
                    <xdr:colOff>552450</xdr:colOff>
                    <xdr:row>51</xdr:row>
                    <xdr:rowOff>104775</xdr:rowOff>
                  </from>
                  <to>
                    <xdr:col>14</xdr:col>
                    <xdr:colOff>857250</xdr:colOff>
                    <xdr:row>52</xdr:row>
                    <xdr:rowOff>0</xdr:rowOff>
                  </to>
                </anchor>
              </controlPr>
            </control>
          </mc:Choice>
        </mc:AlternateContent>
        <mc:AlternateContent xmlns:mc="http://schemas.openxmlformats.org/markup-compatibility/2006">
          <mc:Choice Requires="x14">
            <control shapeId="3230" r:id="rId24" name="p01q05g04o02">
              <controlPr defaultSize="0" autoFill="0" autoLine="0" autoPict="0">
                <anchor moveWithCells="1" sizeWithCells="1">
                  <from>
                    <xdr:col>14</xdr:col>
                    <xdr:colOff>552450</xdr:colOff>
                    <xdr:row>52</xdr:row>
                    <xdr:rowOff>76200</xdr:rowOff>
                  </from>
                  <to>
                    <xdr:col>14</xdr:col>
                    <xdr:colOff>857250</xdr:colOff>
                    <xdr:row>52</xdr:row>
                    <xdr:rowOff>295275</xdr:rowOff>
                  </to>
                </anchor>
              </controlPr>
            </control>
          </mc:Choice>
        </mc:AlternateContent>
        <mc:AlternateContent xmlns:mc="http://schemas.openxmlformats.org/markup-compatibility/2006">
          <mc:Choice Requires="x14">
            <control shapeId="3231" r:id="rId25" name="p01q05g04o03">
              <controlPr defaultSize="0" autoFill="0" autoLine="0" autoPict="0">
                <anchor moveWithCells="1" sizeWithCells="1">
                  <from>
                    <xdr:col>14</xdr:col>
                    <xdr:colOff>552450</xdr:colOff>
                    <xdr:row>53</xdr:row>
                    <xdr:rowOff>47625</xdr:rowOff>
                  </from>
                  <to>
                    <xdr:col>14</xdr:col>
                    <xdr:colOff>857250</xdr:colOff>
                    <xdr:row>53</xdr:row>
                    <xdr:rowOff>266700</xdr:rowOff>
                  </to>
                </anchor>
              </controlPr>
            </control>
          </mc:Choice>
        </mc:AlternateContent>
        <mc:AlternateContent xmlns:mc="http://schemas.openxmlformats.org/markup-compatibility/2006">
          <mc:Choice Requires="x14">
            <control shapeId="3232" r:id="rId26" name="p01q05g04o04">
              <controlPr defaultSize="0" autoFill="0" autoLine="0" autoPict="0">
                <anchor moveWithCells="1" sizeWithCells="1">
                  <from>
                    <xdr:col>14</xdr:col>
                    <xdr:colOff>552450</xdr:colOff>
                    <xdr:row>54</xdr:row>
                    <xdr:rowOff>19050</xdr:rowOff>
                  </from>
                  <to>
                    <xdr:col>14</xdr:col>
                    <xdr:colOff>857250</xdr:colOff>
                    <xdr:row>54</xdr:row>
                    <xdr:rowOff>238125</xdr:rowOff>
                  </to>
                </anchor>
              </controlPr>
            </control>
          </mc:Choice>
        </mc:AlternateContent>
        <mc:AlternateContent xmlns:mc="http://schemas.openxmlformats.org/markup-compatibility/2006">
          <mc:Choice Requires="x14">
            <control shapeId="3233" r:id="rId27" name="p01q05g04o05">
              <controlPr defaultSize="0" autoFill="0" autoLine="0" autoPict="0">
                <anchor moveWithCells="1" sizeWithCells="1">
                  <from>
                    <xdr:col>14</xdr:col>
                    <xdr:colOff>552450</xdr:colOff>
                    <xdr:row>54</xdr:row>
                    <xdr:rowOff>314325</xdr:rowOff>
                  </from>
                  <to>
                    <xdr:col>14</xdr:col>
                    <xdr:colOff>857250</xdr:colOff>
                    <xdr:row>55</xdr:row>
                    <xdr:rowOff>209550</xdr:rowOff>
                  </to>
                </anchor>
              </controlPr>
            </control>
          </mc:Choice>
        </mc:AlternateContent>
        <mc:AlternateContent xmlns:mc="http://schemas.openxmlformats.org/markup-compatibility/2006">
          <mc:Choice Requires="x14">
            <control shapeId="3235" r:id="rId28" name="p01q06g01">
              <controlPr defaultSize="0" autoFill="0" autoPict="0">
                <anchor moveWithCells="1" sizeWithCells="1">
                  <from>
                    <xdr:col>26</xdr:col>
                    <xdr:colOff>19050</xdr:colOff>
                    <xdr:row>46</xdr:row>
                    <xdr:rowOff>219075</xdr:rowOff>
                  </from>
                  <to>
                    <xdr:col>26</xdr:col>
                    <xdr:colOff>266700</xdr:colOff>
                    <xdr:row>49</xdr:row>
                    <xdr:rowOff>28575</xdr:rowOff>
                  </to>
                </anchor>
              </controlPr>
            </control>
          </mc:Choice>
        </mc:AlternateContent>
        <mc:AlternateContent xmlns:mc="http://schemas.openxmlformats.org/markup-compatibility/2006">
          <mc:Choice Requires="x14">
            <control shapeId="3238" r:id="rId29" name="p01q06g02">
              <controlPr defaultSize="0" autoFill="0" autoPict="0">
                <anchor moveWithCells="1" sizeWithCells="1">
                  <from>
                    <xdr:col>28</xdr:col>
                    <xdr:colOff>9525</xdr:colOff>
                    <xdr:row>46</xdr:row>
                    <xdr:rowOff>219075</xdr:rowOff>
                  </from>
                  <to>
                    <xdr:col>29</xdr:col>
                    <xdr:colOff>47625</xdr:colOff>
                    <xdr:row>49</xdr:row>
                    <xdr:rowOff>28575</xdr:rowOff>
                  </to>
                </anchor>
              </controlPr>
            </control>
          </mc:Choice>
        </mc:AlternateContent>
        <mc:AlternateContent xmlns:mc="http://schemas.openxmlformats.org/markup-compatibility/2006">
          <mc:Choice Requires="x14">
            <control shapeId="3245" r:id="rId30" name="p01q06g01o01">
              <controlPr defaultSize="0" autoFill="0" autoLine="0" autoPict="0">
                <anchor moveWithCells="1">
                  <from>
                    <xdr:col>26</xdr:col>
                    <xdr:colOff>38100</xdr:colOff>
                    <xdr:row>47</xdr:row>
                    <xdr:rowOff>38100</xdr:rowOff>
                  </from>
                  <to>
                    <xdr:col>26</xdr:col>
                    <xdr:colOff>257175</xdr:colOff>
                    <xdr:row>47</xdr:row>
                    <xdr:rowOff>219075</xdr:rowOff>
                  </to>
                </anchor>
              </controlPr>
            </control>
          </mc:Choice>
        </mc:AlternateContent>
        <mc:AlternateContent xmlns:mc="http://schemas.openxmlformats.org/markup-compatibility/2006">
          <mc:Choice Requires="x14">
            <control shapeId="3247" r:id="rId31" name="p01q06g01o02">
              <controlPr defaultSize="0" autoFill="0" autoLine="0" autoPict="0">
                <anchor moveWithCells="1">
                  <from>
                    <xdr:col>26</xdr:col>
                    <xdr:colOff>38100</xdr:colOff>
                    <xdr:row>48</xdr:row>
                    <xdr:rowOff>38100</xdr:rowOff>
                  </from>
                  <to>
                    <xdr:col>26</xdr:col>
                    <xdr:colOff>257175</xdr:colOff>
                    <xdr:row>48</xdr:row>
                    <xdr:rowOff>219075</xdr:rowOff>
                  </to>
                </anchor>
              </controlPr>
            </control>
          </mc:Choice>
        </mc:AlternateContent>
        <mc:AlternateContent xmlns:mc="http://schemas.openxmlformats.org/markup-compatibility/2006">
          <mc:Choice Requires="x14">
            <control shapeId="3248" r:id="rId32" name="p01q06g02o01">
              <controlPr defaultSize="0" autoFill="0" autoLine="0" autoPict="0">
                <anchor moveWithCells="1">
                  <from>
                    <xdr:col>28</xdr:col>
                    <xdr:colOff>19050</xdr:colOff>
                    <xdr:row>47</xdr:row>
                    <xdr:rowOff>9525</xdr:rowOff>
                  </from>
                  <to>
                    <xdr:col>29</xdr:col>
                    <xdr:colOff>28575</xdr:colOff>
                    <xdr:row>48</xdr:row>
                    <xdr:rowOff>0</xdr:rowOff>
                  </to>
                </anchor>
              </controlPr>
            </control>
          </mc:Choice>
        </mc:AlternateContent>
        <mc:AlternateContent xmlns:mc="http://schemas.openxmlformats.org/markup-compatibility/2006">
          <mc:Choice Requires="x14">
            <control shapeId="3249" r:id="rId33" name="p01q06g02o02">
              <controlPr defaultSize="0" autoFill="0" autoLine="0" autoPict="0">
                <anchor moveWithCells="1">
                  <from>
                    <xdr:col>28</xdr:col>
                    <xdr:colOff>19050</xdr:colOff>
                    <xdr:row>48</xdr:row>
                    <xdr:rowOff>9525</xdr:rowOff>
                  </from>
                  <to>
                    <xdr:col>29</xdr:col>
                    <xdr:colOff>28575</xdr:colOff>
                    <xdr:row>49</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3"/>
  <sheetViews>
    <sheetView workbookViewId="0"/>
  </sheetViews>
  <sheetFormatPr defaultColWidth="9.33203125" defaultRowHeight="12.75" x14ac:dyDescent="0.2"/>
  <cols>
    <col min="1" max="1" width="13.33203125" style="263" bestFit="1" customWidth="1"/>
    <col min="2" max="2" width="12" style="263" bestFit="1" customWidth="1"/>
    <col min="3" max="3" width="9.33203125" style="263"/>
    <col min="4" max="4" width="15.1640625" style="263" customWidth="1"/>
    <col min="5" max="5" width="16.5" style="263" bestFit="1" customWidth="1"/>
    <col min="6" max="6" width="75.83203125" style="263" bestFit="1" customWidth="1"/>
    <col min="7" max="7" width="168.83203125" style="263" bestFit="1" customWidth="1"/>
    <col min="8" max="8" width="148.6640625" style="263" bestFit="1" customWidth="1"/>
    <col min="9" max="9" width="65.6640625" style="263" bestFit="1" customWidth="1"/>
    <col min="10" max="10" width="82" style="263" bestFit="1" customWidth="1"/>
    <col min="11" max="15" width="10" style="263" customWidth="1"/>
    <col min="16" max="16384" width="9.33203125" style="263"/>
  </cols>
  <sheetData>
    <row r="1" spans="1:10" x14ac:dyDescent="0.2">
      <c r="A1" s="264" t="s">
        <v>6251</v>
      </c>
      <c r="B1" s="49" t="s">
        <v>6450</v>
      </c>
      <c r="D1" s="264" t="s">
        <v>6267</v>
      </c>
      <c r="E1" s="264" t="s">
        <v>6268</v>
      </c>
      <c r="F1" s="264" t="s">
        <v>6233</v>
      </c>
      <c r="G1" s="264" t="s">
        <v>6236</v>
      </c>
      <c r="H1" s="264" t="s">
        <v>6237</v>
      </c>
      <c r="I1" s="264" t="s">
        <v>6238</v>
      </c>
      <c r="J1" s="264" t="s">
        <v>6239</v>
      </c>
    </row>
    <row r="2" spans="1:10" x14ac:dyDescent="0.2">
      <c r="A2" s="264" t="s">
        <v>6252</v>
      </c>
      <c r="B2">
        <v>2019</v>
      </c>
      <c r="C2" s="263">
        <f>ParamInputYear + IF(ParamInputForm = "MIN-EX3R2",1,0)</f>
        <v>2020</v>
      </c>
      <c r="D2" s="264" t="s">
        <v>410</v>
      </c>
      <c r="E2" s="264" t="s">
        <v>6351</v>
      </c>
      <c r="F2" s="264" t="s">
        <v>6405</v>
      </c>
      <c r="G2" s="264" t="s">
        <v>6256</v>
      </c>
      <c r="H2" s="264" t="s">
        <v>6258</v>
      </c>
      <c r="I2" s="264" t="s">
        <v>414</v>
      </c>
      <c r="J2" s="264" t="s">
        <v>396</v>
      </c>
    </row>
    <row r="3" spans="1:10" x14ac:dyDescent="0.2">
      <c r="A3" s="264" t="s">
        <v>6253</v>
      </c>
      <c r="B3" s="263">
        <f>ParamInputYear +1</f>
        <v>2020</v>
      </c>
      <c r="C3" s="263">
        <f>C2+1</f>
        <v>2021</v>
      </c>
      <c r="D3" s="264" t="s">
        <v>6450</v>
      </c>
      <c r="E3" s="264" t="s">
        <v>6608</v>
      </c>
      <c r="F3" s="264" t="s">
        <v>6259</v>
      </c>
      <c r="G3" s="264" t="s">
        <v>6260</v>
      </c>
      <c r="H3" s="264" t="s">
        <v>6261</v>
      </c>
      <c r="I3" s="264" t="s">
        <v>6257</v>
      </c>
      <c r="J3" s="264" t="s">
        <v>396</v>
      </c>
    </row>
    <row r="4" spans="1:10" x14ac:dyDescent="0.2">
      <c r="A4" s="264" t="s">
        <v>6255</v>
      </c>
      <c r="B4" s="49" t="s">
        <v>6270</v>
      </c>
    </row>
    <row r="5" spans="1:10" x14ac:dyDescent="0.2">
      <c r="C5" s="264"/>
      <c r="D5" s="264" t="s">
        <v>6271</v>
      </c>
      <c r="F5" s="264"/>
    </row>
    <row r="6" spans="1:10" x14ac:dyDescent="0.2">
      <c r="C6" s="264"/>
      <c r="D6" s="264" t="s">
        <v>6270</v>
      </c>
    </row>
    <row r="7" spans="1:10" x14ac:dyDescent="0.2">
      <c r="C7" s="264"/>
      <c r="D7" s="264" t="s">
        <v>6269</v>
      </c>
    </row>
    <row r="8" spans="1:10" x14ac:dyDescent="0.2">
      <c r="C8" s="264"/>
      <c r="D8" s="264" t="s">
        <v>6404</v>
      </c>
    </row>
    <row r="9" spans="1:10" x14ac:dyDescent="0.2">
      <c r="D9" s="264" t="s">
        <v>7087</v>
      </c>
    </row>
    <row r="14" spans="1:10" x14ac:dyDescent="0.2">
      <c r="A14" s="264" t="s">
        <v>6254</v>
      </c>
      <c r="B14" s="263" t="str">
        <f>SUBSTITUTE(SUBSTITUTE(VLOOKUP(ParamInputForm,tblTitle[],2),"xxxx",ParamInputYear),"yyyy",ParamYear1)</f>
        <v>April 30, 2020</v>
      </c>
    </row>
    <row r="15" spans="1:10" x14ac:dyDescent="0.2">
      <c r="A15" s="264" t="s">
        <v>6262</v>
      </c>
      <c r="B15" s="263" t="str">
        <f>SUBSTITUTE(SUBSTITUTE(VLOOKUP(ParamInputForm,tblTitle[],3),"xxxx",ParamInputYear),"yyyy",ParamYear1)</f>
        <v>2019 ANNUAL AND REVISED INTENTIONS 2020</v>
      </c>
    </row>
    <row r="16" spans="1:10" x14ac:dyDescent="0.2">
      <c r="A16" s="264" t="s">
        <v>6263</v>
      </c>
      <c r="B16" s="263" t="str">
        <f>SUBSTITUTE(SUBSTITUTE(VLOOKUP(ParamInputForm,tblTitle[],4),"xxxx",ParamInputYear),"yyyy",ParamYear1)</f>
        <v>COMMENTS (to avoid further inquiry, explain significant changes from your previous preliminary estimates for 2019 and intentions for 2020):</v>
      </c>
    </row>
    <row r="17" spans="1:3" x14ac:dyDescent="0.2">
      <c r="A17" s="264" t="s">
        <v>6264</v>
      </c>
      <c r="B17" s="263" t="str">
        <f>SUBSTITUTE(SUBSTITUTE(VLOOKUP(ParamInputForm,tblTitle[],5),"xxxx",ParamInputYear),"yyyy",ParamYear1)</f>
        <v>2020 REVISED INTENTIONS FOR THE PROVINCE/TERRITORY COVERED (ALL PROPERTIES OR MINES/MILLS)</v>
      </c>
    </row>
    <row r="18" spans="1:3" x14ac:dyDescent="0.2">
      <c r="A18" s="264" t="s">
        <v>6265</v>
      </c>
      <c r="B18" s="263" t="str">
        <f>SUBSTITUTE(SUBSTITUTE(VLOOKUP(ParamInputForm,tblTitle[],6),"xxxx",ParamInputYear),"yyyy",ParamYear1)</f>
        <v>2019 ANNUAL - EXPENDITURE REPORT</v>
      </c>
    </row>
    <row r="19" spans="1:3" x14ac:dyDescent="0.2">
      <c r="A19" s="264" t="s">
        <v>6266</v>
      </c>
      <c r="B19" s="263" t="str">
        <f>SUBSTITUTE(SUBSTITUTE(VLOOKUP(ParamInputForm,tblTitle[],7),"xxxx",ParamInputYear),"yyyy",ParamYear1)</f>
        <v>2019 JOINT-VENTURE OR OPTION AGREEMENT PARTICIPANTS</v>
      </c>
    </row>
    <row r="23" spans="1:3" ht="15" x14ac:dyDescent="0.25">
      <c r="A23" s="289">
        <v>1</v>
      </c>
      <c r="B23" s="288">
        <v>1</v>
      </c>
      <c r="C23" s="289">
        <f>L8.0C07</f>
        <v>0</v>
      </c>
    </row>
    <row r="24" spans="1:3" ht="15" x14ac:dyDescent="0.25">
      <c r="A24" s="289">
        <v>2</v>
      </c>
      <c r="B24" s="288">
        <v>2</v>
      </c>
    </row>
    <row r="25" spans="1:3" ht="15" x14ac:dyDescent="0.25">
      <c r="A25" s="289">
        <v>3</v>
      </c>
      <c r="B25" s="288">
        <v>3</v>
      </c>
    </row>
    <row r="26" spans="1:3" ht="15" x14ac:dyDescent="0.25">
      <c r="A26" s="289">
        <v>4</v>
      </c>
      <c r="B26" s="288">
        <v>4</v>
      </c>
    </row>
    <row r="27" spans="1:3" ht="15" x14ac:dyDescent="0.25">
      <c r="A27" s="289">
        <v>5</v>
      </c>
      <c r="B27" s="288">
        <v>5</v>
      </c>
    </row>
    <row r="28" spans="1:3" ht="15" x14ac:dyDescent="0.25">
      <c r="A28" s="289">
        <v>6</v>
      </c>
      <c r="B28" s="288">
        <v>6</v>
      </c>
    </row>
    <row r="29" spans="1:3" ht="15" x14ac:dyDescent="0.25">
      <c r="A29" s="289">
        <v>7</v>
      </c>
      <c r="B29" s="288">
        <v>7</v>
      </c>
    </row>
    <row r="30" spans="1:3" ht="15" x14ac:dyDescent="0.25">
      <c r="A30" s="289">
        <v>8</v>
      </c>
      <c r="B30" s="288">
        <v>8</v>
      </c>
    </row>
    <row r="31" spans="1:3" ht="15" x14ac:dyDescent="0.25">
      <c r="A31" s="289">
        <v>9</v>
      </c>
      <c r="B31" s="288">
        <v>9</v>
      </c>
    </row>
    <row r="32" spans="1:3" ht="15" x14ac:dyDescent="0.25">
      <c r="A32" s="289">
        <v>10</v>
      </c>
      <c r="B32" s="288">
        <v>10</v>
      </c>
    </row>
    <row r="33" spans="1:2" ht="15" x14ac:dyDescent="0.25">
      <c r="A33" s="289">
        <v>11</v>
      </c>
      <c r="B33" s="288">
        <v>11</v>
      </c>
    </row>
    <row r="34" spans="1:2" ht="15" x14ac:dyDescent="0.25">
      <c r="A34" s="289">
        <v>12</v>
      </c>
      <c r="B34" s="288">
        <v>12</v>
      </c>
    </row>
    <row r="35" spans="1:2" ht="15" x14ac:dyDescent="0.25">
      <c r="B35" s="288">
        <v>13</v>
      </c>
    </row>
    <row r="36" spans="1:2" ht="15" x14ac:dyDescent="0.25">
      <c r="B36" s="288">
        <v>14</v>
      </c>
    </row>
    <row r="37" spans="1:2" ht="15" x14ac:dyDescent="0.25">
      <c r="B37" s="288">
        <v>15</v>
      </c>
    </row>
    <row r="38" spans="1:2" ht="15" x14ac:dyDescent="0.25">
      <c r="B38" s="288">
        <v>16</v>
      </c>
    </row>
    <row r="39" spans="1:2" ht="15" x14ac:dyDescent="0.25">
      <c r="B39" s="288">
        <v>17</v>
      </c>
    </row>
    <row r="40" spans="1:2" ht="15" x14ac:dyDescent="0.25">
      <c r="B40" s="288">
        <v>18</v>
      </c>
    </row>
    <row r="41" spans="1:2" ht="15" x14ac:dyDescent="0.25">
      <c r="B41" s="288">
        <v>19</v>
      </c>
    </row>
    <row r="42" spans="1:2" ht="15" x14ac:dyDescent="0.25">
      <c r="B42" s="288">
        <v>20</v>
      </c>
    </row>
    <row r="43" spans="1:2" ht="15" x14ac:dyDescent="0.25">
      <c r="B43" s="288">
        <v>21</v>
      </c>
    </row>
    <row r="44" spans="1:2" ht="15" x14ac:dyDescent="0.25">
      <c r="B44" s="288">
        <v>22</v>
      </c>
    </row>
    <row r="45" spans="1:2" ht="15" x14ac:dyDescent="0.25">
      <c r="B45" s="288">
        <v>23</v>
      </c>
    </row>
    <row r="46" spans="1:2" ht="15" x14ac:dyDescent="0.25">
      <c r="B46" s="288">
        <v>24</v>
      </c>
    </row>
    <row r="47" spans="1:2" ht="15" x14ac:dyDescent="0.25">
      <c r="B47" s="288">
        <v>25</v>
      </c>
    </row>
    <row r="48" spans="1:2" ht="15" x14ac:dyDescent="0.25">
      <c r="B48" s="288">
        <v>26</v>
      </c>
    </row>
    <row r="49" spans="2:2" ht="15" x14ac:dyDescent="0.25">
      <c r="B49" s="288">
        <v>27</v>
      </c>
    </row>
    <row r="50" spans="2:2" ht="15" x14ac:dyDescent="0.25">
      <c r="B50" s="288">
        <v>28</v>
      </c>
    </row>
    <row r="51" spans="2:2" ht="15" x14ac:dyDescent="0.25">
      <c r="B51" s="288">
        <v>29</v>
      </c>
    </row>
    <row r="52" spans="2:2" ht="15" x14ac:dyDescent="0.25">
      <c r="B52" s="288">
        <v>30</v>
      </c>
    </row>
    <row r="53" spans="2:2" ht="15" x14ac:dyDescent="0.25">
      <c r="B53" s="288">
        <v>31</v>
      </c>
    </row>
  </sheetData>
  <sheetProtection selectLockedCells="1"/>
  <dataValidations count="2">
    <dataValidation type="list" allowBlank="1" showInputMessage="1" showErrorMessage="1" sqref="B1">
      <formula1>lstFormNumber</formula1>
    </dataValidation>
    <dataValidation type="list" allowBlank="1" showInputMessage="1" showErrorMessage="1" sqref="B4">
      <formula1>lstFormType</formula1>
    </dataValidation>
  </dataValidations>
  <pageMargins left="0.7" right="0.7" top="0.75" bottom="0.75" header="0.3" footer="0.3"/>
  <pageSetup orientation="portrait"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3851"/>
  <sheetViews>
    <sheetView zoomScaleNormal="100" workbookViewId="0"/>
  </sheetViews>
  <sheetFormatPr defaultColWidth="9.33203125" defaultRowHeight="12.75" x14ac:dyDescent="0.2"/>
  <cols>
    <col min="1" max="1" width="17.1640625" style="263" customWidth="1"/>
    <col min="2" max="2" width="33.33203125" style="266" customWidth="1"/>
    <col min="3" max="4" width="20.1640625" style="263" customWidth="1"/>
    <col min="5" max="6" width="9.33203125" style="263"/>
    <col min="7" max="7" width="20.5" style="263" bestFit="1" customWidth="1"/>
    <col min="8" max="8" width="18.6640625" style="263" bestFit="1" customWidth="1"/>
    <col min="9" max="10" width="9.33203125" style="263"/>
    <col min="11" max="11" width="19.1640625" style="263" bestFit="1" customWidth="1"/>
    <col min="12" max="12" width="9.33203125" style="263"/>
    <col min="13" max="13" width="9.33203125" style="292"/>
    <col min="14" max="16384" width="9.33203125" style="263"/>
  </cols>
  <sheetData>
    <row r="1" spans="1:11" x14ac:dyDescent="0.2">
      <c r="A1" s="265" t="s">
        <v>6344</v>
      </c>
      <c r="B1" s="264" t="s">
        <v>6345</v>
      </c>
      <c r="C1" s="264" t="s">
        <v>6346</v>
      </c>
      <c r="D1" s="264" t="s">
        <v>6347</v>
      </c>
      <c r="E1" s="264" t="s">
        <v>6348</v>
      </c>
      <c r="G1" s="268" t="str">
        <f>"'=ISBLANK(" &amp; A1 &amp;")"</f>
        <v>'=ISBLANK(Variable)</v>
      </c>
      <c r="H1" s="263" t="str">
        <f>"'=COUNT(" &amp; A1 &amp;")"</f>
        <v>'=COUNT(Variable)</v>
      </c>
      <c r="K1" s="264" t="s">
        <v>8001</v>
      </c>
    </row>
    <row r="2" spans="1:11" x14ac:dyDescent="0.2">
      <c r="A2" s="264" t="s">
        <v>6466</v>
      </c>
      <c r="B2" s="263" t="s">
        <v>6411</v>
      </c>
      <c r="C2" s="263">
        <f ca="1">INDIRECT(A2)</f>
        <v>0</v>
      </c>
      <c r="D2" s="263" t="b">
        <f>ISBLANK(AJVPIDC01)</f>
        <v>1</v>
      </c>
      <c r="E2" s="263">
        <f>COUNT(AJVPIDC01)</f>
        <v>0</v>
      </c>
      <c r="G2" s="268" t="str">
        <f t="shared" ref="G2:G65" si="0">"'=ISBLANK(" &amp; A2 &amp;")"</f>
        <v>'=ISBLANK(AJVPIDC01)</v>
      </c>
      <c r="H2" s="263" t="str">
        <f t="shared" ref="H2:H65" si="1">"'=COUNT(" &amp; A2 &amp;")"</f>
        <v>'=COUNT(AJVPIDC01)</v>
      </c>
      <c r="K2" s="302">
        <f>SUM(AJVPIDPG01)</f>
        <v>0</v>
      </c>
    </row>
    <row r="3" spans="1:11" x14ac:dyDescent="0.2">
      <c r="A3" s="263" t="s">
        <v>6467</v>
      </c>
      <c r="B3" s="263" t="s">
        <v>6412</v>
      </c>
      <c r="C3" s="263">
        <f t="shared" ref="C3:C66" ca="1" si="2">INDIRECT(A3)</f>
        <v>0</v>
      </c>
      <c r="D3" s="263" t="b">
        <f>ISBLANK(AJVPIDC02)</f>
        <v>1</v>
      </c>
      <c r="E3" s="263">
        <f>COUNT(AJVPIDC02)</f>
        <v>0</v>
      </c>
      <c r="G3" s="268" t="str">
        <f t="shared" si="0"/>
        <v>'=ISBLANK(AJVPIDC02)</v>
      </c>
      <c r="H3" s="263" t="str">
        <f t="shared" si="1"/>
        <v>'=COUNT(AJVPIDC02)</v>
      </c>
      <c r="K3" s="302">
        <f>SUM(AJVPIDPG02)</f>
        <v>0</v>
      </c>
    </row>
    <row r="4" spans="1:11" x14ac:dyDescent="0.2">
      <c r="A4" s="263" t="s">
        <v>6468</v>
      </c>
      <c r="B4" s="263" t="s">
        <v>6413</v>
      </c>
      <c r="C4" s="263">
        <f t="shared" ca="1" si="2"/>
        <v>0</v>
      </c>
      <c r="D4" s="263" t="b">
        <f>ISBLANK(AJVPIDC03)</f>
        <v>1</v>
      </c>
      <c r="E4" s="263">
        <f>COUNT(AJVPIDC03)</f>
        <v>0</v>
      </c>
      <c r="G4" s="268" t="str">
        <f t="shared" si="0"/>
        <v>'=ISBLANK(AJVPIDC03)</v>
      </c>
      <c r="H4" s="263" t="str">
        <f t="shared" si="1"/>
        <v>'=COUNT(AJVPIDC03)</v>
      </c>
      <c r="K4" s="302">
        <f>SUM(AJVPIDPG03)</f>
        <v>0</v>
      </c>
    </row>
    <row r="5" spans="1:11" x14ac:dyDescent="0.2">
      <c r="A5" s="263" t="s">
        <v>6469</v>
      </c>
      <c r="B5" s="263" t="s">
        <v>6414</v>
      </c>
      <c r="C5" s="263">
        <f t="shared" ca="1" si="2"/>
        <v>0</v>
      </c>
      <c r="D5" s="263" t="b">
        <f>ISBLANK(AJVPIDC04)</f>
        <v>1</v>
      </c>
      <c r="E5" s="263">
        <f>COUNT(AJVPIDC04)</f>
        <v>0</v>
      </c>
      <c r="G5" s="268" t="str">
        <f t="shared" si="0"/>
        <v>'=ISBLANK(AJVPIDC04)</v>
      </c>
      <c r="H5" s="263" t="str">
        <f t="shared" si="1"/>
        <v>'=COUNT(AJVPIDC04)</v>
      </c>
      <c r="K5" s="302">
        <f>SUM(AJVPIDPG04)</f>
        <v>0</v>
      </c>
    </row>
    <row r="6" spans="1:11" x14ac:dyDescent="0.2">
      <c r="A6" s="263" t="s">
        <v>6470</v>
      </c>
      <c r="B6" s="263" t="s">
        <v>6415</v>
      </c>
      <c r="C6" s="263">
        <f t="shared" ca="1" si="2"/>
        <v>0</v>
      </c>
      <c r="D6" s="263" t="b">
        <f>ISBLANK(AJVPIDC05)</f>
        <v>1</v>
      </c>
      <c r="E6" s="263">
        <f>COUNT(AJVPIDC05)</f>
        <v>0</v>
      </c>
      <c r="G6" s="268" t="str">
        <f t="shared" si="0"/>
        <v>'=ISBLANK(AJVPIDC05)</v>
      </c>
      <c r="H6" s="263" t="str">
        <f t="shared" si="1"/>
        <v>'=COUNT(AJVPIDC05)</v>
      </c>
      <c r="K6" s="302">
        <f>SUM(AJVPIDPG05)</f>
        <v>0</v>
      </c>
    </row>
    <row r="7" spans="1:11" x14ac:dyDescent="0.2">
      <c r="A7" s="263" t="s">
        <v>6471</v>
      </c>
      <c r="B7" s="263" t="s">
        <v>6416</v>
      </c>
      <c r="C7" s="263">
        <f t="shared" ca="1" si="2"/>
        <v>0</v>
      </c>
      <c r="D7" s="263" t="b">
        <f>ISBLANK(AJVPIDC06)</f>
        <v>1</v>
      </c>
      <c r="E7" s="263">
        <f>COUNT(AJVPIDC06)</f>
        <v>0</v>
      </c>
      <c r="G7" s="268" t="str">
        <f t="shared" si="0"/>
        <v>'=ISBLANK(AJVPIDC06)</v>
      </c>
      <c r="H7" s="263" t="str">
        <f t="shared" si="1"/>
        <v>'=COUNT(AJVPIDC06)</v>
      </c>
      <c r="K7" s="302">
        <f>SUM(AJVPIDPG06)</f>
        <v>0</v>
      </c>
    </row>
    <row r="8" spans="1:11" x14ac:dyDescent="0.2">
      <c r="A8" s="263" t="s">
        <v>6472</v>
      </c>
      <c r="B8" s="263" t="s">
        <v>6417</v>
      </c>
      <c r="C8" s="263">
        <f t="shared" ca="1" si="2"/>
        <v>0</v>
      </c>
      <c r="D8" s="263" t="b">
        <f>ISBLANK(AJVPIDC07)</f>
        <v>1</v>
      </c>
      <c r="E8" s="263">
        <f>COUNT(AJVPIDC07)</f>
        <v>0</v>
      </c>
      <c r="G8" s="268" t="str">
        <f t="shared" si="0"/>
        <v>'=ISBLANK(AJVPIDC07)</v>
      </c>
      <c r="H8" s="263" t="str">
        <f t="shared" si="1"/>
        <v>'=COUNT(AJVPIDC07)</v>
      </c>
      <c r="K8" s="302">
        <f>SUM(APID)</f>
        <v>0</v>
      </c>
    </row>
    <row r="9" spans="1:11" x14ac:dyDescent="0.2">
      <c r="A9" s="263" t="s">
        <v>6473</v>
      </c>
      <c r="B9" s="263" t="s">
        <v>6418</v>
      </c>
      <c r="C9" s="263">
        <f t="shared" ca="1" si="2"/>
        <v>0</v>
      </c>
      <c r="D9" s="263" t="b">
        <f>ISBLANK(AJVPIDC08)</f>
        <v>1</v>
      </c>
      <c r="E9" s="263">
        <f>COUNT(AJVPIDC08)</f>
        <v>0</v>
      </c>
      <c r="G9" s="268" t="str">
        <f t="shared" si="0"/>
        <v>'=ISBLANK(AJVPIDC08)</v>
      </c>
      <c r="H9" s="263" t="str">
        <f t="shared" si="1"/>
        <v>'=COUNT(AJVPIDC08)</v>
      </c>
    </row>
    <row r="10" spans="1:11" x14ac:dyDescent="0.2">
      <c r="A10" s="263" t="s">
        <v>6474</v>
      </c>
      <c r="B10" s="263" t="s">
        <v>6419</v>
      </c>
      <c r="C10" s="263">
        <f t="shared" ca="1" si="2"/>
        <v>0</v>
      </c>
      <c r="D10" s="263" t="b">
        <f>ISBLANK(AJVPIDC09)</f>
        <v>1</v>
      </c>
      <c r="E10" s="263">
        <f>COUNT(AJVPIDC09)</f>
        <v>0</v>
      </c>
      <c r="G10" s="268" t="str">
        <f t="shared" si="0"/>
        <v>'=ISBLANK(AJVPIDC09)</v>
      </c>
      <c r="H10" s="263" t="str">
        <f t="shared" si="1"/>
        <v>'=COUNT(AJVPIDC09)</v>
      </c>
    </row>
    <row r="11" spans="1:11" x14ac:dyDescent="0.2">
      <c r="A11" s="263" t="s">
        <v>6475</v>
      </c>
      <c r="B11" s="263" t="s">
        <v>6420</v>
      </c>
      <c r="C11" s="263">
        <f t="shared" ca="1" si="2"/>
        <v>0</v>
      </c>
      <c r="D11" s="263" t="b">
        <f>ISBLANK(AJVPIDC10)</f>
        <v>1</v>
      </c>
      <c r="E11" s="263">
        <f>COUNT(AJVPIDC10)</f>
        <v>0</v>
      </c>
      <c r="G11" s="268" t="str">
        <f t="shared" si="0"/>
        <v>'=ISBLANK(AJVPIDC10)</v>
      </c>
      <c r="H11" s="263" t="str">
        <f t="shared" si="1"/>
        <v>'=COUNT(AJVPIDC10)</v>
      </c>
    </row>
    <row r="12" spans="1:11" x14ac:dyDescent="0.2">
      <c r="A12" s="263" t="s">
        <v>6476</v>
      </c>
      <c r="B12" s="263" t="s">
        <v>6421</v>
      </c>
      <c r="C12" s="263">
        <f t="shared" ca="1" si="2"/>
        <v>0</v>
      </c>
      <c r="D12" s="263" t="b">
        <f>ISBLANK(AJVPIDC11)</f>
        <v>1</v>
      </c>
      <c r="E12" s="263">
        <f>COUNT(AJVPIDC11)</f>
        <v>0</v>
      </c>
      <c r="G12" s="268" t="str">
        <f t="shared" si="0"/>
        <v>'=ISBLANK(AJVPIDC11)</v>
      </c>
      <c r="H12" s="263" t="str">
        <f t="shared" si="1"/>
        <v>'=COUNT(AJVPIDC11)</v>
      </c>
    </row>
    <row r="13" spans="1:11" x14ac:dyDescent="0.2">
      <c r="A13" s="263" t="s">
        <v>6477</v>
      </c>
      <c r="B13" s="263" t="s">
        <v>6422</v>
      </c>
      <c r="C13" s="263">
        <f t="shared" ca="1" si="2"/>
        <v>0</v>
      </c>
      <c r="D13" s="263" t="b">
        <f>ISBLANK(AJVPIDC12)</f>
        <v>1</v>
      </c>
      <c r="E13" s="263">
        <f>COUNT(AJVPIDC12)</f>
        <v>0</v>
      </c>
      <c r="G13" s="268" t="str">
        <f t="shared" si="0"/>
        <v>'=ISBLANK(AJVPIDC12)</v>
      </c>
      <c r="H13" s="263" t="str">
        <f t="shared" si="1"/>
        <v>'=COUNT(AJVPIDC12)</v>
      </c>
    </row>
    <row r="14" spans="1:11" x14ac:dyDescent="0.2">
      <c r="A14" s="263" t="s">
        <v>6478</v>
      </c>
      <c r="B14" s="263" t="s">
        <v>6423</v>
      </c>
      <c r="C14" s="263">
        <f t="shared" ca="1" si="2"/>
        <v>0</v>
      </c>
      <c r="D14" s="263" t="b">
        <f>ISBLANK(AJVPIDC13)</f>
        <v>1</v>
      </c>
      <c r="E14" s="263">
        <f>COUNT(AJVPIDC13)</f>
        <v>0</v>
      </c>
      <c r="G14" s="268" t="str">
        <f t="shared" si="0"/>
        <v>'=ISBLANK(AJVPIDC13)</v>
      </c>
      <c r="H14" s="263" t="str">
        <f t="shared" si="1"/>
        <v>'=COUNT(AJVPIDC13)</v>
      </c>
    </row>
    <row r="15" spans="1:11" x14ac:dyDescent="0.2">
      <c r="A15" s="263" t="s">
        <v>6479</v>
      </c>
      <c r="B15" s="263" t="s">
        <v>6424</v>
      </c>
      <c r="C15" s="263">
        <f t="shared" ca="1" si="2"/>
        <v>0</v>
      </c>
      <c r="D15" s="263" t="b">
        <f>ISBLANK(AJVPIDC14)</f>
        <v>1</v>
      </c>
      <c r="E15" s="263">
        <f>COUNT(AJVPIDC14)</f>
        <v>0</v>
      </c>
      <c r="G15" s="268" t="str">
        <f t="shared" si="0"/>
        <v>'=ISBLANK(AJVPIDC14)</v>
      </c>
      <c r="H15" s="263" t="str">
        <f t="shared" si="1"/>
        <v>'=COUNT(AJVPIDC14)</v>
      </c>
    </row>
    <row r="16" spans="1:11" x14ac:dyDescent="0.2">
      <c r="A16" s="263" t="s">
        <v>6480</v>
      </c>
      <c r="B16" s="263" t="s">
        <v>6425</v>
      </c>
      <c r="C16" s="263">
        <f t="shared" ca="1" si="2"/>
        <v>0</v>
      </c>
      <c r="D16" s="263" t="b">
        <f>ISBLANK(AJVPIDC15)</f>
        <v>1</v>
      </c>
      <c r="E16" s="263">
        <f>COUNT(AJVPIDC15)</f>
        <v>0</v>
      </c>
      <c r="G16" s="268" t="str">
        <f t="shared" si="0"/>
        <v>'=ISBLANK(AJVPIDC15)</v>
      </c>
      <c r="H16" s="263" t="str">
        <f t="shared" si="1"/>
        <v>'=COUNT(AJVPIDC15)</v>
      </c>
    </row>
    <row r="17" spans="1:8" x14ac:dyDescent="0.2">
      <c r="A17" s="263" t="s">
        <v>6481</v>
      </c>
      <c r="B17" s="263" t="s">
        <v>6426</v>
      </c>
      <c r="C17" s="263">
        <f t="shared" ca="1" si="2"/>
        <v>0</v>
      </c>
      <c r="D17" s="263" t="b">
        <f>ISBLANK(AJVPIDC16)</f>
        <v>1</v>
      </c>
      <c r="E17" s="263">
        <f>COUNT(AJVPIDC16)</f>
        <v>0</v>
      </c>
      <c r="G17" s="268" t="str">
        <f t="shared" si="0"/>
        <v>'=ISBLANK(AJVPIDC16)</v>
      </c>
      <c r="H17" s="263" t="str">
        <f t="shared" si="1"/>
        <v>'=COUNT(AJVPIDC16)</v>
      </c>
    </row>
    <row r="18" spans="1:8" x14ac:dyDescent="0.2">
      <c r="A18" s="263" t="s">
        <v>6482</v>
      </c>
      <c r="B18" s="263" t="s">
        <v>6427</v>
      </c>
      <c r="C18" s="263">
        <f t="shared" ca="1" si="2"/>
        <v>0</v>
      </c>
      <c r="D18" s="263" t="b">
        <f>ISBLANK(AJVPIDC17)</f>
        <v>1</v>
      </c>
      <c r="E18" s="263">
        <f>COUNT(AJVPIDC17)</f>
        <v>0</v>
      </c>
      <c r="G18" s="268" t="str">
        <f t="shared" si="0"/>
        <v>'=ISBLANK(AJVPIDC17)</v>
      </c>
      <c r="H18" s="263" t="str">
        <f t="shared" si="1"/>
        <v>'=COUNT(AJVPIDC17)</v>
      </c>
    </row>
    <row r="19" spans="1:8" x14ac:dyDescent="0.2">
      <c r="A19" s="263" t="s">
        <v>6483</v>
      </c>
      <c r="B19" s="263" t="s">
        <v>6428</v>
      </c>
      <c r="C19" s="263">
        <f t="shared" ca="1" si="2"/>
        <v>0</v>
      </c>
      <c r="D19" s="263" t="b">
        <f>ISBLANK(AJVPIDC18)</f>
        <v>1</v>
      </c>
      <c r="E19" s="263">
        <f>COUNT(AJVPIDC18)</f>
        <v>0</v>
      </c>
      <c r="G19" s="268" t="str">
        <f t="shared" si="0"/>
        <v>'=ISBLANK(AJVPIDC18)</v>
      </c>
      <c r="H19" s="263" t="str">
        <f t="shared" si="1"/>
        <v>'=COUNT(AJVPIDC18)</v>
      </c>
    </row>
    <row r="20" spans="1:8" x14ac:dyDescent="0.2">
      <c r="A20" s="263" t="s">
        <v>6484</v>
      </c>
      <c r="B20" s="263" t="s">
        <v>6429</v>
      </c>
      <c r="C20" s="263">
        <f t="shared" ca="1" si="2"/>
        <v>0</v>
      </c>
      <c r="D20" s="263" t="b">
        <f>ISBLANK(AJVPIDC19)</f>
        <v>1</v>
      </c>
      <c r="E20" s="263">
        <f>COUNT(AJVPIDC19)</f>
        <v>0</v>
      </c>
      <c r="G20" s="268" t="str">
        <f t="shared" si="0"/>
        <v>'=ISBLANK(AJVPIDC19)</v>
      </c>
      <c r="H20" s="263" t="str">
        <f t="shared" si="1"/>
        <v>'=COUNT(AJVPIDC19)</v>
      </c>
    </row>
    <row r="21" spans="1:8" x14ac:dyDescent="0.2">
      <c r="A21" s="263" t="s">
        <v>6485</v>
      </c>
      <c r="B21" s="263" t="s">
        <v>6430</v>
      </c>
      <c r="C21" s="263">
        <f t="shared" ca="1" si="2"/>
        <v>0</v>
      </c>
      <c r="D21" s="263" t="b">
        <f>ISBLANK(AJVPIDC20)</f>
        <v>1</v>
      </c>
      <c r="E21" s="263">
        <f>COUNT(AJVPIDC20)</f>
        <v>0</v>
      </c>
      <c r="G21" s="268" t="str">
        <f t="shared" si="0"/>
        <v>'=ISBLANK(AJVPIDC20)</v>
      </c>
      <c r="H21" s="263" t="str">
        <f t="shared" si="1"/>
        <v>'=COUNT(AJVPIDC20)</v>
      </c>
    </row>
    <row r="22" spans="1:8" x14ac:dyDescent="0.2">
      <c r="A22" s="263" t="s">
        <v>6486</v>
      </c>
      <c r="B22" s="263" t="s">
        <v>6431</v>
      </c>
      <c r="C22" s="263">
        <f t="shared" ca="1" si="2"/>
        <v>0</v>
      </c>
      <c r="D22" s="263" t="b">
        <f>ISBLANK(AJVPIDC21)</f>
        <v>1</v>
      </c>
      <c r="E22" s="263">
        <f>COUNT(AJVPIDC21)</f>
        <v>0</v>
      </c>
      <c r="G22" s="268" t="str">
        <f t="shared" si="0"/>
        <v>'=ISBLANK(AJVPIDC21)</v>
      </c>
      <c r="H22" s="263" t="str">
        <f t="shared" si="1"/>
        <v>'=COUNT(AJVPIDC21)</v>
      </c>
    </row>
    <row r="23" spans="1:8" x14ac:dyDescent="0.2">
      <c r="A23" s="263" t="s">
        <v>6487</v>
      </c>
      <c r="B23" s="263" t="s">
        <v>6432</v>
      </c>
      <c r="C23" s="263">
        <f t="shared" ca="1" si="2"/>
        <v>0</v>
      </c>
      <c r="D23" s="263" t="b">
        <f>ISBLANK(AJVPIDC22)</f>
        <v>1</v>
      </c>
      <c r="E23" s="263">
        <f>COUNT(AJVPIDC22)</f>
        <v>0</v>
      </c>
      <c r="G23" s="268" t="str">
        <f t="shared" si="0"/>
        <v>'=ISBLANK(AJVPIDC22)</v>
      </c>
      <c r="H23" s="263" t="str">
        <f t="shared" si="1"/>
        <v>'=COUNT(AJVPIDC22)</v>
      </c>
    </row>
    <row r="24" spans="1:8" x14ac:dyDescent="0.2">
      <c r="A24" s="263" t="s">
        <v>6488</v>
      </c>
      <c r="B24" s="263" t="s">
        <v>6433</v>
      </c>
      <c r="C24" s="263">
        <f t="shared" ca="1" si="2"/>
        <v>0</v>
      </c>
      <c r="D24" s="263" t="b">
        <f>ISBLANK(AJVPIDC23)</f>
        <v>1</v>
      </c>
      <c r="E24" s="263">
        <f>COUNT(AJVPIDC23)</f>
        <v>0</v>
      </c>
      <c r="G24" s="268" t="str">
        <f t="shared" si="0"/>
        <v>'=ISBLANK(AJVPIDC23)</v>
      </c>
      <c r="H24" s="263" t="str">
        <f t="shared" si="1"/>
        <v>'=COUNT(AJVPIDC23)</v>
      </c>
    </row>
    <row r="25" spans="1:8" x14ac:dyDescent="0.2">
      <c r="A25" s="263" t="s">
        <v>6489</v>
      </c>
      <c r="B25" s="263" t="s">
        <v>6434</v>
      </c>
      <c r="C25" s="263">
        <f t="shared" ca="1" si="2"/>
        <v>0</v>
      </c>
      <c r="D25" s="263" t="b">
        <f>ISBLANK(AJVPIDC24)</f>
        <v>1</v>
      </c>
      <c r="E25" s="263">
        <f>COUNT(AJVPIDC24)</f>
        <v>0</v>
      </c>
      <c r="G25" s="268" t="str">
        <f t="shared" si="0"/>
        <v>'=ISBLANK(AJVPIDC24)</v>
      </c>
      <c r="H25" s="263" t="str">
        <f t="shared" si="1"/>
        <v>'=COUNT(AJVPIDC24)</v>
      </c>
    </row>
    <row r="26" spans="1:8" x14ac:dyDescent="0.2">
      <c r="A26" s="263" t="s">
        <v>6490</v>
      </c>
      <c r="B26" s="263" t="s">
        <v>6435</v>
      </c>
      <c r="C26" s="263">
        <f t="shared" ca="1" si="2"/>
        <v>0</v>
      </c>
      <c r="D26" s="263" t="b">
        <f>ISBLANK(AJVPIDC25)</f>
        <v>1</v>
      </c>
      <c r="E26" s="263">
        <f>COUNT(AJVPIDC25)</f>
        <v>0</v>
      </c>
      <c r="G26" s="268" t="str">
        <f t="shared" si="0"/>
        <v>'=ISBLANK(AJVPIDC25)</v>
      </c>
      <c r="H26" s="263" t="str">
        <f t="shared" si="1"/>
        <v>'=COUNT(AJVPIDC25)</v>
      </c>
    </row>
    <row r="27" spans="1:8" x14ac:dyDescent="0.2">
      <c r="A27" s="263" t="s">
        <v>6491</v>
      </c>
      <c r="B27" s="263" t="s">
        <v>6436</v>
      </c>
      <c r="C27" s="263">
        <f t="shared" ca="1" si="2"/>
        <v>0</v>
      </c>
      <c r="D27" s="263" t="b">
        <f>ISBLANK(AJVPIDC26)</f>
        <v>1</v>
      </c>
      <c r="E27" s="263">
        <f>COUNT(AJVPIDC26)</f>
        <v>0</v>
      </c>
      <c r="G27" s="268" t="str">
        <f t="shared" si="0"/>
        <v>'=ISBLANK(AJVPIDC26)</v>
      </c>
      <c r="H27" s="263" t="str">
        <f t="shared" si="1"/>
        <v>'=COUNT(AJVPIDC26)</v>
      </c>
    </row>
    <row r="28" spans="1:8" x14ac:dyDescent="0.2">
      <c r="A28" s="263" t="s">
        <v>6492</v>
      </c>
      <c r="B28" s="263" t="s">
        <v>6437</v>
      </c>
      <c r="C28" s="263">
        <f t="shared" ca="1" si="2"/>
        <v>0</v>
      </c>
      <c r="D28" s="263" t="b">
        <f>ISBLANK(AJVPIDC27)</f>
        <v>1</v>
      </c>
      <c r="E28" s="263">
        <f>COUNT(AJVPIDC27)</f>
        <v>0</v>
      </c>
      <c r="G28" s="268" t="str">
        <f t="shared" si="0"/>
        <v>'=ISBLANK(AJVPIDC27)</v>
      </c>
      <c r="H28" s="263" t="str">
        <f t="shared" si="1"/>
        <v>'=COUNT(AJVPIDC27)</v>
      </c>
    </row>
    <row r="29" spans="1:8" x14ac:dyDescent="0.2">
      <c r="A29" s="263" t="s">
        <v>6493</v>
      </c>
      <c r="B29" s="263" t="s">
        <v>6438</v>
      </c>
      <c r="C29" s="263">
        <f t="shared" ca="1" si="2"/>
        <v>0</v>
      </c>
      <c r="D29" s="263" t="b">
        <f>ISBLANK(AJVPIDC28)</f>
        <v>1</v>
      </c>
      <c r="E29" s="263">
        <f>COUNT(AJVPIDC28)</f>
        <v>0</v>
      </c>
      <c r="G29" s="268" t="str">
        <f t="shared" si="0"/>
        <v>'=ISBLANK(AJVPIDC28)</v>
      </c>
      <c r="H29" s="263" t="str">
        <f t="shared" si="1"/>
        <v>'=COUNT(AJVPIDC28)</v>
      </c>
    </row>
    <row r="30" spans="1:8" x14ac:dyDescent="0.2">
      <c r="A30" s="263" t="s">
        <v>6494</v>
      </c>
      <c r="B30" s="263" t="s">
        <v>6439</v>
      </c>
      <c r="C30" s="263">
        <f t="shared" ca="1" si="2"/>
        <v>0</v>
      </c>
      <c r="D30" s="263" t="b">
        <f>ISBLANK(AJVPIDC29)</f>
        <v>1</v>
      </c>
      <c r="E30" s="263">
        <f>COUNT(AJVPIDC29)</f>
        <v>0</v>
      </c>
      <c r="G30" s="268" t="str">
        <f t="shared" si="0"/>
        <v>'=ISBLANK(AJVPIDC29)</v>
      </c>
      <c r="H30" s="263" t="str">
        <f t="shared" si="1"/>
        <v>'=COUNT(AJVPIDC29)</v>
      </c>
    </row>
    <row r="31" spans="1:8" x14ac:dyDescent="0.2">
      <c r="A31" s="263" t="s">
        <v>6495</v>
      </c>
      <c r="B31" s="263" t="s">
        <v>6440</v>
      </c>
      <c r="C31" s="263">
        <f t="shared" ca="1" si="2"/>
        <v>0</v>
      </c>
      <c r="D31" s="263" t="b">
        <f>ISBLANK(AJVPIDC30)</f>
        <v>1</v>
      </c>
      <c r="E31" s="263">
        <f>COUNT(AJVPIDC30)</f>
        <v>0</v>
      </c>
      <c r="G31" s="268" t="str">
        <f t="shared" si="0"/>
        <v>'=ISBLANK(AJVPIDC30)</v>
      </c>
      <c r="H31" s="263" t="str">
        <f t="shared" si="1"/>
        <v>'=COUNT(AJVPIDC30)</v>
      </c>
    </row>
    <row r="32" spans="1:8" x14ac:dyDescent="0.2">
      <c r="A32" s="264" t="s">
        <v>6496</v>
      </c>
      <c r="B32" s="263" t="s">
        <v>6441</v>
      </c>
      <c r="C32" s="302">
        <f>SUM(AJVPIDPG01)</f>
        <v>0</v>
      </c>
      <c r="D32" s="263" t="b">
        <f>ISBLANK(AJVPIDPG01)</f>
        <v>0</v>
      </c>
      <c r="E32" s="263">
        <f>COUNT(AJVPIDPG01)</f>
        <v>0</v>
      </c>
      <c r="G32" s="268" t="str">
        <f t="shared" si="0"/>
        <v>'=ISBLANK(AJVPIDPG01)</v>
      </c>
      <c r="H32" s="263" t="str">
        <f t="shared" si="1"/>
        <v>'=COUNT(AJVPIDPG01)</v>
      </c>
    </row>
    <row r="33" spans="1:8" x14ac:dyDescent="0.2">
      <c r="A33" s="263" t="s">
        <v>6497</v>
      </c>
      <c r="B33" s="263" t="s">
        <v>6442</v>
      </c>
      <c r="C33" s="302">
        <f>SUM(AJVPIDPG02)</f>
        <v>0</v>
      </c>
      <c r="D33" s="263" t="b">
        <f>ISBLANK(AJVPIDPG02)</f>
        <v>0</v>
      </c>
      <c r="E33" s="263">
        <f>COUNT(AJVPIDPG02)</f>
        <v>0</v>
      </c>
      <c r="G33" s="268" t="str">
        <f t="shared" si="0"/>
        <v>'=ISBLANK(AJVPIDPG02)</v>
      </c>
      <c r="H33" s="263" t="str">
        <f t="shared" si="1"/>
        <v>'=COUNT(AJVPIDPG02)</v>
      </c>
    </row>
    <row r="34" spans="1:8" x14ac:dyDescent="0.2">
      <c r="A34" s="263" t="s">
        <v>6498</v>
      </c>
      <c r="B34" s="263" t="s">
        <v>6443</v>
      </c>
      <c r="C34" s="302">
        <f>SUM(AJVPIDPG03)</f>
        <v>0</v>
      </c>
      <c r="D34" s="263" t="b">
        <f>ISBLANK(AJVPIDPG03)</f>
        <v>0</v>
      </c>
      <c r="E34" s="263">
        <f>COUNT(AJVPIDPG03)</f>
        <v>0</v>
      </c>
      <c r="G34" s="268" t="str">
        <f t="shared" si="0"/>
        <v>'=ISBLANK(AJVPIDPG03)</v>
      </c>
      <c r="H34" s="263" t="str">
        <f t="shared" si="1"/>
        <v>'=COUNT(AJVPIDPG03)</v>
      </c>
    </row>
    <row r="35" spans="1:8" x14ac:dyDescent="0.2">
      <c r="A35" s="263" t="s">
        <v>6499</v>
      </c>
      <c r="B35" s="263" t="s">
        <v>6444</v>
      </c>
      <c r="C35" s="302">
        <f>SUM(AJVPIDPG04)</f>
        <v>0</v>
      </c>
      <c r="D35" s="263" t="b">
        <f>ISBLANK(AJVPIDPG04)</f>
        <v>0</v>
      </c>
      <c r="E35" s="263">
        <f>COUNT(AJVPIDPG04)</f>
        <v>0</v>
      </c>
      <c r="G35" s="268" t="str">
        <f t="shared" si="0"/>
        <v>'=ISBLANK(AJVPIDPG04)</v>
      </c>
      <c r="H35" s="263" t="str">
        <f t="shared" si="1"/>
        <v>'=COUNT(AJVPIDPG04)</v>
      </c>
    </row>
    <row r="36" spans="1:8" x14ac:dyDescent="0.2">
      <c r="A36" s="263" t="s">
        <v>6500</v>
      </c>
      <c r="B36" s="263" t="s">
        <v>6445</v>
      </c>
      <c r="C36" s="302">
        <f>SUM(AJVPIDPG05)</f>
        <v>0</v>
      </c>
      <c r="D36" s="263" t="b">
        <f>ISBLANK(AJVPIDPG05)</f>
        <v>0</v>
      </c>
      <c r="E36" s="263">
        <f>COUNT(AJVPIDPG05)</f>
        <v>0</v>
      </c>
      <c r="G36" s="268" t="str">
        <f t="shared" si="0"/>
        <v>'=ISBLANK(AJVPIDPG05)</v>
      </c>
      <c r="H36" s="263" t="str">
        <f t="shared" si="1"/>
        <v>'=COUNT(AJVPIDPG05)</v>
      </c>
    </row>
    <row r="37" spans="1:8" x14ac:dyDescent="0.2">
      <c r="A37" s="263" t="s">
        <v>6501</v>
      </c>
      <c r="B37" s="263" t="s">
        <v>6446</v>
      </c>
      <c r="C37" s="302">
        <f>SUM(AJVPIDPG06)</f>
        <v>0</v>
      </c>
      <c r="D37" s="263" t="b">
        <f>ISBLANK(AJVPIDPG06)</f>
        <v>0</v>
      </c>
      <c r="E37" s="263">
        <f>COUNT(AJVPIDPG06)</f>
        <v>0</v>
      </c>
      <c r="G37" s="268" t="str">
        <f t="shared" si="0"/>
        <v>'=ISBLANK(AJVPIDPG06)</v>
      </c>
      <c r="H37" s="263" t="str">
        <f t="shared" si="1"/>
        <v>'=COUNT(AJVPIDPG06)</v>
      </c>
    </row>
    <row r="38" spans="1:8" x14ac:dyDescent="0.2">
      <c r="A38" s="264" t="s">
        <v>6607</v>
      </c>
      <c r="B38" s="263" t="s">
        <v>6352</v>
      </c>
      <c r="C38" s="302">
        <f>SUM(APID)</f>
        <v>0</v>
      </c>
      <c r="D38" s="263" t="b">
        <f>ISBLANK(APID)</f>
        <v>0</v>
      </c>
      <c r="E38" s="263">
        <f>COUNT(APID)</f>
        <v>0</v>
      </c>
      <c r="G38" s="268" t="str">
        <f t="shared" si="0"/>
        <v>'=ISBLANK(APID)</v>
      </c>
      <c r="H38" s="263" t="str">
        <f t="shared" si="1"/>
        <v>'=COUNT(APID)</v>
      </c>
    </row>
    <row r="39" spans="1:8" x14ac:dyDescent="0.2">
      <c r="A39" s="263" t="s">
        <v>6502</v>
      </c>
      <c r="B39" s="263" t="s">
        <v>6180</v>
      </c>
      <c r="C39" s="263">
        <f t="shared" ca="1" si="2"/>
        <v>0</v>
      </c>
      <c r="D39" s="263" t="b">
        <f>ISBLANK(APIDC01)</f>
        <v>1</v>
      </c>
      <c r="E39" s="263">
        <f>COUNT(APIDC01)</f>
        <v>0</v>
      </c>
      <c r="G39" s="268" t="str">
        <f t="shared" si="0"/>
        <v>'=ISBLANK(APIDC01)</v>
      </c>
      <c r="H39" s="263" t="str">
        <f t="shared" si="1"/>
        <v>'=COUNT(APIDC01)</v>
      </c>
    </row>
    <row r="40" spans="1:8" x14ac:dyDescent="0.2">
      <c r="A40" s="263" t="s">
        <v>6503</v>
      </c>
      <c r="B40" s="263" t="s">
        <v>6181</v>
      </c>
      <c r="C40" s="263">
        <f t="shared" ca="1" si="2"/>
        <v>0</v>
      </c>
      <c r="D40" s="263" t="b">
        <f>ISBLANK(APIDC02)</f>
        <v>1</v>
      </c>
      <c r="E40" s="263">
        <f>COUNT(APIDC02)</f>
        <v>0</v>
      </c>
      <c r="G40" s="268" t="str">
        <f t="shared" si="0"/>
        <v>'=ISBLANK(APIDC02)</v>
      </c>
      <c r="H40" s="263" t="str">
        <f t="shared" si="1"/>
        <v>'=COUNT(APIDC02)</v>
      </c>
    </row>
    <row r="41" spans="1:8" x14ac:dyDescent="0.2">
      <c r="A41" s="263" t="s">
        <v>6504</v>
      </c>
      <c r="B41" s="263" t="s">
        <v>6182</v>
      </c>
      <c r="C41" s="263">
        <f t="shared" ca="1" si="2"/>
        <v>0</v>
      </c>
      <c r="D41" s="263" t="b">
        <f>ISBLANK(APIDC03)</f>
        <v>1</v>
      </c>
      <c r="E41" s="263">
        <f>COUNT(APIDC03)</f>
        <v>0</v>
      </c>
      <c r="G41" s="268" t="str">
        <f t="shared" si="0"/>
        <v>'=ISBLANK(APIDC03)</v>
      </c>
      <c r="H41" s="263" t="str">
        <f t="shared" si="1"/>
        <v>'=COUNT(APIDC03)</v>
      </c>
    </row>
    <row r="42" spans="1:8" x14ac:dyDescent="0.2">
      <c r="A42" s="263" t="s">
        <v>6505</v>
      </c>
      <c r="B42" s="263" t="s">
        <v>6183</v>
      </c>
      <c r="C42" s="263">
        <f t="shared" ca="1" si="2"/>
        <v>0</v>
      </c>
      <c r="D42" s="263" t="b">
        <f>ISBLANK(APIDC04)</f>
        <v>1</v>
      </c>
      <c r="E42" s="263">
        <f>COUNT(APIDC04)</f>
        <v>0</v>
      </c>
      <c r="G42" s="268" t="str">
        <f t="shared" si="0"/>
        <v>'=ISBLANK(APIDC04)</v>
      </c>
      <c r="H42" s="263" t="str">
        <f t="shared" si="1"/>
        <v>'=COUNT(APIDC04)</v>
      </c>
    </row>
    <row r="43" spans="1:8" x14ac:dyDescent="0.2">
      <c r="A43" s="263" t="s">
        <v>6506</v>
      </c>
      <c r="B43" s="263" t="s">
        <v>6184</v>
      </c>
      <c r="C43" s="263">
        <f t="shared" ca="1" si="2"/>
        <v>0</v>
      </c>
      <c r="D43" s="263" t="b">
        <f>ISBLANK(APIDC05)</f>
        <v>1</v>
      </c>
      <c r="E43" s="263">
        <f>COUNT(APIDC05)</f>
        <v>0</v>
      </c>
      <c r="G43" s="268" t="str">
        <f t="shared" si="0"/>
        <v>'=ISBLANK(APIDC05)</v>
      </c>
      <c r="H43" s="263" t="str">
        <f t="shared" si="1"/>
        <v>'=COUNT(APIDC05)</v>
      </c>
    </row>
    <row r="44" spans="1:8" x14ac:dyDescent="0.2">
      <c r="A44" s="263" t="s">
        <v>6507</v>
      </c>
      <c r="B44" s="263" t="s">
        <v>6185</v>
      </c>
      <c r="C44" s="263">
        <f t="shared" ca="1" si="2"/>
        <v>0</v>
      </c>
      <c r="D44" s="263" t="b">
        <f>ISBLANK(APIDC06)</f>
        <v>1</v>
      </c>
      <c r="E44" s="263">
        <f>COUNT(APIDC06)</f>
        <v>0</v>
      </c>
      <c r="G44" s="268" t="str">
        <f t="shared" si="0"/>
        <v>'=ISBLANK(APIDC06)</v>
      </c>
      <c r="H44" s="263" t="str">
        <f t="shared" si="1"/>
        <v>'=COUNT(APIDC06)</v>
      </c>
    </row>
    <row r="45" spans="1:8" x14ac:dyDescent="0.2">
      <c r="A45" s="263" t="s">
        <v>6508</v>
      </c>
      <c r="B45" s="263" t="s">
        <v>6186</v>
      </c>
      <c r="C45" s="263">
        <f t="shared" ca="1" si="2"/>
        <v>0</v>
      </c>
      <c r="D45" s="263" t="b">
        <f>ISBLANK(APIDC07)</f>
        <v>1</v>
      </c>
      <c r="E45" s="263">
        <f>COUNT(APIDC07)</f>
        <v>0</v>
      </c>
      <c r="G45" s="268" t="str">
        <f t="shared" si="0"/>
        <v>'=ISBLANK(APIDC07)</v>
      </c>
      <c r="H45" s="263" t="str">
        <f t="shared" si="1"/>
        <v>'=COUNT(APIDC07)</v>
      </c>
    </row>
    <row r="46" spans="1:8" x14ac:dyDescent="0.2">
      <c r="A46" s="263" t="s">
        <v>6509</v>
      </c>
      <c r="B46" s="263" t="s">
        <v>6187</v>
      </c>
      <c r="C46" s="263">
        <f t="shared" ca="1" si="2"/>
        <v>0</v>
      </c>
      <c r="D46" s="263" t="b">
        <f>ISBLANK(APIDC08)</f>
        <v>1</v>
      </c>
      <c r="E46" s="263">
        <f>COUNT(APIDC08)</f>
        <v>0</v>
      </c>
      <c r="G46" s="268" t="str">
        <f t="shared" si="0"/>
        <v>'=ISBLANK(APIDC08)</v>
      </c>
      <c r="H46" s="263" t="str">
        <f t="shared" si="1"/>
        <v>'=COUNT(APIDC08)</v>
      </c>
    </row>
    <row r="47" spans="1:8" x14ac:dyDescent="0.2">
      <c r="A47" s="263" t="s">
        <v>6510</v>
      </c>
      <c r="B47" s="263" t="s">
        <v>6188</v>
      </c>
      <c r="C47" s="263">
        <f t="shared" ca="1" si="2"/>
        <v>0</v>
      </c>
      <c r="D47" s="263" t="b">
        <f>ISBLANK(APIDC09)</f>
        <v>1</v>
      </c>
      <c r="E47" s="263">
        <f>COUNT(APIDC09)</f>
        <v>0</v>
      </c>
      <c r="G47" s="268" t="str">
        <f t="shared" si="0"/>
        <v>'=ISBLANK(APIDC09)</v>
      </c>
      <c r="H47" s="263" t="str">
        <f t="shared" si="1"/>
        <v>'=COUNT(APIDC09)</v>
      </c>
    </row>
    <row r="48" spans="1:8" x14ac:dyDescent="0.2">
      <c r="A48" s="263" t="s">
        <v>6511</v>
      </c>
      <c r="B48" s="263" t="s">
        <v>6189</v>
      </c>
      <c r="C48" s="263">
        <f t="shared" ca="1" si="2"/>
        <v>0</v>
      </c>
      <c r="D48" s="263" t="b">
        <f>ISBLANK(APIDC10)</f>
        <v>1</v>
      </c>
      <c r="E48" s="263">
        <f>COUNT(APIDC10)</f>
        <v>0</v>
      </c>
      <c r="G48" s="268" t="str">
        <f t="shared" si="0"/>
        <v>'=ISBLANK(APIDC10)</v>
      </c>
      <c r="H48" s="263" t="str">
        <f t="shared" si="1"/>
        <v>'=COUNT(APIDC10)</v>
      </c>
    </row>
    <row r="49" spans="1:8" x14ac:dyDescent="0.2">
      <c r="A49" s="263" t="s">
        <v>6512</v>
      </c>
      <c r="B49" s="263" t="s">
        <v>6190</v>
      </c>
      <c r="C49" s="263">
        <f t="shared" ca="1" si="2"/>
        <v>0</v>
      </c>
      <c r="D49" s="263" t="b">
        <f>ISBLANK(APIDC11)</f>
        <v>1</v>
      </c>
      <c r="E49" s="263">
        <f>COUNT(APIDC11)</f>
        <v>0</v>
      </c>
      <c r="G49" s="268" t="str">
        <f t="shared" si="0"/>
        <v>'=ISBLANK(APIDC11)</v>
      </c>
      <c r="H49" s="263" t="str">
        <f t="shared" si="1"/>
        <v>'=COUNT(APIDC11)</v>
      </c>
    </row>
    <row r="50" spans="1:8" x14ac:dyDescent="0.2">
      <c r="A50" s="263" t="s">
        <v>6513</v>
      </c>
      <c r="B50" s="263" t="s">
        <v>6191</v>
      </c>
      <c r="C50" s="263">
        <f t="shared" ca="1" si="2"/>
        <v>0</v>
      </c>
      <c r="D50" s="263" t="b">
        <f>ISBLANK(APIDC12)</f>
        <v>1</v>
      </c>
      <c r="E50" s="263">
        <f>COUNT(APIDC12)</f>
        <v>0</v>
      </c>
      <c r="G50" s="268" t="str">
        <f t="shared" si="0"/>
        <v>'=ISBLANK(APIDC12)</v>
      </c>
      <c r="H50" s="263" t="str">
        <f t="shared" si="1"/>
        <v>'=COUNT(APIDC12)</v>
      </c>
    </row>
    <row r="51" spans="1:8" x14ac:dyDescent="0.2">
      <c r="A51" s="263" t="s">
        <v>6514</v>
      </c>
      <c r="B51" s="263" t="s">
        <v>6192</v>
      </c>
      <c r="C51" s="263">
        <f t="shared" ca="1" si="2"/>
        <v>0</v>
      </c>
      <c r="D51" s="263" t="b">
        <f>ISBLANK(APIDC13)</f>
        <v>1</v>
      </c>
      <c r="E51" s="263">
        <f>COUNT(APIDC13)</f>
        <v>0</v>
      </c>
      <c r="G51" s="268" t="str">
        <f t="shared" si="0"/>
        <v>'=ISBLANK(APIDC13)</v>
      </c>
      <c r="H51" s="263" t="str">
        <f t="shared" si="1"/>
        <v>'=COUNT(APIDC13)</v>
      </c>
    </row>
    <row r="52" spans="1:8" x14ac:dyDescent="0.2">
      <c r="A52" s="263" t="s">
        <v>6515</v>
      </c>
      <c r="B52" s="263" t="s">
        <v>6193</v>
      </c>
      <c r="C52" s="263">
        <f t="shared" ca="1" si="2"/>
        <v>0</v>
      </c>
      <c r="D52" s="263" t="b">
        <f>ISBLANK(APIDC14)</f>
        <v>1</v>
      </c>
      <c r="E52" s="263">
        <f>COUNT(APIDC14)</f>
        <v>0</v>
      </c>
      <c r="G52" s="268" t="str">
        <f t="shared" si="0"/>
        <v>'=ISBLANK(APIDC14)</v>
      </c>
      <c r="H52" s="263" t="str">
        <f t="shared" si="1"/>
        <v>'=COUNT(APIDC14)</v>
      </c>
    </row>
    <row r="53" spans="1:8" x14ac:dyDescent="0.2">
      <c r="A53" s="263" t="s">
        <v>6516</v>
      </c>
      <c r="B53" s="263" t="s">
        <v>6194</v>
      </c>
      <c r="C53" s="263">
        <f t="shared" ca="1" si="2"/>
        <v>0</v>
      </c>
      <c r="D53" s="263" t="b">
        <f>ISBLANK(APIDC15)</f>
        <v>1</v>
      </c>
      <c r="E53" s="263">
        <f>COUNT(APIDC15)</f>
        <v>0</v>
      </c>
      <c r="G53" s="268" t="str">
        <f t="shared" si="0"/>
        <v>'=ISBLANK(APIDC15)</v>
      </c>
      <c r="H53" s="263" t="str">
        <f t="shared" si="1"/>
        <v>'=COUNT(APIDC15)</v>
      </c>
    </row>
    <row r="54" spans="1:8" x14ac:dyDescent="0.2">
      <c r="A54" s="263" t="s">
        <v>6517</v>
      </c>
      <c r="B54" s="263" t="s">
        <v>6195</v>
      </c>
      <c r="C54" s="263">
        <f t="shared" ca="1" si="2"/>
        <v>0</v>
      </c>
      <c r="D54" s="263" t="b">
        <f>ISBLANK(APIDC16)</f>
        <v>1</v>
      </c>
      <c r="E54" s="263">
        <f>COUNT(APIDC16)</f>
        <v>0</v>
      </c>
      <c r="G54" s="268" t="str">
        <f t="shared" si="0"/>
        <v>'=ISBLANK(APIDC16)</v>
      </c>
      <c r="H54" s="263" t="str">
        <f t="shared" si="1"/>
        <v>'=COUNT(APIDC16)</v>
      </c>
    </row>
    <row r="55" spans="1:8" x14ac:dyDescent="0.2">
      <c r="A55" s="263" t="s">
        <v>6518</v>
      </c>
      <c r="B55" s="263" t="s">
        <v>6196</v>
      </c>
      <c r="C55" s="263">
        <f t="shared" ca="1" si="2"/>
        <v>0</v>
      </c>
      <c r="D55" s="263" t="b">
        <f>ISBLANK(APIDC17)</f>
        <v>1</v>
      </c>
      <c r="E55" s="263">
        <f>COUNT(APIDC17)</f>
        <v>0</v>
      </c>
      <c r="G55" s="268" t="str">
        <f t="shared" si="0"/>
        <v>'=ISBLANK(APIDC17)</v>
      </c>
      <c r="H55" s="263" t="str">
        <f t="shared" si="1"/>
        <v>'=COUNT(APIDC17)</v>
      </c>
    </row>
    <row r="56" spans="1:8" x14ac:dyDescent="0.2">
      <c r="A56" s="263" t="s">
        <v>6519</v>
      </c>
      <c r="B56" s="263" t="s">
        <v>6197</v>
      </c>
      <c r="C56" s="263">
        <f t="shared" ca="1" si="2"/>
        <v>0</v>
      </c>
      <c r="D56" s="263" t="b">
        <f>ISBLANK(APIDC18)</f>
        <v>1</v>
      </c>
      <c r="E56" s="263">
        <f>COUNT(APIDC18)</f>
        <v>0</v>
      </c>
      <c r="G56" s="268" t="str">
        <f t="shared" si="0"/>
        <v>'=ISBLANK(APIDC18)</v>
      </c>
      <c r="H56" s="263" t="str">
        <f t="shared" si="1"/>
        <v>'=COUNT(APIDC18)</v>
      </c>
    </row>
    <row r="57" spans="1:8" x14ac:dyDescent="0.2">
      <c r="A57" s="263" t="s">
        <v>6520</v>
      </c>
      <c r="B57" s="263" t="s">
        <v>6198</v>
      </c>
      <c r="C57" s="263">
        <f t="shared" ca="1" si="2"/>
        <v>0</v>
      </c>
      <c r="D57" s="263" t="b">
        <f>ISBLANK(APIDC19)</f>
        <v>1</v>
      </c>
      <c r="E57" s="263">
        <f>COUNT(APIDC19)</f>
        <v>0</v>
      </c>
      <c r="G57" s="268" t="str">
        <f t="shared" si="0"/>
        <v>'=ISBLANK(APIDC19)</v>
      </c>
      <c r="H57" s="263" t="str">
        <f t="shared" si="1"/>
        <v>'=COUNT(APIDC19)</v>
      </c>
    </row>
    <row r="58" spans="1:8" x14ac:dyDescent="0.2">
      <c r="A58" s="263" t="s">
        <v>6521</v>
      </c>
      <c r="B58" s="263" t="s">
        <v>6199</v>
      </c>
      <c r="C58" s="263">
        <f t="shared" ca="1" si="2"/>
        <v>0</v>
      </c>
      <c r="D58" s="263" t="b">
        <f>ISBLANK(APIDC20)</f>
        <v>1</v>
      </c>
      <c r="E58" s="263">
        <f>COUNT(APIDC20)</f>
        <v>0</v>
      </c>
      <c r="G58" s="268" t="str">
        <f t="shared" si="0"/>
        <v>'=ISBLANK(APIDC20)</v>
      </c>
      <c r="H58" s="263" t="str">
        <f t="shared" si="1"/>
        <v>'=COUNT(APIDC20)</v>
      </c>
    </row>
    <row r="59" spans="1:8" x14ac:dyDescent="0.2">
      <c r="A59" s="263" t="s">
        <v>6522</v>
      </c>
      <c r="B59" s="263" t="s">
        <v>6200</v>
      </c>
      <c r="C59" s="263">
        <f t="shared" ca="1" si="2"/>
        <v>0</v>
      </c>
      <c r="D59" s="263" t="b">
        <f>ISBLANK(APIDC21)</f>
        <v>1</v>
      </c>
      <c r="E59" s="263">
        <f>COUNT(APIDC21)</f>
        <v>0</v>
      </c>
      <c r="G59" s="268" t="str">
        <f t="shared" si="0"/>
        <v>'=ISBLANK(APIDC21)</v>
      </c>
      <c r="H59" s="263" t="str">
        <f t="shared" si="1"/>
        <v>'=COUNT(APIDC21)</v>
      </c>
    </row>
    <row r="60" spans="1:8" x14ac:dyDescent="0.2">
      <c r="A60" s="263" t="s">
        <v>6523</v>
      </c>
      <c r="B60" s="263" t="s">
        <v>6201</v>
      </c>
      <c r="C60" s="263">
        <f t="shared" ca="1" si="2"/>
        <v>0</v>
      </c>
      <c r="D60" s="263" t="b">
        <f>ISBLANK(APIDC22)</f>
        <v>1</v>
      </c>
      <c r="E60" s="263">
        <f>COUNT(APIDC22)</f>
        <v>0</v>
      </c>
      <c r="G60" s="268" t="str">
        <f t="shared" si="0"/>
        <v>'=ISBLANK(APIDC22)</v>
      </c>
      <c r="H60" s="263" t="str">
        <f t="shared" si="1"/>
        <v>'=COUNT(APIDC22)</v>
      </c>
    </row>
    <row r="61" spans="1:8" x14ac:dyDescent="0.2">
      <c r="A61" s="263" t="s">
        <v>6524</v>
      </c>
      <c r="B61" s="263" t="s">
        <v>6202</v>
      </c>
      <c r="C61" s="263">
        <f t="shared" ca="1" si="2"/>
        <v>0</v>
      </c>
      <c r="D61" s="263" t="b">
        <f>ISBLANK(APIDC23)</f>
        <v>1</v>
      </c>
      <c r="E61" s="263">
        <f>COUNT(APIDC23)</f>
        <v>0</v>
      </c>
      <c r="G61" s="268" t="str">
        <f t="shared" si="0"/>
        <v>'=ISBLANK(APIDC23)</v>
      </c>
      <c r="H61" s="263" t="str">
        <f t="shared" si="1"/>
        <v>'=COUNT(APIDC23)</v>
      </c>
    </row>
    <row r="62" spans="1:8" x14ac:dyDescent="0.2">
      <c r="A62" s="263" t="s">
        <v>6525</v>
      </c>
      <c r="B62" s="263" t="s">
        <v>6203</v>
      </c>
      <c r="C62" s="263">
        <f t="shared" ca="1" si="2"/>
        <v>0</v>
      </c>
      <c r="D62" s="263" t="b">
        <f>ISBLANK(APIDC24)</f>
        <v>1</v>
      </c>
      <c r="E62" s="263">
        <f>COUNT(APIDC24)</f>
        <v>0</v>
      </c>
      <c r="G62" s="268" t="str">
        <f t="shared" si="0"/>
        <v>'=ISBLANK(APIDC24)</v>
      </c>
      <c r="H62" s="263" t="str">
        <f t="shared" si="1"/>
        <v>'=COUNT(APIDC24)</v>
      </c>
    </row>
    <row r="63" spans="1:8" x14ac:dyDescent="0.2">
      <c r="A63" s="263" t="s">
        <v>6526</v>
      </c>
      <c r="B63" s="263" t="s">
        <v>6204</v>
      </c>
      <c r="C63" s="263">
        <f t="shared" ca="1" si="2"/>
        <v>0</v>
      </c>
      <c r="D63" s="263" t="b">
        <f>ISBLANK(APIDC25)</f>
        <v>1</v>
      </c>
      <c r="E63" s="263">
        <f>COUNT(APIDC25)</f>
        <v>0</v>
      </c>
      <c r="G63" s="268" t="str">
        <f t="shared" si="0"/>
        <v>'=ISBLANK(APIDC25)</v>
      </c>
      <c r="H63" s="263" t="str">
        <f t="shared" si="1"/>
        <v>'=COUNT(APIDC25)</v>
      </c>
    </row>
    <row r="64" spans="1:8" x14ac:dyDescent="0.2">
      <c r="A64" s="263" t="s">
        <v>6527</v>
      </c>
      <c r="B64" s="263" t="s">
        <v>6205</v>
      </c>
      <c r="C64" s="263">
        <f t="shared" ca="1" si="2"/>
        <v>0</v>
      </c>
      <c r="D64" s="263" t="b">
        <f>ISBLANK(APIDC26)</f>
        <v>1</v>
      </c>
      <c r="E64" s="263">
        <f>COUNT(APIDC26)</f>
        <v>0</v>
      </c>
      <c r="G64" s="268" t="str">
        <f t="shared" si="0"/>
        <v>'=ISBLANK(APIDC26)</v>
      </c>
      <c r="H64" s="263" t="str">
        <f t="shared" si="1"/>
        <v>'=COUNT(APIDC26)</v>
      </c>
    </row>
    <row r="65" spans="1:8" x14ac:dyDescent="0.2">
      <c r="A65" s="263" t="s">
        <v>6528</v>
      </c>
      <c r="B65" s="263" t="s">
        <v>6206</v>
      </c>
      <c r="C65" s="263">
        <f t="shared" ca="1" si="2"/>
        <v>0</v>
      </c>
      <c r="D65" s="263" t="b">
        <f>ISBLANK(APIDC27)</f>
        <v>1</v>
      </c>
      <c r="E65" s="263">
        <f>COUNT(APIDC27)</f>
        <v>0</v>
      </c>
      <c r="G65" s="268" t="str">
        <f t="shared" si="0"/>
        <v>'=ISBLANK(APIDC27)</v>
      </c>
      <c r="H65" s="263" t="str">
        <f t="shared" si="1"/>
        <v>'=COUNT(APIDC27)</v>
      </c>
    </row>
    <row r="66" spans="1:8" x14ac:dyDescent="0.2">
      <c r="A66" s="263" t="s">
        <v>6529</v>
      </c>
      <c r="B66" s="263" t="s">
        <v>6207</v>
      </c>
      <c r="C66" s="263">
        <f t="shared" ca="1" si="2"/>
        <v>0</v>
      </c>
      <c r="D66" s="263" t="b">
        <f>ISBLANK(APIDC28)</f>
        <v>1</v>
      </c>
      <c r="E66" s="263">
        <f>COUNT(APIDC28)</f>
        <v>0</v>
      </c>
      <c r="G66" s="268" t="str">
        <f t="shared" ref="G66:G129" si="3">"'=ISBLANK(" &amp; A66 &amp;")"</f>
        <v>'=ISBLANK(APIDC28)</v>
      </c>
      <c r="H66" s="263" t="str">
        <f t="shared" ref="H66:H129" si="4">"'=COUNT(" &amp; A66 &amp;")"</f>
        <v>'=COUNT(APIDC28)</v>
      </c>
    </row>
    <row r="67" spans="1:8" x14ac:dyDescent="0.2">
      <c r="A67" s="263" t="s">
        <v>6530</v>
      </c>
      <c r="B67" s="263" t="s">
        <v>6208</v>
      </c>
      <c r="C67" s="263">
        <f t="shared" ref="C67:C130" ca="1" si="5">INDIRECT(A67)</f>
        <v>0</v>
      </c>
      <c r="D67" s="263" t="b">
        <f>ISBLANK(APIDC29)</f>
        <v>1</v>
      </c>
      <c r="E67" s="263">
        <f>COUNT(APIDC29)</f>
        <v>0</v>
      </c>
      <c r="G67" s="268" t="str">
        <f t="shared" si="3"/>
        <v>'=ISBLANK(APIDC29)</v>
      </c>
      <c r="H67" s="263" t="str">
        <f t="shared" si="4"/>
        <v>'=COUNT(APIDC29)</v>
      </c>
    </row>
    <row r="68" spans="1:8" x14ac:dyDescent="0.2">
      <c r="A68" s="263" t="s">
        <v>6531</v>
      </c>
      <c r="B68" s="263" t="s">
        <v>6209</v>
      </c>
      <c r="C68" s="263">
        <f t="shared" ca="1" si="5"/>
        <v>0</v>
      </c>
      <c r="D68" s="263" t="b">
        <f>ISBLANK(APIDC30)</f>
        <v>1</v>
      </c>
      <c r="E68" s="263">
        <f>COUNT(APIDC30)</f>
        <v>0</v>
      </c>
      <c r="G68" s="268" t="str">
        <f t="shared" si="3"/>
        <v>'=ISBLANK(APIDC30)</v>
      </c>
      <c r="H68" s="263" t="str">
        <f t="shared" si="4"/>
        <v>'=COUNT(APIDC30)</v>
      </c>
    </row>
    <row r="69" spans="1:8" x14ac:dyDescent="0.2">
      <c r="A69" s="263" t="s">
        <v>6532</v>
      </c>
      <c r="B69" s="263" t="s">
        <v>6210</v>
      </c>
      <c r="C69" s="263">
        <f t="shared" ca="1" si="5"/>
        <v>0</v>
      </c>
      <c r="D69" s="263" t="b">
        <f>ISBLANK(APIDC31)</f>
        <v>1</v>
      </c>
      <c r="E69" s="263">
        <f>COUNT(APIDC31)</f>
        <v>0</v>
      </c>
      <c r="G69" s="268" t="str">
        <f t="shared" si="3"/>
        <v>'=ISBLANK(APIDC31)</v>
      </c>
      <c r="H69" s="263" t="str">
        <f t="shared" si="4"/>
        <v>'=COUNT(APIDC31)</v>
      </c>
    </row>
    <row r="70" spans="1:8" x14ac:dyDescent="0.2">
      <c r="A70" s="263" t="s">
        <v>6533</v>
      </c>
      <c r="B70" s="263" t="s">
        <v>6211</v>
      </c>
      <c r="C70" s="263">
        <f t="shared" ca="1" si="5"/>
        <v>0</v>
      </c>
      <c r="D70" s="263" t="b">
        <f>ISBLANK(APIDC32)</f>
        <v>1</v>
      </c>
      <c r="E70" s="263">
        <f>COUNT(APIDC32)</f>
        <v>0</v>
      </c>
      <c r="G70" s="268" t="str">
        <f t="shared" si="3"/>
        <v>'=ISBLANK(APIDC32)</v>
      </c>
      <c r="H70" s="263" t="str">
        <f t="shared" si="4"/>
        <v>'=COUNT(APIDC32)</v>
      </c>
    </row>
    <row r="71" spans="1:8" x14ac:dyDescent="0.2">
      <c r="A71" s="263" t="s">
        <v>6534</v>
      </c>
      <c r="B71" s="263" t="s">
        <v>6212</v>
      </c>
      <c r="C71" s="263">
        <f t="shared" ca="1" si="5"/>
        <v>0</v>
      </c>
      <c r="D71" s="263" t="b">
        <f>ISBLANK(APIDC33)</f>
        <v>1</v>
      </c>
      <c r="E71" s="263">
        <f>COUNT(APIDC33)</f>
        <v>0</v>
      </c>
      <c r="G71" s="268" t="str">
        <f t="shared" si="3"/>
        <v>'=ISBLANK(APIDC33)</v>
      </c>
      <c r="H71" s="263" t="str">
        <f t="shared" si="4"/>
        <v>'=COUNT(APIDC33)</v>
      </c>
    </row>
    <row r="72" spans="1:8" x14ac:dyDescent="0.2">
      <c r="A72" s="263" t="s">
        <v>6535</v>
      </c>
      <c r="B72" s="263" t="s">
        <v>6213</v>
      </c>
      <c r="C72" s="263">
        <f t="shared" ca="1" si="5"/>
        <v>0</v>
      </c>
      <c r="D72" s="263" t="b">
        <f>ISBLANK(APIDC34)</f>
        <v>1</v>
      </c>
      <c r="E72" s="263">
        <f>COUNT(APIDC34)</f>
        <v>0</v>
      </c>
      <c r="G72" s="268" t="str">
        <f t="shared" si="3"/>
        <v>'=ISBLANK(APIDC34)</v>
      </c>
      <c r="H72" s="263" t="str">
        <f t="shared" si="4"/>
        <v>'=COUNT(APIDC34)</v>
      </c>
    </row>
    <row r="73" spans="1:8" x14ac:dyDescent="0.2">
      <c r="A73" s="263" t="s">
        <v>6536</v>
      </c>
      <c r="B73" s="263" t="s">
        <v>6214</v>
      </c>
      <c r="C73" s="263">
        <f t="shared" ca="1" si="5"/>
        <v>0</v>
      </c>
      <c r="D73" s="263" t="b">
        <f>ISBLANK(APIDC35)</f>
        <v>1</v>
      </c>
      <c r="E73" s="263">
        <f>COUNT(APIDC35)</f>
        <v>0</v>
      </c>
      <c r="G73" s="268" t="str">
        <f t="shared" si="3"/>
        <v>'=ISBLANK(APIDC35)</v>
      </c>
      <c r="H73" s="263" t="str">
        <f t="shared" si="4"/>
        <v>'=COUNT(APIDC35)</v>
      </c>
    </row>
    <row r="74" spans="1:8" x14ac:dyDescent="0.2">
      <c r="A74" s="263" t="s">
        <v>6537</v>
      </c>
      <c r="B74" s="263" t="s">
        <v>6215</v>
      </c>
      <c r="C74" s="263">
        <f t="shared" ca="1" si="5"/>
        <v>0</v>
      </c>
      <c r="D74" s="263" t="b">
        <f>ISBLANK(APIDC36)</f>
        <v>1</v>
      </c>
      <c r="E74" s="263">
        <f>COUNT(APIDC36)</f>
        <v>0</v>
      </c>
      <c r="G74" s="268" t="str">
        <f t="shared" si="3"/>
        <v>'=ISBLANK(APIDC36)</v>
      </c>
      <c r="H74" s="263" t="str">
        <f t="shared" si="4"/>
        <v>'=COUNT(APIDC36)</v>
      </c>
    </row>
    <row r="75" spans="1:8" x14ac:dyDescent="0.2">
      <c r="A75" s="263" t="s">
        <v>6538</v>
      </c>
      <c r="B75" s="263" t="s">
        <v>6216</v>
      </c>
      <c r="C75" s="263">
        <f t="shared" ca="1" si="5"/>
        <v>0</v>
      </c>
      <c r="D75" s="263" t="b">
        <f>ISBLANK(APIDC37)</f>
        <v>1</v>
      </c>
      <c r="E75" s="263">
        <f>COUNT(APIDC37)</f>
        <v>0</v>
      </c>
      <c r="G75" s="268" t="str">
        <f t="shared" si="3"/>
        <v>'=ISBLANK(APIDC37)</v>
      </c>
      <c r="H75" s="263" t="str">
        <f t="shared" si="4"/>
        <v>'=COUNT(APIDC37)</v>
      </c>
    </row>
    <row r="76" spans="1:8" x14ac:dyDescent="0.2">
      <c r="A76" s="263" t="s">
        <v>6539</v>
      </c>
      <c r="B76" s="263" t="s">
        <v>6217</v>
      </c>
      <c r="C76" s="263">
        <f t="shared" ca="1" si="5"/>
        <v>0</v>
      </c>
      <c r="D76" s="263" t="b">
        <f>ISBLANK(APIDC38)</f>
        <v>1</v>
      </c>
      <c r="E76" s="263">
        <f>COUNT(APIDC38)</f>
        <v>0</v>
      </c>
      <c r="G76" s="268" t="str">
        <f t="shared" si="3"/>
        <v>'=ISBLANK(APIDC38)</v>
      </c>
      <c r="H76" s="263" t="str">
        <f t="shared" si="4"/>
        <v>'=COUNT(APIDC38)</v>
      </c>
    </row>
    <row r="77" spans="1:8" x14ac:dyDescent="0.2">
      <c r="A77" s="263" t="s">
        <v>6540</v>
      </c>
      <c r="B77" s="263" t="s">
        <v>6218</v>
      </c>
      <c r="C77" s="263">
        <f t="shared" ca="1" si="5"/>
        <v>0</v>
      </c>
      <c r="D77" s="263" t="b">
        <f>ISBLANK(APIDC39)</f>
        <v>1</v>
      </c>
      <c r="E77" s="263">
        <f>COUNT(APIDC39)</f>
        <v>0</v>
      </c>
      <c r="G77" s="268" t="str">
        <f t="shared" si="3"/>
        <v>'=ISBLANK(APIDC39)</v>
      </c>
      <c r="H77" s="263" t="str">
        <f t="shared" si="4"/>
        <v>'=COUNT(APIDC39)</v>
      </c>
    </row>
    <row r="78" spans="1:8" x14ac:dyDescent="0.2">
      <c r="A78" s="263" t="s">
        <v>6541</v>
      </c>
      <c r="B78" s="263" t="s">
        <v>6219</v>
      </c>
      <c r="C78" s="263">
        <f t="shared" ca="1" si="5"/>
        <v>0</v>
      </c>
      <c r="D78" s="263" t="b">
        <f>ISBLANK(APIDC40)</f>
        <v>1</v>
      </c>
      <c r="E78" s="263">
        <f>COUNT(APIDC40)</f>
        <v>0</v>
      </c>
      <c r="G78" s="268" t="str">
        <f t="shared" si="3"/>
        <v>'=ISBLANK(APIDC40)</v>
      </c>
      <c r="H78" s="263" t="str">
        <f t="shared" si="4"/>
        <v>'=COUNT(APIDC40)</v>
      </c>
    </row>
    <row r="79" spans="1:8" x14ac:dyDescent="0.2">
      <c r="A79" s="263" t="s">
        <v>6542</v>
      </c>
      <c r="B79" s="263" t="s">
        <v>6220</v>
      </c>
      <c r="C79" s="263">
        <f t="shared" ca="1" si="5"/>
        <v>0</v>
      </c>
      <c r="D79" s="263" t="b">
        <f>ISBLANK(APIDC41)</f>
        <v>1</v>
      </c>
      <c r="E79" s="263">
        <f>COUNT(APIDC41)</f>
        <v>0</v>
      </c>
      <c r="G79" s="268" t="str">
        <f t="shared" si="3"/>
        <v>'=ISBLANK(APIDC41)</v>
      </c>
      <c r="H79" s="263" t="str">
        <f t="shared" si="4"/>
        <v>'=COUNT(APIDC41)</v>
      </c>
    </row>
    <row r="80" spans="1:8" x14ac:dyDescent="0.2">
      <c r="A80" s="263" t="s">
        <v>6543</v>
      </c>
      <c r="B80" s="263" t="s">
        <v>6221</v>
      </c>
      <c r="C80" s="263">
        <f t="shared" ca="1" si="5"/>
        <v>0</v>
      </c>
      <c r="D80" s="263" t="b">
        <f>ISBLANK(APIDC42)</f>
        <v>1</v>
      </c>
      <c r="E80" s="263">
        <f>COUNT(APIDC42)</f>
        <v>0</v>
      </c>
      <c r="G80" s="268" t="str">
        <f t="shared" si="3"/>
        <v>'=ISBLANK(APIDC42)</v>
      </c>
      <c r="H80" s="263" t="str">
        <f t="shared" si="4"/>
        <v>'=COUNT(APIDC42)</v>
      </c>
    </row>
    <row r="81" spans="1:8" x14ac:dyDescent="0.2">
      <c r="A81" s="263" t="s">
        <v>6544</v>
      </c>
      <c r="B81" s="263" t="s">
        <v>6222</v>
      </c>
      <c r="C81" s="263">
        <f t="shared" ca="1" si="5"/>
        <v>0</v>
      </c>
      <c r="D81" s="263" t="b">
        <f>ISBLANK(APIDC43)</f>
        <v>1</v>
      </c>
      <c r="E81" s="263">
        <f>COUNT(APIDC43)</f>
        <v>0</v>
      </c>
      <c r="G81" s="268" t="str">
        <f t="shared" si="3"/>
        <v>'=ISBLANK(APIDC43)</v>
      </c>
      <c r="H81" s="263" t="str">
        <f t="shared" si="4"/>
        <v>'=COUNT(APIDC43)</v>
      </c>
    </row>
    <row r="82" spans="1:8" x14ac:dyDescent="0.2">
      <c r="A82" s="263" t="s">
        <v>6545</v>
      </c>
      <c r="B82" s="263" t="s">
        <v>6223</v>
      </c>
      <c r="C82" s="263">
        <f t="shared" ca="1" si="5"/>
        <v>0</v>
      </c>
      <c r="D82" s="263" t="b">
        <f>ISBLANK(APIDC44)</f>
        <v>1</v>
      </c>
      <c r="E82" s="263">
        <f>COUNT(APIDC44)</f>
        <v>0</v>
      </c>
      <c r="G82" s="268" t="str">
        <f t="shared" si="3"/>
        <v>'=ISBLANK(APIDC44)</v>
      </c>
      <c r="H82" s="263" t="str">
        <f t="shared" si="4"/>
        <v>'=COUNT(APIDC44)</v>
      </c>
    </row>
    <row r="83" spans="1:8" x14ac:dyDescent="0.2">
      <c r="A83" s="263" t="s">
        <v>6546</v>
      </c>
      <c r="B83" s="263" t="s">
        <v>6224</v>
      </c>
      <c r="C83" s="263">
        <f t="shared" ca="1" si="5"/>
        <v>0</v>
      </c>
      <c r="D83" s="263" t="b">
        <f>ISBLANK(APIDC45)</f>
        <v>1</v>
      </c>
      <c r="E83" s="263">
        <f>COUNT(APIDC45)</f>
        <v>0</v>
      </c>
      <c r="G83" s="268" t="str">
        <f t="shared" si="3"/>
        <v>'=ISBLANK(APIDC45)</v>
      </c>
      <c r="H83" s="263" t="str">
        <f t="shared" si="4"/>
        <v>'=COUNT(APIDC45)</v>
      </c>
    </row>
    <row r="84" spans="1:8" x14ac:dyDescent="0.2">
      <c r="A84" s="263" t="s">
        <v>6547</v>
      </c>
      <c r="B84" s="263" t="s">
        <v>6225</v>
      </c>
      <c r="C84" s="263">
        <f t="shared" ca="1" si="5"/>
        <v>0</v>
      </c>
      <c r="D84" s="263" t="b">
        <f>ISBLANK(APIDC46)</f>
        <v>1</v>
      </c>
      <c r="E84" s="263">
        <f>COUNT(APIDC46)</f>
        <v>0</v>
      </c>
      <c r="G84" s="268" t="str">
        <f t="shared" si="3"/>
        <v>'=ISBLANK(APIDC46)</v>
      </c>
      <c r="H84" s="263" t="str">
        <f t="shared" si="4"/>
        <v>'=COUNT(APIDC46)</v>
      </c>
    </row>
    <row r="85" spans="1:8" x14ac:dyDescent="0.2">
      <c r="A85" s="263" t="s">
        <v>6548</v>
      </c>
      <c r="B85" s="263" t="s">
        <v>6226</v>
      </c>
      <c r="C85" s="263">
        <f t="shared" ca="1" si="5"/>
        <v>0</v>
      </c>
      <c r="D85" s="263" t="b">
        <f>ISBLANK(APIDC47)</f>
        <v>1</v>
      </c>
      <c r="E85" s="263">
        <f>COUNT(APIDC47)</f>
        <v>0</v>
      </c>
      <c r="G85" s="268" t="str">
        <f t="shared" si="3"/>
        <v>'=ISBLANK(APIDC47)</v>
      </c>
      <c r="H85" s="263" t="str">
        <f t="shared" si="4"/>
        <v>'=COUNT(APIDC47)</v>
      </c>
    </row>
    <row r="86" spans="1:8" x14ac:dyDescent="0.2">
      <c r="A86" s="263" t="s">
        <v>6549</v>
      </c>
      <c r="B86" s="263" t="s">
        <v>6227</v>
      </c>
      <c r="C86" s="263">
        <f t="shared" ca="1" si="5"/>
        <v>0</v>
      </c>
      <c r="D86" s="263" t="b">
        <f>ISBLANK(APIDC48)</f>
        <v>1</v>
      </c>
      <c r="E86" s="263">
        <f>COUNT(APIDC48)</f>
        <v>0</v>
      </c>
      <c r="G86" s="268" t="str">
        <f t="shared" si="3"/>
        <v>'=ISBLANK(APIDC48)</v>
      </c>
      <c r="H86" s="263" t="str">
        <f t="shared" si="4"/>
        <v>'=COUNT(APIDC48)</v>
      </c>
    </row>
    <row r="87" spans="1:8" x14ac:dyDescent="0.2">
      <c r="A87" s="263" t="s">
        <v>6550</v>
      </c>
      <c r="B87" s="263" t="s">
        <v>6228</v>
      </c>
      <c r="C87" s="263">
        <f t="shared" ca="1" si="5"/>
        <v>0</v>
      </c>
      <c r="D87" s="263" t="b">
        <f>ISBLANK(APIDC49)</f>
        <v>1</v>
      </c>
      <c r="E87" s="263">
        <f>COUNT(APIDC49)</f>
        <v>0</v>
      </c>
      <c r="G87" s="268" t="str">
        <f t="shared" si="3"/>
        <v>'=ISBLANK(APIDC49)</v>
      </c>
      <c r="H87" s="263" t="str">
        <f t="shared" si="4"/>
        <v>'=COUNT(APIDC49)</v>
      </c>
    </row>
    <row r="88" spans="1:8" x14ac:dyDescent="0.2">
      <c r="A88" s="263" t="s">
        <v>6551</v>
      </c>
      <c r="B88" s="263" t="s">
        <v>6229</v>
      </c>
      <c r="C88" s="263">
        <f t="shared" ca="1" si="5"/>
        <v>0</v>
      </c>
      <c r="D88" s="263" t="b">
        <f>ISBLANK(APIDC50)</f>
        <v>1</v>
      </c>
      <c r="E88" s="263">
        <f>COUNT(APIDC50)</f>
        <v>0</v>
      </c>
      <c r="G88" s="268" t="str">
        <f t="shared" si="3"/>
        <v>'=ISBLANK(APIDC50)</v>
      </c>
      <c r="H88" s="263" t="str">
        <f t="shared" si="4"/>
        <v>'=COUNT(APIDC50)</v>
      </c>
    </row>
    <row r="89" spans="1:8" x14ac:dyDescent="0.2">
      <c r="A89" s="263" t="s">
        <v>6552</v>
      </c>
      <c r="B89" s="263" t="s">
        <v>6230</v>
      </c>
      <c r="C89" s="263">
        <f t="shared" ca="1" si="5"/>
        <v>0</v>
      </c>
      <c r="D89" s="263" t="b">
        <f>ISBLANK(APIDC51)</f>
        <v>1</v>
      </c>
      <c r="E89" s="263">
        <f>COUNT(APIDC51)</f>
        <v>0</v>
      </c>
      <c r="G89" s="268" t="str">
        <f t="shared" si="3"/>
        <v>'=ISBLANK(APIDC51)</v>
      </c>
      <c r="H89" s="263" t="str">
        <f t="shared" si="4"/>
        <v>'=COUNT(APIDC51)</v>
      </c>
    </row>
    <row r="90" spans="1:8" x14ac:dyDescent="0.2">
      <c r="A90" s="263" t="s">
        <v>6267</v>
      </c>
      <c r="B90" s="263" t="s">
        <v>6553</v>
      </c>
      <c r="C90" s="263" t="str">
        <f t="shared" ca="1" si="5"/>
        <v>MIN-EX3R2</v>
      </c>
      <c r="D90" s="263" t="b">
        <f>ISBLANK(FormNumber)</f>
        <v>0</v>
      </c>
      <c r="E90" s="263">
        <f>COUNT(FormNumber)</f>
        <v>0</v>
      </c>
      <c r="G90" s="268" t="str">
        <f t="shared" si="3"/>
        <v>'=ISBLANK(FormNumber)</v>
      </c>
      <c r="H90" s="263" t="str">
        <f t="shared" si="4"/>
        <v>'=COUNT(FormNumber)</v>
      </c>
    </row>
    <row r="91" spans="1:8" x14ac:dyDescent="0.2">
      <c r="A91" s="263" t="s">
        <v>438</v>
      </c>
      <c r="B91" s="263" t="s">
        <v>439</v>
      </c>
      <c r="C91" s="263">
        <f t="shared" ca="1" si="5"/>
        <v>0</v>
      </c>
      <c r="D91" s="263" t="b">
        <f>ISBLANK(JVL11.1.1C01)</f>
        <v>1</v>
      </c>
      <c r="E91" s="263">
        <f>COUNT(JVL11.1.1C01)</f>
        <v>0</v>
      </c>
      <c r="G91" s="268" t="str">
        <f t="shared" si="3"/>
        <v>'=ISBLANK(JVL11.1.1C01)</v>
      </c>
      <c r="H91" s="263" t="str">
        <f t="shared" si="4"/>
        <v>'=COUNT(JVL11.1.1C01)</v>
      </c>
    </row>
    <row r="92" spans="1:8" x14ac:dyDescent="0.2">
      <c r="A92" s="263" t="s">
        <v>440</v>
      </c>
      <c r="B92" s="263" t="s">
        <v>441</v>
      </c>
      <c r="C92" s="263">
        <f t="shared" ca="1" si="5"/>
        <v>0</v>
      </c>
      <c r="D92" s="263" t="b">
        <f>ISBLANK(JVL11.1.2C01)</f>
        <v>1</v>
      </c>
      <c r="E92" s="263">
        <f>COUNT(JVL11.1.2C01)</f>
        <v>0</v>
      </c>
      <c r="G92" s="268" t="str">
        <f t="shared" si="3"/>
        <v>'=ISBLANK(JVL11.1.2C01)</v>
      </c>
      <c r="H92" s="263" t="str">
        <f t="shared" si="4"/>
        <v>'=COUNT(JVL11.1.2C01)</v>
      </c>
    </row>
    <row r="93" spans="1:8" x14ac:dyDescent="0.2">
      <c r="A93" s="263" t="s">
        <v>442</v>
      </c>
      <c r="B93" s="263" t="s">
        <v>443</v>
      </c>
      <c r="C93" s="263">
        <f t="shared" ca="1" si="5"/>
        <v>0</v>
      </c>
      <c r="D93" s="263" t="b">
        <f>ISBLANK(JVL11.1.2C02)</f>
        <v>1</v>
      </c>
      <c r="E93" s="263">
        <f>COUNT(JVL11.1.2C02)</f>
        <v>0</v>
      </c>
      <c r="G93" s="268" t="str">
        <f t="shared" si="3"/>
        <v>'=ISBLANK(JVL11.1.2C02)</v>
      </c>
      <c r="H93" s="263" t="str">
        <f t="shared" si="4"/>
        <v>'=COUNT(JVL11.1.2C02)</v>
      </c>
    </row>
    <row r="94" spans="1:8" x14ac:dyDescent="0.2">
      <c r="A94" s="263" t="s">
        <v>444</v>
      </c>
      <c r="B94" s="263" t="s">
        <v>445</v>
      </c>
      <c r="C94" s="263">
        <f t="shared" ca="1" si="5"/>
        <v>0</v>
      </c>
      <c r="D94" s="263" t="b">
        <f>ISBLANK(JVL11.1.2C03)</f>
        <v>1</v>
      </c>
      <c r="E94" s="263">
        <f>COUNT(JVL11.1.2C03)</f>
        <v>0</v>
      </c>
      <c r="G94" s="268" t="str">
        <f t="shared" si="3"/>
        <v>'=ISBLANK(JVL11.1.2C03)</v>
      </c>
      <c r="H94" s="263" t="str">
        <f t="shared" si="4"/>
        <v>'=COUNT(JVL11.1.2C03)</v>
      </c>
    </row>
    <row r="95" spans="1:8" x14ac:dyDescent="0.2">
      <c r="A95" s="263" t="s">
        <v>446</v>
      </c>
      <c r="B95" s="263" t="s">
        <v>447</v>
      </c>
      <c r="C95" s="263">
        <f t="shared" ca="1" si="5"/>
        <v>0</v>
      </c>
      <c r="D95" s="263" t="b">
        <f>ISBLANK(JVL11.1.2C04)</f>
        <v>1</v>
      </c>
      <c r="E95" s="263">
        <f>COUNT(JVL11.1.2C04)</f>
        <v>0</v>
      </c>
      <c r="G95" s="268" t="str">
        <f t="shared" si="3"/>
        <v>'=ISBLANK(JVL11.1.2C04)</v>
      </c>
      <c r="H95" s="263" t="str">
        <f t="shared" si="4"/>
        <v>'=COUNT(JVL11.1.2C04)</v>
      </c>
    </row>
    <row r="96" spans="1:8" x14ac:dyDescent="0.2">
      <c r="A96" s="263" t="s">
        <v>448</v>
      </c>
      <c r="B96" s="263" t="s">
        <v>449</v>
      </c>
      <c r="C96" s="263">
        <f t="shared" ca="1" si="5"/>
        <v>0</v>
      </c>
      <c r="D96" s="263" t="b">
        <f>ISBLANK(JVL11.1.2C05)</f>
        <v>1</v>
      </c>
      <c r="E96" s="263">
        <f>COUNT(JVL11.1.2C05)</f>
        <v>0</v>
      </c>
      <c r="G96" s="268" t="str">
        <f t="shared" si="3"/>
        <v>'=ISBLANK(JVL11.1.2C05)</v>
      </c>
      <c r="H96" s="263" t="str">
        <f t="shared" si="4"/>
        <v>'=COUNT(JVL11.1.2C05)</v>
      </c>
    </row>
    <row r="97" spans="1:8" x14ac:dyDescent="0.2">
      <c r="A97" s="263" t="s">
        <v>450</v>
      </c>
      <c r="B97" s="263" t="s">
        <v>451</v>
      </c>
      <c r="C97" s="263">
        <f t="shared" ca="1" si="5"/>
        <v>0</v>
      </c>
      <c r="D97" s="263" t="b">
        <f>ISBLANK(JVL11.1.3C01)</f>
        <v>1</v>
      </c>
      <c r="E97" s="263">
        <f>COUNT(JVL11.1.3C01)</f>
        <v>0</v>
      </c>
      <c r="G97" s="268" t="str">
        <f t="shared" si="3"/>
        <v>'=ISBLANK(JVL11.1.3C01)</v>
      </c>
      <c r="H97" s="263" t="str">
        <f t="shared" si="4"/>
        <v>'=COUNT(JVL11.1.3C01)</v>
      </c>
    </row>
    <row r="98" spans="1:8" x14ac:dyDescent="0.2">
      <c r="A98" s="263" t="s">
        <v>452</v>
      </c>
      <c r="B98" s="263" t="s">
        <v>453</v>
      </c>
      <c r="C98" s="263">
        <f t="shared" ca="1" si="5"/>
        <v>0</v>
      </c>
      <c r="D98" s="263" t="b">
        <f>ISBLANK(JVL11.1.3C02)</f>
        <v>1</v>
      </c>
      <c r="E98" s="263">
        <f>COUNT(JVL11.1.3C02)</f>
        <v>0</v>
      </c>
      <c r="G98" s="268" t="str">
        <f t="shared" si="3"/>
        <v>'=ISBLANK(JVL11.1.3C02)</v>
      </c>
      <c r="H98" s="263" t="str">
        <f t="shared" si="4"/>
        <v>'=COUNT(JVL11.1.3C02)</v>
      </c>
    </row>
    <row r="99" spans="1:8" x14ac:dyDescent="0.2">
      <c r="A99" s="263" t="s">
        <v>454</v>
      </c>
      <c r="B99" s="263" t="s">
        <v>455</v>
      </c>
      <c r="C99" s="263">
        <f t="shared" ca="1" si="5"/>
        <v>0</v>
      </c>
      <c r="D99" s="263" t="b">
        <f>ISBLANK(JVL11.1.3C03)</f>
        <v>1</v>
      </c>
      <c r="E99" s="263">
        <f>COUNT(JVL11.1.3C03)</f>
        <v>0</v>
      </c>
      <c r="G99" s="268" t="str">
        <f t="shared" si="3"/>
        <v>'=ISBLANK(JVL11.1.3C03)</v>
      </c>
      <c r="H99" s="263" t="str">
        <f t="shared" si="4"/>
        <v>'=COUNT(JVL11.1.3C03)</v>
      </c>
    </row>
    <row r="100" spans="1:8" x14ac:dyDescent="0.2">
      <c r="A100" s="263" t="s">
        <v>456</v>
      </c>
      <c r="B100" s="263" t="s">
        <v>457</v>
      </c>
      <c r="C100" s="263">
        <f t="shared" ca="1" si="5"/>
        <v>0</v>
      </c>
      <c r="D100" s="263" t="b">
        <f>ISBLANK(JVL11.1.3C05)</f>
        <v>1</v>
      </c>
      <c r="E100" s="263">
        <f>COUNT(JVL11.1.3C05)</f>
        <v>0</v>
      </c>
      <c r="G100" s="268" t="str">
        <f t="shared" si="3"/>
        <v>'=ISBLANK(JVL11.1.3C05)</v>
      </c>
      <c r="H100" s="263" t="str">
        <f t="shared" si="4"/>
        <v>'=COUNT(JVL11.1.3C05)</v>
      </c>
    </row>
    <row r="101" spans="1:8" x14ac:dyDescent="0.2">
      <c r="A101" s="263" t="s">
        <v>458</v>
      </c>
      <c r="B101" s="263" t="s">
        <v>459</v>
      </c>
      <c r="C101" s="263">
        <f t="shared" ca="1" si="5"/>
        <v>0</v>
      </c>
      <c r="D101" s="263" t="b">
        <f>ISBLANK(JVL11.1.4C01)</f>
        <v>1</v>
      </c>
      <c r="E101" s="263">
        <f>COUNT(JVL11.1.4C01)</f>
        <v>0</v>
      </c>
      <c r="G101" s="268" t="str">
        <f t="shared" si="3"/>
        <v>'=ISBLANK(JVL11.1.4C01)</v>
      </c>
      <c r="H101" s="263" t="str">
        <f t="shared" si="4"/>
        <v>'=COUNT(JVL11.1.4C01)</v>
      </c>
    </row>
    <row r="102" spans="1:8" x14ac:dyDescent="0.2">
      <c r="A102" s="263" t="s">
        <v>460</v>
      </c>
      <c r="B102" s="263" t="s">
        <v>461</v>
      </c>
      <c r="C102" s="263">
        <f t="shared" ca="1" si="5"/>
        <v>0</v>
      </c>
      <c r="D102" s="263" t="b">
        <f>ISBLANK(JVL11.1.4C02)</f>
        <v>1</v>
      </c>
      <c r="E102" s="263">
        <f>COUNT(JVL11.1.4C02)</f>
        <v>0</v>
      </c>
      <c r="G102" s="268" t="str">
        <f t="shared" si="3"/>
        <v>'=ISBLANK(JVL11.1.4C02)</v>
      </c>
      <c r="H102" s="263" t="str">
        <f t="shared" si="4"/>
        <v>'=COUNT(JVL11.1.4C02)</v>
      </c>
    </row>
    <row r="103" spans="1:8" x14ac:dyDescent="0.2">
      <c r="A103" s="263" t="s">
        <v>462</v>
      </c>
      <c r="B103" s="263" t="s">
        <v>463</v>
      </c>
      <c r="C103" s="263">
        <f t="shared" ca="1" si="5"/>
        <v>0</v>
      </c>
      <c r="D103" s="263" t="b">
        <f>ISBLANK(JVL11.1.4C03)</f>
        <v>1</v>
      </c>
      <c r="E103" s="263">
        <f>COUNT(JVL11.1.4C03)</f>
        <v>0</v>
      </c>
      <c r="G103" s="268" t="str">
        <f t="shared" si="3"/>
        <v>'=ISBLANK(JVL11.1.4C03)</v>
      </c>
      <c r="H103" s="263" t="str">
        <f t="shared" si="4"/>
        <v>'=COUNT(JVL11.1.4C03)</v>
      </c>
    </row>
    <row r="104" spans="1:8" x14ac:dyDescent="0.2">
      <c r="A104" s="263" t="s">
        <v>464</v>
      </c>
      <c r="B104" s="263" t="s">
        <v>465</v>
      </c>
      <c r="C104" s="263">
        <f t="shared" ca="1" si="5"/>
        <v>0</v>
      </c>
      <c r="D104" s="263" t="b">
        <f>ISBLANK(JVL11.1.4C05)</f>
        <v>1</v>
      </c>
      <c r="E104" s="263">
        <f>COUNT(JVL11.1.4C05)</f>
        <v>0</v>
      </c>
      <c r="G104" s="268" t="str">
        <f t="shared" si="3"/>
        <v>'=ISBLANK(JVL11.1.4C05)</v>
      </c>
      <c r="H104" s="263" t="str">
        <f t="shared" si="4"/>
        <v>'=COUNT(JVL11.1.4C05)</v>
      </c>
    </row>
    <row r="105" spans="1:8" x14ac:dyDescent="0.2">
      <c r="A105" s="263" t="s">
        <v>466</v>
      </c>
      <c r="B105" s="263" t="s">
        <v>467</v>
      </c>
      <c r="C105" s="263">
        <f t="shared" ca="1" si="5"/>
        <v>0</v>
      </c>
      <c r="D105" s="263" t="b">
        <f>ISBLANK(JVL11.1.5C01)</f>
        <v>1</v>
      </c>
      <c r="E105" s="263">
        <f>COUNT(JVL11.1.5C01)</f>
        <v>0</v>
      </c>
      <c r="G105" s="268" t="str">
        <f t="shared" si="3"/>
        <v>'=ISBLANK(JVL11.1.5C01)</v>
      </c>
      <c r="H105" s="263" t="str">
        <f t="shared" si="4"/>
        <v>'=COUNT(JVL11.1.5C01)</v>
      </c>
    </row>
    <row r="106" spans="1:8" x14ac:dyDescent="0.2">
      <c r="A106" s="263" t="s">
        <v>468</v>
      </c>
      <c r="B106" s="263" t="s">
        <v>469</v>
      </c>
      <c r="C106" s="263">
        <f t="shared" ca="1" si="5"/>
        <v>0</v>
      </c>
      <c r="D106" s="263" t="b">
        <f>ISBLANK(JVL11.1.5C02)</f>
        <v>1</v>
      </c>
      <c r="E106" s="263">
        <f>COUNT(JVL11.1.5C02)</f>
        <v>0</v>
      </c>
      <c r="G106" s="268" t="str">
        <f t="shared" si="3"/>
        <v>'=ISBLANK(JVL11.1.5C02)</v>
      </c>
      <c r="H106" s="263" t="str">
        <f t="shared" si="4"/>
        <v>'=COUNT(JVL11.1.5C02)</v>
      </c>
    </row>
    <row r="107" spans="1:8" x14ac:dyDescent="0.2">
      <c r="A107" s="263" t="s">
        <v>470</v>
      </c>
      <c r="B107" s="263" t="s">
        <v>471</v>
      </c>
      <c r="C107" s="263">
        <f t="shared" ca="1" si="5"/>
        <v>0</v>
      </c>
      <c r="D107" s="263" t="b">
        <f>ISBLANK(JVL11.1.5C03)</f>
        <v>1</v>
      </c>
      <c r="E107" s="263">
        <f>COUNT(JVL11.1.5C03)</f>
        <v>0</v>
      </c>
      <c r="G107" s="268" t="str">
        <f t="shared" si="3"/>
        <v>'=ISBLANK(JVL11.1.5C03)</v>
      </c>
      <c r="H107" s="263" t="str">
        <f t="shared" si="4"/>
        <v>'=COUNT(JVL11.1.5C03)</v>
      </c>
    </row>
    <row r="108" spans="1:8" x14ac:dyDescent="0.2">
      <c r="A108" s="263" t="s">
        <v>472</v>
      </c>
      <c r="B108" s="263" t="s">
        <v>473</v>
      </c>
      <c r="C108" s="263">
        <f t="shared" ca="1" si="5"/>
        <v>0</v>
      </c>
      <c r="D108" s="263" t="b">
        <f>ISBLANK(JVL11.1.5C05)</f>
        <v>1</v>
      </c>
      <c r="E108" s="263">
        <f>COUNT(JVL11.1.5C05)</f>
        <v>0</v>
      </c>
      <c r="G108" s="268" t="str">
        <f t="shared" si="3"/>
        <v>'=ISBLANK(JVL11.1.5C05)</v>
      </c>
      <c r="H108" s="263" t="str">
        <f t="shared" si="4"/>
        <v>'=COUNT(JVL11.1.5C05)</v>
      </c>
    </row>
    <row r="109" spans="1:8" x14ac:dyDescent="0.2">
      <c r="A109" s="263" t="s">
        <v>474</v>
      </c>
      <c r="B109" s="263" t="s">
        <v>475</v>
      </c>
      <c r="C109" s="263">
        <f t="shared" ca="1" si="5"/>
        <v>0</v>
      </c>
      <c r="D109" s="263" t="b">
        <f>ISBLANK(JVL11.1.6C01)</f>
        <v>1</v>
      </c>
      <c r="E109" s="263">
        <f>COUNT(JVL11.1.6C01)</f>
        <v>0</v>
      </c>
      <c r="G109" s="268" t="str">
        <f t="shared" si="3"/>
        <v>'=ISBLANK(JVL11.1.6C01)</v>
      </c>
      <c r="H109" s="263" t="str">
        <f t="shared" si="4"/>
        <v>'=COUNT(JVL11.1.6C01)</v>
      </c>
    </row>
    <row r="110" spans="1:8" x14ac:dyDescent="0.2">
      <c r="A110" s="263" t="s">
        <v>476</v>
      </c>
      <c r="B110" s="263" t="s">
        <v>477</v>
      </c>
      <c r="C110" s="263">
        <f t="shared" ca="1" si="5"/>
        <v>0</v>
      </c>
      <c r="D110" s="263" t="b">
        <f>ISBLANK(JVL11.1.6C02)</f>
        <v>1</v>
      </c>
      <c r="E110" s="263">
        <f>COUNT(JVL11.1.6C02)</f>
        <v>0</v>
      </c>
      <c r="G110" s="268" t="str">
        <f t="shared" si="3"/>
        <v>'=ISBLANK(JVL11.1.6C02)</v>
      </c>
      <c r="H110" s="263" t="str">
        <f t="shared" si="4"/>
        <v>'=COUNT(JVL11.1.6C02)</v>
      </c>
    </row>
    <row r="111" spans="1:8" x14ac:dyDescent="0.2">
      <c r="A111" s="263" t="s">
        <v>478</v>
      </c>
      <c r="B111" s="263" t="s">
        <v>479</v>
      </c>
      <c r="C111" s="263">
        <f t="shared" ca="1" si="5"/>
        <v>0</v>
      </c>
      <c r="D111" s="263" t="b">
        <f>ISBLANK(JVL11.1.6C03)</f>
        <v>1</v>
      </c>
      <c r="E111" s="263">
        <f>COUNT(JVL11.1.6C03)</f>
        <v>0</v>
      </c>
      <c r="G111" s="268" t="str">
        <f t="shared" si="3"/>
        <v>'=ISBLANK(JVL11.1.6C03)</v>
      </c>
      <c r="H111" s="263" t="str">
        <f t="shared" si="4"/>
        <v>'=COUNT(JVL11.1.6C03)</v>
      </c>
    </row>
    <row r="112" spans="1:8" x14ac:dyDescent="0.2">
      <c r="A112" s="263" t="s">
        <v>480</v>
      </c>
      <c r="B112" s="263" t="s">
        <v>481</v>
      </c>
      <c r="C112" s="263">
        <f t="shared" ca="1" si="5"/>
        <v>0</v>
      </c>
      <c r="D112" s="263" t="b">
        <f>ISBLANK(JVL11.1.6C05)</f>
        <v>1</v>
      </c>
      <c r="E112" s="263">
        <f>COUNT(JVL11.1.6C05)</f>
        <v>0</v>
      </c>
      <c r="G112" s="268" t="str">
        <f t="shared" si="3"/>
        <v>'=ISBLANK(JVL11.1.6C05)</v>
      </c>
      <c r="H112" s="263" t="str">
        <f t="shared" si="4"/>
        <v>'=COUNT(JVL11.1.6C05)</v>
      </c>
    </row>
    <row r="113" spans="1:8" x14ac:dyDescent="0.2">
      <c r="A113" s="263" t="s">
        <v>482</v>
      </c>
      <c r="B113" s="263" t="s">
        <v>483</v>
      </c>
      <c r="C113" s="263">
        <f t="shared" ca="1" si="5"/>
        <v>0</v>
      </c>
      <c r="D113" s="263" t="b">
        <f>ISBLANK(JVL11.1.7C01)</f>
        <v>1</v>
      </c>
      <c r="E113" s="263">
        <f>COUNT(JVL11.1.7C01)</f>
        <v>0</v>
      </c>
      <c r="G113" s="268" t="str">
        <f t="shared" si="3"/>
        <v>'=ISBLANK(JVL11.1.7C01)</v>
      </c>
      <c r="H113" s="263" t="str">
        <f t="shared" si="4"/>
        <v>'=COUNT(JVL11.1.7C01)</v>
      </c>
    </row>
    <row r="114" spans="1:8" x14ac:dyDescent="0.2">
      <c r="A114" s="263" t="s">
        <v>484</v>
      </c>
      <c r="B114" s="263" t="s">
        <v>485</v>
      </c>
      <c r="C114" s="263">
        <f t="shared" ca="1" si="5"/>
        <v>0</v>
      </c>
      <c r="D114" s="263" t="b">
        <f>ISBLANK(JVL11.1.7C02)</f>
        <v>1</v>
      </c>
      <c r="E114" s="263">
        <f>COUNT(JVL11.1.7C02)</f>
        <v>0</v>
      </c>
      <c r="G114" s="268" t="str">
        <f t="shared" si="3"/>
        <v>'=ISBLANK(JVL11.1.7C02)</v>
      </c>
      <c r="H114" s="263" t="str">
        <f t="shared" si="4"/>
        <v>'=COUNT(JVL11.1.7C02)</v>
      </c>
    </row>
    <row r="115" spans="1:8" x14ac:dyDescent="0.2">
      <c r="A115" s="263" t="s">
        <v>486</v>
      </c>
      <c r="B115" s="263" t="s">
        <v>487</v>
      </c>
      <c r="C115" s="263">
        <f t="shared" ca="1" si="5"/>
        <v>0</v>
      </c>
      <c r="D115" s="263" t="b">
        <f>ISBLANK(JVL11.1.7C03)</f>
        <v>1</v>
      </c>
      <c r="E115" s="263">
        <f>COUNT(JVL11.1.7C03)</f>
        <v>0</v>
      </c>
      <c r="G115" s="268" t="str">
        <f t="shared" si="3"/>
        <v>'=ISBLANK(JVL11.1.7C03)</v>
      </c>
      <c r="H115" s="263" t="str">
        <f t="shared" si="4"/>
        <v>'=COUNT(JVL11.1.7C03)</v>
      </c>
    </row>
    <row r="116" spans="1:8" x14ac:dyDescent="0.2">
      <c r="A116" s="263" t="s">
        <v>488</v>
      </c>
      <c r="B116" s="263" t="s">
        <v>489</v>
      </c>
      <c r="C116" s="263">
        <f t="shared" ca="1" si="5"/>
        <v>0</v>
      </c>
      <c r="D116" s="263" t="b">
        <f>ISBLANK(JVL11.1.7C05)</f>
        <v>1</v>
      </c>
      <c r="E116" s="263">
        <f>COUNT(JVL11.1.7C05)</f>
        <v>0</v>
      </c>
      <c r="G116" s="268" t="str">
        <f t="shared" si="3"/>
        <v>'=ISBLANK(JVL11.1.7C05)</v>
      </c>
      <c r="H116" s="263" t="str">
        <f t="shared" si="4"/>
        <v>'=COUNT(JVL11.1.7C05)</v>
      </c>
    </row>
    <row r="117" spans="1:8" x14ac:dyDescent="0.2">
      <c r="A117" s="263" t="s">
        <v>490</v>
      </c>
      <c r="B117" s="263" t="s">
        <v>491</v>
      </c>
      <c r="C117" s="263">
        <f t="shared" ca="1" si="5"/>
        <v>0</v>
      </c>
      <c r="D117" s="263" t="b">
        <f>ISBLANK(JVL11.10.1C01)</f>
        <v>1</v>
      </c>
      <c r="E117" s="263">
        <f>COUNT(JVL11.10.1C01)</f>
        <v>0</v>
      </c>
      <c r="G117" s="268" t="str">
        <f t="shared" si="3"/>
        <v>'=ISBLANK(JVL11.10.1C01)</v>
      </c>
      <c r="H117" s="263" t="str">
        <f t="shared" si="4"/>
        <v>'=COUNT(JVL11.10.1C01)</v>
      </c>
    </row>
    <row r="118" spans="1:8" x14ac:dyDescent="0.2">
      <c r="A118" s="263" t="s">
        <v>492</v>
      </c>
      <c r="B118" s="263" t="s">
        <v>493</v>
      </c>
      <c r="C118" s="263">
        <f t="shared" ca="1" si="5"/>
        <v>0</v>
      </c>
      <c r="D118" s="263" t="b">
        <f>ISBLANK(JVL11.10.2C01)</f>
        <v>1</v>
      </c>
      <c r="E118" s="263">
        <f>COUNT(JVL11.10.2C01)</f>
        <v>0</v>
      </c>
      <c r="G118" s="268" t="str">
        <f t="shared" si="3"/>
        <v>'=ISBLANK(JVL11.10.2C01)</v>
      </c>
      <c r="H118" s="263" t="str">
        <f t="shared" si="4"/>
        <v>'=COUNT(JVL11.10.2C01)</v>
      </c>
    </row>
    <row r="119" spans="1:8" x14ac:dyDescent="0.2">
      <c r="A119" s="263" t="s">
        <v>494</v>
      </c>
      <c r="B119" s="263" t="s">
        <v>495</v>
      </c>
      <c r="C119" s="263">
        <f t="shared" ca="1" si="5"/>
        <v>0</v>
      </c>
      <c r="D119" s="263" t="b">
        <f>ISBLANK(JVL11.10.2C02)</f>
        <v>1</v>
      </c>
      <c r="E119" s="263">
        <f>COUNT(JVL11.10.2C02)</f>
        <v>0</v>
      </c>
      <c r="G119" s="268" t="str">
        <f t="shared" si="3"/>
        <v>'=ISBLANK(JVL11.10.2C02)</v>
      </c>
      <c r="H119" s="263" t="str">
        <f t="shared" si="4"/>
        <v>'=COUNT(JVL11.10.2C02)</v>
      </c>
    </row>
    <row r="120" spans="1:8" x14ac:dyDescent="0.2">
      <c r="A120" s="263" t="s">
        <v>496</v>
      </c>
      <c r="B120" s="263" t="s">
        <v>497</v>
      </c>
      <c r="C120" s="263">
        <f t="shared" ca="1" si="5"/>
        <v>0</v>
      </c>
      <c r="D120" s="263" t="b">
        <f>ISBLANK(JVL11.10.2C03)</f>
        <v>1</v>
      </c>
      <c r="E120" s="263">
        <f>COUNT(JVL11.10.2C03)</f>
        <v>0</v>
      </c>
      <c r="G120" s="268" t="str">
        <f t="shared" si="3"/>
        <v>'=ISBLANK(JVL11.10.2C03)</v>
      </c>
      <c r="H120" s="263" t="str">
        <f t="shared" si="4"/>
        <v>'=COUNT(JVL11.10.2C03)</v>
      </c>
    </row>
    <row r="121" spans="1:8" x14ac:dyDescent="0.2">
      <c r="A121" s="263" t="s">
        <v>498</v>
      </c>
      <c r="B121" s="263" t="s">
        <v>499</v>
      </c>
      <c r="C121" s="263">
        <f t="shared" ca="1" si="5"/>
        <v>0</v>
      </c>
      <c r="D121" s="263" t="b">
        <f>ISBLANK(JVL11.10.2C04)</f>
        <v>1</v>
      </c>
      <c r="E121" s="263">
        <f>COUNT(JVL11.10.2C04)</f>
        <v>0</v>
      </c>
      <c r="G121" s="268" t="str">
        <f t="shared" si="3"/>
        <v>'=ISBLANK(JVL11.10.2C04)</v>
      </c>
      <c r="H121" s="263" t="str">
        <f t="shared" si="4"/>
        <v>'=COUNT(JVL11.10.2C04)</v>
      </c>
    </row>
    <row r="122" spans="1:8" x14ac:dyDescent="0.2">
      <c r="A122" s="263" t="s">
        <v>500</v>
      </c>
      <c r="B122" s="263" t="s">
        <v>501</v>
      </c>
      <c r="C122" s="263">
        <f t="shared" ca="1" si="5"/>
        <v>0</v>
      </c>
      <c r="D122" s="263" t="b">
        <f>ISBLANK(JVL11.10.2C05)</f>
        <v>1</v>
      </c>
      <c r="E122" s="263">
        <f>COUNT(JVL11.10.2C05)</f>
        <v>0</v>
      </c>
      <c r="G122" s="268" t="str">
        <f t="shared" si="3"/>
        <v>'=ISBLANK(JVL11.10.2C05)</v>
      </c>
      <c r="H122" s="263" t="str">
        <f t="shared" si="4"/>
        <v>'=COUNT(JVL11.10.2C05)</v>
      </c>
    </row>
    <row r="123" spans="1:8" x14ac:dyDescent="0.2">
      <c r="A123" s="263" t="s">
        <v>502</v>
      </c>
      <c r="B123" s="263" t="s">
        <v>503</v>
      </c>
      <c r="C123" s="263">
        <f t="shared" ca="1" si="5"/>
        <v>0</v>
      </c>
      <c r="D123" s="263" t="b">
        <f>ISBLANK(JVL11.10.3C01)</f>
        <v>1</v>
      </c>
      <c r="E123" s="263">
        <f>COUNT(JVL11.10.3C01)</f>
        <v>0</v>
      </c>
      <c r="G123" s="268" t="str">
        <f t="shared" si="3"/>
        <v>'=ISBLANK(JVL11.10.3C01)</v>
      </c>
      <c r="H123" s="263" t="str">
        <f t="shared" si="4"/>
        <v>'=COUNT(JVL11.10.3C01)</v>
      </c>
    </row>
    <row r="124" spans="1:8" x14ac:dyDescent="0.2">
      <c r="A124" s="263" t="s">
        <v>504</v>
      </c>
      <c r="B124" s="263" t="s">
        <v>505</v>
      </c>
      <c r="C124" s="263">
        <f t="shared" ca="1" si="5"/>
        <v>0</v>
      </c>
      <c r="D124" s="263" t="b">
        <f>ISBLANK(JVL11.10.3C02)</f>
        <v>1</v>
      </c>
      <c r="E124" s="263">
        <f>COUNT(JVL11.10.3C02)</f>
        <v>0</v>
      </c>
      <c r="G124" s="268" t="str">
        <f t="shared" si="3"/>
        <v>'=ISBLANK(JVL11.10.3C02)</v>
      </c>
      <c r="H124" s="263" t="str">
        <f t="shared" si="4"/>
        <v>'=COUNT(JVL11.10.3C02)</v>
      </c>
    </row>
    <row r="125" spans="1:8" x14ac:dyDescent="0.2">
      <c r="A125" s="263" t="s">
        <v>506</v>
      </c>
      <c r="B125" s="263" t="s">
        <v>507</v>
      </c>
      <c r="C125" s="263">
        <f t="shared" ca="1" si="5"/>
        <v>0</v>
      </c>
      <c r="D125" s="263" t="b">
        <f>ISBLANK(JVL11.10.3C03)</f>
        <v>1</v>
      </c>
      <c r="E125" s="263">
        <f>COUNT(JVL11.10.3C03)</f>
        <v>0</v>
      </c>
      <c r="G125" s="268" t="str">
        <f t="shared" si="3"/>
        <v>'=ISBLANK(JVL11.10.3C03)</v>
      </c>
      <c r="H125" s="263" t="str">
        <f t="shared" si="4"/>
        <v>'=COUNT(JVL11.10.3C03)</v>
      </c>
    </row>
    <row r="126" spans="1:8" x14ac:dyDescent="0.2">
      <c r="A126" s="263" t="s">
        <v>508</v>
      </c>
      <c r="B126" s="263" t="s">
        <v>509</v>
      </c>
      <c r="C126" s="263">
        <f t="shared" ca="1" si="5"/>
        <v>0</v>
      </c>
      <c r="D126" s="263" t="b">
        <f>ISBLANK(JVL11.10.3C05)</f>
        <v>1</v>
      </c>
      <c r="E126" s="263">
        <f>COUNT(JVL11.10.3C05)</f>
        <v>0</v>
      </c>
      <c r="G126" s="268" t="str">
        <f t="shared" si="3"/>
        <v>'=ISBLANK(JVL11.10.3C05)</v>
      </c>
      <c r="H126" s="263" t="str">
        <f t="shared" si="4"/>
        <v>'=COUNT(JVL11.10.3C05)</v>
      </c>
    </row>
    <row r="127" spans="1:8" x14ac:dyDescent="0.2">
      <c r="A127" s="263" t="s">
        <v>510</v>
      </c>
      <c r="B127" s="263" t="s">
        <v>511</v>
      </c>
      <c r="C127" s="263">
        <f t="shared" ca="1" si="5"/>
        <v>0</v>
      </c>
      <c r="D127" s="263" t="b">
        <f>ISBLANK(JVL11.10.4C01)</f>
        <v>1</v>
      </c>
      <c r="E127" s="263">
        <f>COUNT(JVL11.10.4C01)</f>
        <v>0</v>
      </c>
      <c r="G127" s="268" t="str">
        <f t="shared" si="3"/>
        <v>'=ISBLANK(JVL11.10.4C01)</v>
      </c>
      <c r="H127" s="263" t="str">
        <f t="shared" si="4"/>
        <v>'=COUNT(JVL11.10.4C01)</v>
      </c>
    </row>
    <row r="128" spans="1:8" x14ac:dyDescent="0.2">
      <c r="A128" s="263" t="s">
        <v>512</v>
      </c>
      <c r="B128" s="263" t="s">
        <v>513</v>
      </c>
      <c r="C128" s="263">
        <f t="shared" ca="1" si="5"/>
        <v>0</v>
      </c>
      <c r="D128" s="263" t="b">
        <f>ISBLANK(JVL11.10.4C02)</f>
        <v>1</v>
      </c>
      <c r="E128" s="263">
        <f>COUNT(JVL11.10.4C02)</f>
        <v>0</v>
      </c>
      <c r="G128" s="268" t="str">
        <f t="shared" si="3"/>
        <v>'=ISBLANK(JVL11.10.4C02)</v>
      </c>
      <c r="H128" s="263" t="str">
        <f t="shared" si="4"/>
        <v>'=COUNT(JVL11.10.4C02)</v>
      </c>
    </row>
    <row r="129" spans="1:8" x14ac:dyDescent="0.2">
      <c r="A129" s="263" t="s">
        <v>514</v>
      </c>
      <c r="B129" s="263" t="s">
        <v>515</v>
      </c>
      <c r="C129" s="263">
        <f t="shared" ca="1" si="5"/>
        <v>0</v>
      </c>
      <c r="D129" s="263" t="b">
        <f>ISBLANK(JVL11.10.4C03)</f>
        <v>1</v>
      </c>
      <c r="E129" s="263">
        <f>COUNT(JVL11.10.4C03)</f>
        <v>0</v>
      </c>
      <c r="G129" s="268" t="str">
        <f t="shared" si="3"/>
        <v>'=ISBLANK(JVL11.10.4C03)</v>
      </c>
      <c r="H129" s="263" t="str">
        <f t="shared" si="4"/>
        <v>'=COUNT(JVL11.10.4C03)</v>
      </c>
    </row>
    <row r="130" spans="1:8" x14ac:dyDescent="0.2">
      <c r="A130" s="263" t="s">
        <v>516</v>
      </c>
      <c r="B130" s="263" t="s">
        <v>517</v>
      </c>
      <c r="C130" s="263">
        <f t="shared" ca="1" si="5"/>
        <v>0</v>
      </c>
      <c r="D130" s="263" t="b">
        <f>ISBLANK(JVL11.10.4C05)</f>
        <v>1</v>
      </c>
      <c r="E130" s="263">
        <f>COUNT(JVL11.10.4C05)</f>
        <v>0</v>
      </c>
      <c r="G130" s="268" t="str">
        <f t="shared" ref="G130:G193" si="6">"'=ISBLANK(" &amp; A130 &amp;")"</f>
        <v>'=ISBLANK(JVL11.10.4C05)</v>
      </c>
      <c r="H130" s="263" t="str">
        <f t="shared" ref="H130:H193" si="7">"'=COUNT(" &amp; A130 &amp;")"</f>
        <v>'=COUNT(JVL11.10.4C05)</v>
      </c>
    </row>
    <row r="131" spans="1:8" x14ac:dyDescent="0.2">
      <c r="A131" s="263" t="s">
        <v>518</v>
      </c>
      <c r="B131" s="263" t="s">
        <v>519</v>
      </c>
      <c r="C131" s="263">
        <f t="shared" ref="C131:C194" ca="1" si="8">INDIRECT(A131)</f>
        <v>0</v>
      </c>
      <c r="D131" s="263" t="b">
        <f>ISBLANK(JVL11.10.5C01)</f>
        <v>1</v>
      </c>
      <c r="E131" s="263">
        <f>COUNT(JVL11.10.5C01)</f>
        <v>0</v>
      </c>
      <c r="G131" s="268" t="str">
        <f t="shared" si="6"/>
        <v>'=ISBLANK(JVL11.10.5C01)</v>
      </c>
      <c r="H131" s="263" t="str">
        <f t="shared" si="7"/>
        <v>'=COUNT(JVL11.10.5C01)</v>
      </c>
    </row>
    <row r="132" spans="1:8" x14ac:dyDescent="0.2">
      <c r="A132" s="263" t="s">
        <v>520</v>
      </c>
      <c r="B132" s="263" t="s">
        <v>521</v>
      </c>
      <c r="C132" s="263">
        <f t="shared" ca="1" si="8"/>
        <v>0</v>
      </c>
      <c r="D132" s="263" t="b">
        <f>ISBLANK(JVL11.10.5C02)</f>
        <v>1</v>
      </c>
      <c r="E132" s="263">
        <f>COUNT(JVL11.10.5C02)</f>
        <v>0</v>
      </c>
      <c r="G132" s="268" t="str">
        <f t="shared" si="6"/>
        <v>'=ISBLANK(JVL11.10.5C02)</v>
      </c>
      <c r="H132" s="263" t="str">
        <f t="shared" si="7"/>
        <v>'=COUNT(JVL11.10.5C02)</v>
      </c>
    </row>
    <row r="133" spans="1:8" x14ac:dyDescent="0.2">
      <c r="A133" s="263" t="s">
        <v>522</v>
      </c>
      <c r="B133" s="263" t="s">
        <v>523</v>
      </c>
      <c r="C133" s="263">
        <f t="shared" ca="1" si="8"/>
        <v>0</v>
      </c>
      <c r="D133" s="263" t="b">
        <f>ISBLANK(JVL11.10.5C03)</f>
        <v>1</v>
      </c>
      <c r="E133" s="263">
        <f>COUNT(JVL11.10.5C03)</f>
        <v>0</v>
      </c>
      <c r="G133" s="268" t="str">
        <f t="shared" si="6"/>
        <v>'=ISBLANK(JVL11.10.5C03)</v>
      </c>
      <c r="H133" s="263" t="str">
        <f t="shared" si="7"/>
        <v>'=COUNT(JVL11.10.5C03)</v>
      </c>
    </row>
    <row r="134" spans="1:8" x14ac:dyDescent="0.2">
      <c r="A134" s="263" t="s">
        <v>524</v>
      </c>
      <c r="B134" s="263" t="s">
        <v>525</v>
      </c>
      <c r="C134" s="263">
        <f t="shared" ca="1" si="8"/>
        <v>0</v>
      </c>
      <c r="D134" s="263" t="b">
        <f>ISBLANK(JVL11.10.5C05)</f>
        <v>1</v>
      </c>
      <c r="E134" s="263">
        <f>COUNT(JVL11.10.5C05)</f>
        <v>0</v>
      </c>
      <c r="G134" s="268" t="str">
        <f t="shared" si="6"/>
        <v>'=ISBLANK(JVL11.10.5C05)</v>
      </c>
      <c r="H134" s="263" t="str">
        <f t="shared" si="7"/>
        <v>'=COUNT(JVL11.10.5C05)</v>
      </c>
    </row>
    <row r="135" spans="1:8" x14ac:dyDescent="0.2">
      <c r="A135" s="263" t="s">
        <v>526</v>
      </c>
      <c r="B135" s="263" t="s">
        <v>527</v>
      </c>
      <c r="C135" s="263">
        <f t="shared" ca="1" si="8"/>
        <v>0</v>
      </c>
      <c r="D135" s="263" t="b">
        <f>ISBLANK(JVL11.10.6C01)</f>
        <v>1</v>
      </c>
      <c r="E135" s="263">
        <f>COUNT(JVL11.10.6C01)</f>
        <v>0</v>
      </c>
      <c r="G135" s="268" t="str">
        <f t="shared" si="6"/>
        <v>'=ISBLANK(JVL11.10.6C01)</v>
      </c>
      <c r="H135" s="263" t="str">
        <f t="shared" si="7"/>
        <v>'=COUNT(JVL11.10.6C01)</v>
      </c>
    </row>
    <row r="136" spans="1:8" x14ac:dyDescent="0.2">
      <c r="A136" s="263" t="s">
        <v>528</v>
      </c>
      <c r="B136" s="263" t="s">
        <v>529</v>
      </c>
      <c r="C136" s="263">
        <f t="shared" ca="1" si="8"/>
        <v>0</v>
      </c>
      <c r="D136" s="263" t="b">
        <f>ISBLANK(JVL11.10.6C02)</f>
        <v>1</v>
      </c>
      <c r="E136" s="263">
        <f>COUNT(JVL11.10.6C02)</f>
        <v>0</v>
      </c>
      <c r="G136" s="268" t="str">
        <f t="shared" si="6"/>
        <v>'=ISBLANK(JVL11.10.6C02)</v>
      </c>
      <c r="H136" s="263" t="str">
        <f t="shared" si="7"/>
        <v>'=COUNT(JVL11.10.6C02)</v>
      </c>
    </row>
    <row r="137" spans="1:8" x14ac:dyDescent="0.2">
      <c r="A137" s="263" t="s">
        <v>530</v>
      </c>
      <c r="B137" s="263" t="s">
        <v>531</v>
      </c>
      <c r="C137" s="263">
        <f t="shared" ca="1" si="8"/>
        <v>0</v>
      </c>
      <c r="D137" s="263" t="b">
        <f>ISBLANK(JVL11.10.6C03)</f>
        <v>1</v>
      </c>
      <c r="E137" s="263">
        <f>COUNT(JVL11.10.6C03)</f>
        <v>0</v>
      </c>
      <c r="G137" s="268" t="str">
        <f t="shared" si="6"/>
        <v>'=ISBLANK(JVL11.10.6C03)</v>
      </c>
      <c r="H137" s="263" t="str">
        <f t="shared" si="7"/>
        <v>'=COUNT(JVL11.10.6C03)</v>
      </c>
    </row>
    <row r="138" spans="1:8" x14ac:dyDescent="0.2">
      <c r="A138" s="263" t="s">
        <v>532</v>
      </c>
      <c r="B138" s="263" t="s">
        <v>533</v>
      </c>
      <c r="C138" s="263">
        <f t="shared" ca="1" si="8"/>
        <v>0</v>
      </c>
      <c r="D138" s="263" t="b">
        <f>ISBLANK(JVL11.10.6C05)</f>
        <v>1</v>
      </c>
      <c r="E138" s="263">
        <f>COUNT(JVL11.10.6C05)</f>
        <v>0</v>
      </c>
      <c r="G138" s="268" t="str">
        <f t="shared" si="6"/>
        <v>'=ISBLANK(JVL11.10.6C05)</v>
      </c>
      <c r="H138" s="263" t="str">
        <f t="shared" si="7"/>
        <v>'=COUNT(JVL11.10.6C05)</v>
      </c>
    </row>
    <row r="139" spans="1:8" x14ac:dyDescent="0.2">
      <c r="A139" s="263" t="s">
        <v>534</v>
      </c>
      <c r="B139" s="263" t="s">
        <v>535</v>
      </c>
      <c r="C139" s="263">
        <f t="shared" ca="1" si="8"/>
        <v>0</v>
      </c>
      <c r="D139" s="263" t="b">
        <f>ISBLANK(JVL11.10.7C01)</f>
        <v>1</v>
      </c>
      <c r="E139" s="263">
        <f>COUNT(JVL11.10.7C01)</f>
        <v>0</v>
      </c>
      <c r="G139" s="268" t="str">
        <f t="shared" si="6"/>
        <v>'=ISBLANK(JVL11.10.7C01)</v>
      </c>
      <c r="H139" s="263" t="str">
        <f t="shared" si="7"/>
        <v>'=COUNT(JVL11.10.7C01)</v>
      </c>
    </row>
    <row r="140" spans="1:8" x14ac:dyDescent="0.2">
      <c r="A140" s="263" t="s">
        <v>536</v>
      </c>
      <c r="B140" s="263" t="s">
        <v>537</v>
      </c>
      <c r="C140" s="263">
        <f t="shared" ca="1" si="8"/>
        <v>0</v>
      </c>
      <c r="D140" s="263" t="b">
        <f>ISBLANK(JVL11.10.7C02)</f>
        <v>1</v>
      </c>
      <c r="E140" s="263">
        <f>COUNT(JVL11.10.7C02)</f>
        <v>0</v>
      </c>
      <c r="G140" s="268" t="str">
        <f t="shared" si="6"/>
        <v>'=ISBLANK(JVL11.10.7C02)</v>
      </c>
      <c r="H140" s="263" t="str">
        <f t="shared" si="7"/>
        <v>'=COUNT(JVL11.10.7C02)</v>
      </c>
    </row>
    <row r="141" spans="1:8" x14ac:dyDescent="0.2">
      <c r="A141" s="263" t="s">
        <v>538</v>
      </c>
      <c r="B141" s="263" t="s">
        <v>539</v>
      </c>
      <c r="C141" s="263">
        <f t="shared" ca="1" si="8"/>
        <v>0</v>
      </c>
      <c r="D141" s="263" t="b">
        <f>ISBLANK(JVL11.10.7C03)</f>
        <v>1</v>
      </c>
      <c r="E141" s="263">
        <f>COUNT(JVL11.10.7C03)</f>
        <v>0</v>
      </c>
      <c r="G141" s="268" t="str">
        <f t="shared" si="6"/>
        <v>'=ISBLANK(JVL11.10.7C03)</v>
      </c>
      <c r="H141" s="263" t="str">
        <f t="shared" si="7"/>
        <v>'=COUNT(JVL11.10.7C03)</v>
      </c>
    </row>
    <row r="142" spans="1:8" x14ac:dyDescent="0.2">
      <c r="A142" s="263" t="s">
        <v>540</v>
      </c>
      <c r="B142" s="263" t="s">
        <v>541</v>
      </c>
      <c r="C142" s="263">
        <f t="shared" ca="1" si="8"/>
        <v>0</v>
      </c>
      <c r="D142" s="263" t="b">
        <f>ISBLANK(JVL11.10.7C05)</f>
        <v>1</v>
      </c>
      <c r="E142" s="263">
        <f>COUNT(JVL11.10.7C05)</f>
        <v>0</v>
      </c>
      <c r="G142" s="268" t="str">
        <f t="shared" si="6"/>
        <v>'=ISBLANK(JVL11.10.7C05)</v>
      </c>
      <c r="H142" s="263" t="str">
        <f t="shared" si="7"/>
        <v>'=COUNT(JVL11.10.7C05)</v>
      </c>
    </row>
    <row r="143" spans="1:8" x14ac:dyDescent="0.2">
      <c r="A143" s="263" t="s">
        <v>542</v>
      </c>
      <c r="B143" s="263" t="s">
        <v>543</v>
      </c>
      <c r="C143" s="263">
        <f t="shared" ca="1" si="8"/>
        <v>0</v>
      </c>
      <c r="D143" s="263" t="b">
        <f>ISBLANK(JVL11.11.1C01)</f>
        <v>1</v>
      </c>
      <c r="E143" s="263">
        <f>COUNT(JVL11.11.1C01)</f>
        <v>0</v>
      </c>
      <c r="G143" s="268" t="str">
        <f t="shared" si="6"/>
        <v>'=ISBLANK(JVL11.11.1C01)</v>
      </c>
      <c r="H143" s="263" t="str">
        <f t="shared" si="7"/>
        <v>'=COUNT(JVL11.11.1C01)</v>
      </c>
    </row>
    <row r="144" spans="1:8" x14ac:dyDescent="0.2">
      <c r="A144" s="263" t="s">
        <v>544</v>
      </c>
      <c r="B144" s="263" t="s">
        <v>545</v>
      </c>
      <c r="C144" s="263">
        <f t="shared" ca="1" si="8"/>
        <v>0</v>
      </c>
      <c r="D144" s="263" t="b">
        <f>ISBLANK(JVL11.11.2C01)</f>
        <v>1</v>
      </c>
      <c r="E144" s="263">
        <f>COUNT(JVL11.11.2C01)</f>
        <v>0</v>
      </c>
      <c r="G144" s="268" t="str">
        <f t="shared" si="6"/>
        <v>'=ISBLANK(JVL11.11.2C01)</v>
      </c>
      <c r="H144" s="263" t="str">
        <f t="shared" si="7"/>
        <v>'=COUNT(JVL11.11.2C01)</v>
      </c>
    </row>
    <row r="145" spans="1:8" x14ac:dyDescent="0.2">
      <c r="A145" s="263" t="s">
        <v>546</v>
      </c>
      <c r="B145" s="263" t="s">
        <v>547</v>
      </c>
      <c r="C145" s="263">
        <f t="shared" ca="1" si="8"/>
        <v>0</v>
      </c>
      <c r="D145" s="263" t="b">
        <f>ISBLANK(JVL11.11.2C02)</f>
        <v>1</v>
      </c>
      <c r="E145" s="263">
        <f>COUNT(JVL11.11.2C02)</f>
        <v>0</v>
      </c>
      <c r="G145" s="268" t="str">
        <f t="shared" si="6"/>
        <v>'=ISBLANK(JVL11.11.2C02)</v>
      </c>
      <c r="H145" s="263" t="str">
        <f t="shared" si="7"/>
        <v>'=COUNT(JVL11.11.2C02)</v>
      </c>
    </row>
    <row r="146" spans="1:8" x14ac:dyDescent="0.2">
      <c r="A146" s="263" t="s">
        <v>548</v>
      </c>
      <c r="B146" s="263" t="s">
        <v>549</v>
      </c>
      <c r="C146" s="263">
        <f t="shared" ca="1" si="8"/>
        <v>0</v>
      </c>
      <c r="D146" s="263" t="b">
        <f>ISBLANK(JVL11.11.2C03)</f>
        <v>1</v>
      </c>
      <c r="E146" s="263">
        <f>COUNT(JVL11.11.2C03)</f>
        <v>0</v>
      </c>
      <c r="G146" s="268" t="str">
        <f t="shared" si="6"/>
        <v>'=ISBLANK(JVL11.11.2C03)</v>
      </c>
      <c r="H146" s="263" t="str">
        <f t="shared" si="7"/>
        <v>'=COUNT(JVL11.11.2C03)</v>
      </c>
    </row>
    <row r="147" spans="1:8" x14ac:dyDescent="0.2">
      <c r="A147" s="263" t="s">
        <v>550</v>
      </c>
      <c r="B147" s="263" t="s">
        <v>551</v>
      </c>
      <c r="C147" s="263">
        <f t="shared" ca="1" si="8"/>
        <v>0</v>
      </c>
      <c r="D147" s="263" t="b">
        <f>ISBLANK(JVL11.11.2C04)</f>
        <v>1</v>
      </c>
      <c r="E147" s="263">
        <f>COUNT(JVL11.11.2C04)</f>
        <v>0</v>
      </c>
      <c r="G147" s="268" t="str">
        <f t="shared" si="6"/>
        <v>'=ISBLANK(JVL11.11.2C04)</v>
      </c>
      <c r="H147" s="263" t="str">
        <f t="shared" si="7"/>
        <v>'=COUNT(JVL11.11.2C04)</v>
      </c>
    </row>
    <row r="148" spans="1:8" x14ac:dyDescent="0.2">
      <c r="A148" s="263" t="s">
        <v>552</v>
      </c>
      <c r="B148" s="263" t="s">
        <v>553</v>
      </c>
      <c r="C148" s="263">
        <f t="shared" ca="1" si="8"/>
        <v>0</v>
      </c>
      <c r="D148" s="263" t="b">
        <f>ISBLANK(JVL11.11.2C05)</f>
        <v>1</v>
      </c>
      <c r="E148" s="263">
        <f>COUNT(JVL11.11.2C05)</f>
        <v>0</v>
      </c>
      <c r="G148" s="268" t="str">
        <f t="shared" si="6"/>
        <v>'=ISBLANK(JVL11.11.2C05)</v>
      </c>
      <c r="H148" s="263" t="str">
        <f t="shared" si="7"/>
        <v>'=COUNT(JVL11.11.2C05)</v>
      </c>
    </row>
    <row r="149" spans="1:8" x14ac:dyDescent="0.2">
      <c r="A149" s="263" t="s">
        <v>554</v>
      </c>
      <c r="B149" s="263" t="s">
        <v>555</v>
      </c>
      <c r="C149" s="263">
        <f t="shared" ca="1" si="8"/>
        <v>0</v>
      </c>
      <c r="D149" s="263" t="b">
        <f>ISBLANK(JVL11.11.3C01)</f>
        <v>1</v>
      </c>
      <c r="E149" s="263">
        <f>COUNT(JVL11.11.3C01)</f>
        <v>0</v>
      </c>
      <c r="G149" s="268" t="str">
        <f t="shared" si="6"/>
        <v>'=ISBLANK(JVL11.11.3C01)</v>
      </c>
      <c r="H149" s="263" t="str">
        <f t="shared" si="7"/>
        <v>'=COUNT(JVL11.11.3C01)</v>
      </c>
    </row>
    <row r="150" spans="1:8" x14ac:dyDescent="0.2">
      <c r="A150" s="263" t="s">
        <v>556</v>
      </c>
      <c r="B150" s="263" t="s">
        <v>557</v>
      </c>
      <c r="C150" s="263">
        <f t="shared" ca="1" si="8"/>
        <v>0</v>
      </c>
      <c r="D150" s="263" t="b">
        <f>ISBLANK(JVL11.11.3C02)</f>
        <v>1</v>
      </c>
      <c r="E150" s="263">
        <f>COUNT(JVL11.11.3C02)</f>
        <v>0</v>
      </c>
      <c r="G150" s="268" t="str">
        <f t="shared" si="6"/>
        <v>'=ISBLANK(JVL11.11.3C02)</v>
      </c>
      <c r="H150" s="263" t="str">
        <f t="shared" si="7"/>
        <v>'=COUNT(JVL11.11.3C02)</v>
      </c>
    </row>
    <row r="151" spans="1:8" x14ac:dyDescent="0.2">
      <c r="A151" s="263" t="s">
        <v>558</v>
      </c>
      <c r="B151" s="263" t="s">
        <v>559</v>
      </c>
      <c r="C151" s="263">
        <f t="shared" ca="1" si="8"/>
        <v>0</v>
      </c>
      <c r="D151" s="263" t="b">
        <f>ISBLANK(JVL11.11.3C03)</f>
        <v>1</v>
      </c>
      <c r="E151" s="263">
        <f>COUNT(JVL11.11.3C03)</f>
        <v>0</v>
      </c>
      <c r="G151" s="268" t="str">
        <f t="shared" si="6"/>
        <v>'=ISBLANK(JVL11.11.3C03)</v>
      </c>
      <c r="H151" s="263" t="str">
        <f t="shared" si="7"/>
        <v>'=COUNT(JVL11.11.3C03)</v>
      </c>
    </row>
    <row r="152" spans="1:8" x14ac:dyDescent="0.2">
      <c r="A152" s="263" t="s">
        <v>560</v>
      </c>
      <c r="B152" s="263" t="s">
        <v>561</v>
      </c>
      <c r="C152" s="263">
        <f t="shared" ca="1" si="8"/>
        <v>0</v>
      </c>
      <c r="D152" s="263" t="b">
        <f>ISBLANK(JVL11.11.3C05)</f>
        <v>1</v>
      </c>
      <c r="E152" s="263">
        <f>COUNT(JVL11.11.3C05)</f>
        <v>0</v>
      </c>
      <c r="G152" s="268" t="str">
        <f t="shared" si="6"/>
        <v>'=ISBLANK(JVL11.11.3C05)</v>
      </c>
      <c r="H152" s="263" t="str">
        <f t="shared" si="7"/>
        <v>'=COUNT(JVL11.11.3C05)</v>
      </c>
    </row>
    <row r="153" spans="1:8" x14ac:dyDescent="0.2">
      <c r="A153" s="263" t="s">
        <v>562</v>
      </c>
      <c r="B153" s="263" t="s">
        <v>563</v>
      </c>
      <c r="C153" s="263">
        <f t="shared" ca="1" si="8"/>
        <v>0</v>
      </c>
      <c r="D153" s="263" t="b">
        <f>ISBLANK(JVL11.11.4C01)</f>
        <v>1</v>
      </c>
      <c r="E153" s="263">
        <f>COUNT(JVL11.11.4C01)</f>
        <v>0</v>
      </c>
      <c r="G153" s="268" t="str">
        <f t="shared" si="6"/>
        <v>'=ISBLANK(JVL11.11.4C01)</v>
      </c>
      <c r="H153" s="263" t="str">
        <f t="shared" si="7"/>
        <v>'=COUNT(JVL11.11.4C01)</v>
      </c>
    </row>
    <row r="154" spans="1:8" x14ac:dyDescent="0.2">
      <c r="A154" s="263" t="s">
        <v>564</v>
      </c>
      <c r="B154" s="263" t="s">
        <v>565</v>
      </c>
      <c r="C154" s="263">
        <f t="shared" ca="1" si="8"/>
        <v>0</v>
      </c>
      <c r="D154" s="263" t="b">
        <f>ISBLANK(JVL11.11.4C02)</f>
        <v>1</v>
      </c>
      <c r="E154" s="263">
        <f>COUNT(JVL11.11.4C02)</f>
        <v>0</v>
      </c>
      <c r="G154" s="268" t="str">
        <f t="shared" si="6"/>
        <v>'=ISBLANK(JVL11.11.4C02)</v>
      </c>
      <c r="H154" s="263" t="str">
        <f t="shared" si="7"/>
        <v>'=COUNT(JVL11.11.4C02)</v>
      </c>
    </row>
    <row r="155" spans="1:8" x14ac:dyDescent="0.2">
      <c r="A155" s="263" t="s">
        <v>566</v>
      </c>
      <c r="B155" s="263" t="s">
        <v>567</v>
      </c>
      <c r="C155" s="263">
        <f t="shared" ca="1" si="8"/>
        <v>0</v>
      </c>
      <c r="D155" s="263" t="b">
        <f>ISBLANK(JVL11.11.4C03)</f>
        <v>1</v>
      </c>
      <c r="E155" s="263">
        <f>COUNT(JVL11.11.4C03)</f>
        <v>0</v>
      </c>
      <c r="G155" s="268" t="str">
        <f t="shared" si="6"/>
        <v>'=ISBLANK(JVL11.11.4C03)</v>
      </c>
      <c r="H155" s="263" t="str">
        <f t="shared" si="7"/>
        <v>'=COUNT(JVL11.11.4C03)</v>
      </c>
    </row>
    <row r="156" spans="1:8" x14ac:dyDescent="0.2">
      <c r="A156" s="263" t="s">
        <v>568</v>
      </c>
      <c r="B156" s="263" t="s">
        <v>569</v>
      </c>
      <c r="C156" s="263">
        <f t="shared" ca="1" si="8"/>
        <v>0</v>
      </c>
      <c r="D156" s="263" t="b">
        <f>ISBLANK(JVL11.11.4C05)</f>
        <v>1</v>
      </c>
      <c r="E156" s="263">
        <f>COUNT(JVL11.11.4C05)</f>
        <v>0</v>
      </c>
      <c r="G156" s="268" t="str">
        <f t="shared" si="6"/>
        <v>'=ISBLANK(JVL11.11.4C05)</v>
      </c>
      <c r="H156" s="263" t="str">
        <f t="shared" si="7"/>
        <v>'=COUNT(JVL11.11.4C05)</v>
      </c>
    </row>
    <row r="157" spans="1:8" x14ac:dyDescent="0.2">
      <c r="A157" s="263" t="s">
        <v>570</v>
      </c>
      <c r="B157" s="263" t="s">
        <v>571</v>
      </c>
      <c r="C157" s="263">
        <f t="shared" ca="1" si="8"/>
        <v>0</v>
      </c>
      <c r="D157" s="263" t="b">
        <f>ISBLANK(JVL11.11.5C01)</f>
        <v>1</v>
      </c>
      <c r="E157" s="263">
        <f>COUNT(JVL11.11.5C01)</f>
        <v>0</v>
      </c>
      <c r="G157" s="268" t="str">
        <f t="shared" si="6"/>
        <v>'=ISBLANK(JVL11.11.5C01)</v>
      </c>
      <c r="H157" s="263" t="str">
        <f t="shared" si="7"/>
        <v>'=COUNT(JVL11.11.5C01)</v>
      </c>
    </row>
    <row r="158" spans="1:8" x14ac:dyDescent="0.2">
      <c r="A158" s="263" t="s">
        <v>572</v>
      </c>
      <c r="B158" s="263" t="s">
        <v>573</v>
      </c>
      <c r="C158" s="263">
        <f t="shared" ca="1" si="8"/>
        <v>0</v>
      </c>
      <c r="D158" s="263" t="b">
        <f>ISBLANK(JVL11.11.5C02)</f>
        <v>1</v>
      </c>
      <c r="E158" s="263">
        <f>COUNT(JVL11.11.5C02)</f>
        <v>0</v>
      </c>
      <c r="G158" s="268" t="str">
        <f t="shared" si="6"/>
        <v>'=ISBLANK(JVL11.11.5C02)</v>
      </c>
      <c r="H158" s="263" t="str">
        <f t="shared" si="7"/>
        <v>'=COUNT(JVL11.11.5C02)</v>
      </c>
    </row>
    <row r="159" spans="1:8" x14ac:dyDescent="0.2">
      <c r="A159" s="263" t="s">
        <v>574</v>
      </c>
      <c r="B159" s="263" t="s">
        <v>575</v>
      </c>
      <c r="C159" s="263">
        <f t="shared" ca="1" si="8"/>
        <v>0</v>
      </c>
      <c r="D159" s="263" t="b">
        <f>ISBLANK(JVL11.11.5C03)</f>
        <v>1</v>
      </c>
      <c r="E159" s="263">
        <f>COUNT(JVL11.11.5C03)</f>
        <v>0</v>
      </c>
      <c r="G159" s="268" t="str">
        <f t="shared" si="6"/>
        <v>'=ISBLANK(JVL11.11.5C03)</v>
      </c>
      <c r="H159" s="263" t="str">
        <f t="shared" si="7"/>
        <v>'=COUNT(JVL11.11.5C03)</v>
      </c>
    </row>
    <row r="160" spans="1:8" x14ac:dyDescent="0.2">
      <c r="A160" s="263" t="s">
        <v>576</v>
      </c>
      <c r="B160" s="263" t="s">
        <v>577</v>
      </c>
      <c r="C160" s="263">
        <f t="shared" ca="1" si="8"/>
        <v>0</v>
      </c>
      <c r="D160" s="263" t="b">
        <f>ISBLANK(JVL11.11.5C05)</f>
        <v>1</v>
      </c>
      <c r="E160" s="263">
        <f>COUNT(JVL11.11.5C05)</f>
        <v>0</v>
      </c>
      <c r="G160" s="268" t="str">
        <f t="shared" si="6"/>
        <v>'=ISBLANK(JVL11.11.5C05)</v>
      </c>
      <c r="H160" s="263" t="str">
        <f t="shared" si="7"/>
        <v>'=COUNT(JVL11.11.5C05)</v>
      </c>
    </row>
    <row r="161" spans="1:8" x14ac:dyDescent="0.2">
      <c r="A161" s="263" t="s">
        <v>578</v>
      </c>
      <c r="B161" s="263" t="s">
        <v>579</v>
      </c>
      <c r="C161" s="263">
        <f t="shared" ca="1" si="8"/>
        <v>0</v>
      </c>
      <c r="D161" s="263" t="b">
        <f>ISBLANK(JVL11.11.6C01)</f>
        <v>1</v>
      </c>
      <c r="E161" s="263">
        <f>COUNT(JVL11.11.6C01)</f>
        <v>0</v>
      </c>
      <c r="G161" s="268" t="str">
        <f t="shared" si="6"/>
        <v>'=ISBLANK(JVL11.11.6C01)</v>
      </c>
      <c r="H161" s="263" t="str">
        <f t="shared" si="7"/>
        <v>'=COUNT(JVL11.11.6C01)</v>
      </c>
    </row>
    <row r="162" spans="1:8" x14ac:dyDescent="0.2">
      <c r="A162" s="263" t="s">
        <v>580</v>
      </c>
      <c r="B162" s="263" t="s">
        <v>581</v>
      </c>
      <c r="C162" s="263">
        <f t="shared" ca="1" si="8"/>
        <v>0</v>
      </c>
      <c r="D162" s="263" t="b">
        <f>ISBLANK(JVL11.11.6C02)</f>
        <v>1</v>
      </c>
      <c r="E162" s="263">
        <f>COUNT(JVL11.11.6C02)</f>
        <v>0</v>
      </c>
      <c r="G162" s="268" t="str">
        <f t="shared" si="6"/>
        <v>'=ISBLANK(JVL11.11.6C02)</v>
      </c>
      <c r="H162" s="263" t="str">
        <f t="shared" si="7"/>
        <v>'=COUNT(JVL11.11.6C02)</v>
      </c>
    </row>
    <row r="163" spans="1:8" x14ac:dyDescent="0.2">
      <c r="A163" s="263" t="s">
        <v>582</v>
      </c>
      <c r="B163" s="263" t="s">
        <v>583</v>
      </c>
      <c r="C163" s="263">
        <f t="shared" ca="1" si="8"/>
        <v>0</v>
      </c>
      <c r="D163" s="263" t="b">
        <f>ISBLANK(JVL11.11.6C03)</f>
        <v>1</v>
      </c>
      <c r="E163" s="263">
        <f>COUNT(JVL11.11.6C03)</f>
        <v>0</v>
      </c>
      <c r="G163" s="268" t="str">
        <f t="shared" si="6"/>
        <v>'=ISBLANK(JVL11.11.6C03)</v>
      </c>
      <c r="H163" s="263" t="str">
        <f t="shared" si="7"/>
        <v>'=COUNT(JVL11.11.6C03)</v>
      </c>
    </row>
    <row r="164" spans="1:8" x14ac:dyDescent="0.2">
      <c r="A164" s="263" t="s">
        <v>584</v>
      </c>
      <c r="B164" s="263" t="s">
        <v>585</v>
      </c>
      <c r="C164" s="263">
        <f t="shared" ca="1" si="8"/>
        <v>0</v>
      </c>
      <c r="D164" s="263" t="b">
        <f>ISBLANK(JVL11.11.6C05)</f>
        <v>1</v>
      </c>
      <c r="E164" s="263">
        <f>COUNT(JVL11.11.6C05)</f>
        <v>0</v>
      </c>
      <c r="G164" s="268" t="str">
        <f t="shared" si="6"/>
        <v>'=ISBLANK(JVL11.11.6C05)</v>
      </c>
      <c r="H164" s="263" t="str">
        <f t="shared" si="7"/>
        <v>'=COUNT(JVL11.11.6C05)</v>
      </c>
    </row>
    <row r="165" spans="1:8" x14ac:dyDescent="0.2">
      <c r="A165" s="263" t="s">
        <v>586</v>
      </c>
      <c r="B165" s="263" t="s">
        <v>587</v>
      </c>
      <c r="C165" s="263">
        <f t="shared" ca="1" si="8"/>
        <v>0</v>
      </c>
      <c r="D165" s="263" t="b">
        <f>ISBLANK(JVL11.11.7C01)</f>
        <v>1</v>
      </c>
      <c r="E165" s="263">
        <f>COUNT(JVL11.11.7C01)</f>
        <v>0</v>
      </c>
      <c r="G165" s="268" t="str">
        <f t="shared" si="6"/>
        <v>'=ISBLANK(JVL11.11.7C01)</v>
      </c>
      <c r="H165" s="263" t="str">
        <f t="shared" si="7"/>
        <v>'=COUNT(JVL11.11.7C01)</v>
      </c>
    </row>
    <row r="166" spans="1:8" x14ac:dyDescent="0.2">
      <c r="A166" s="263" t="s">
        <v>588</v>
      </c>
      <c r="B166" s="263" t="s">
        <v>589</v>
      </c>
      <c r="C166" s="263">
        <f t="shared" ca="1" si="8"/>
        <v>0</v>
      </c>
      <c r="D166" s="263" t="b">
        <f>ISBLANK(JVL11.11.7C02)</f>
        <v>1</v>
      </c>
      <c r="E166" s="263">
        <f>COUNT(JVL11.11.7C02)</f>
        <v>0</v>
      </c>
      <c r="G166" s="268" t="str">
        <f t="shared" si="6"/>
        <v>'=ISBLANK(JVL11.11.7C02)</v>
      </c>
      <c r="H166" s="263" t="str">
        <f t="shared" si="7"/>
        <v>'=COUNT(JVL11.11.7C02)</v>
      </c>
    </row>
    <row r="167" spans="1:8" x14ac:dyDescent="0.2">
      <c r="A167" s="263" t="s">
        <v>590</v>
      </c>
      <c r="B167" s="263" t="s">
        <v>591</v>
      </c>
      <c r="C167" s="263">
        <f t="shared" ca="1" si="8"/>
        <v>0</v>
      </c>
      <c r="D167" s="263" t="b">
        <f>ISBLANK(JVL11.11.7C03)</f>
        <v>1</v>
      </c>
      <c r="E167" s="263">
        <f>COUNT(JVL11.11.7C03)</f>
        <v>0</v>
      </c>
      <c r="G167" s="268" t="str">
        <f t="shared" si="6"/>
        <v>'=ISBLANK(JVL11.11.7C03)</v>
      </c>
      <c r="H167" s="263" t="str">
        <f t="shared" si="7"/>
        <v>'=COUNT(JVL11.11.7C03)</v>
      </c>
    </row>
    <row r="168" spans="1:8" x14ac:dyDescent="0.2">
      <c r="A168" s="263" t="s">
        <v>592</v>
      </c>
      <c r="B168" s="263" t="s">
        <v>593</v>
      </c>
      <c r="C168" s="263">
        <f t="shared" ca="1" si="8"/>
        <v>0</v>
      </c>
      <c r="D168" s="263" t="b">
        <f>ISBLANK(JVL11.11.7C05)</f>
        <v>1</v>
      </c>
      <c r="E168" s="263">
        <f>COUNT(JVL11.11.7C05)</f>
        <v>0</v>
      </c>
      <c r="G168" s="268" t="str">
        <f t="shared" si="6"/>
        <v>'=ISBLANK(JVL11.11.7C05)</v>
      </c>
      <c r="H168" s="263" t="str">
        <f t="shared" si="7"/>
        <v>'=COUNT(JVL11.11.7C05)</v>
      </c>
    </row>
    <row r="169" spans="1:8" x14ac:dyDescent="0.2">
      <c r="A169" s="263" t="s">
        <v>594</v>
      </c>
      <c r="B169" s="263" t="s">
        <v>595</v>
      </c>
      <c r="C169" s="263">
        <f t="shared" ca="1" si="8"/>
        <v>0</v>
      </c>
      <c r="D169" s="263" t="b">
        <f>ISBLANK(JVL11.12.1C01)</f>
        <v>1</v>
      </c>
      <c r="E169" s="263">
        <f>COUNT(JVL11.12.1C01)</f>
        <v>0</v>
      </c>
      <c r="G169" s="268" t="str">
        <f t="shared" si="6"/>
        <v>'=ISBLANK(JVL11.12.1C01)</v>
      </c>
      <c r="H169" s="263" t="str">
        <f t="shared" si="7"/>
        <v>'=COUNT(JVL11.12.1C01)</v>
      </c>
    </row>
    <row r="170" spans="1:8" x14ac:dyDescent="0.2">
      <c r="A170" s="263" t="s">
        <v>596</v>
      </c>
      <c r="B170" s="263" t="s">
        <v>597</v>
      </c>
      <c r="C170" s="263">
        <f t="shared" ca="1" si="8"/>
        <v>0</v>
      </c>
      <c r="D170" s="263" t="b">
        <f>ISBLANK(JVL11.12.2C01)</f>
        <v>1</v>
      </c>
      <c r="E170" s="263">
        <f>COUNT(JVL11.12.2C01)</f>
        <v>0</v>
      </c>
      <c r="G170" s="268" t="str">
        <f t="shared" si="6"/>
        <v>'=ISBLANK(JVL11.12.2C01)</v>
      </c>
      <c r="H170" s="263" t="str">
        <f t="shared" si="7"/>
        <v>'=COUNT(JVL11.12.2C01)</v>
      </c>
    </row>
    <row r="171" spans="1:8" x14ac:dyDescent="0.2">
      <c r="A171" s="263" t="s">
        <v>598</v>
      </c>
      <c r="B171" s="263" t="s">
        <v>599</v>
      </c>
      <c r="C171" s="263">
        <f t="shared" ca="1" si="8"/>
        <v>0</v>
      </c>
      <c r="D171" s="263" t="b">
        <f>ISBLANK(JVL11.12.2C02)</f>
        <v>1</v>
      </c>
      <c r="E171" s="263">
        <f>COUNT(JVL11.12.2C02)</f>
        <v>0</v>
      </c>
      <c r="G171" s="268" t="str">
        <f t="shared" si="6"/>
        <v>'=ISBLANK(JVL11.12.2C02)</v>
      </c>
      <c r="H171" s="263" t="str">
        <f t="shared" si="7"/>
        <v>'=COUNT(JVL11.12.2C02)</v>
      </c>
    </row>
    <row r="172" spans="1:8" x14ac:dyDescent="0.2">
      <c r="A172" s="263" t="s">
        <v>600</v>
      </c>
      <c r="B172" s="263" t="s">
        <v>601</v>
      </c>
      <c r="C172" s="263">
        <f t="shared" ca="1" si="8"/>
        <v>0</v>
      </c>
      <c r="D172" s="263" t="b">
        <f>ISBLANK(JVL11.12.2C03)</f>
        <v>1</v>
      </c>
      <c r="E172" s="263">
        <f>COUNT(JVL11.12.2C03)</f>
        <v>0</v>
      </c>
      <c r="G172" s="268" t="str">
        <f t="shared" si="6"/>
        <v>'=ISBLANK(JVL11.12.2C03)</v>
      </c>
      <c r="H172" s="263" t="str">
        <f t="shared" si="7"/>
        <v>'=COUNT(JVL11.12.2C03)</v>
      </c>
    </row>
    <row r="173" spans="1:8" x14ac:dyDescent="0.2">
      <c r="A173" s="263" t="s">
        <v>602</v>
      </c>
      <c r="B173" s="263" t="s">
        <v>603</v>
      </c>
      <c r="C173" s="263">
        <f t="shared" ca="1" si="8"/>
        <v>0</v>
      </c>
      <c r="D173" s="263" t="b">
        <f>ISBLANK(JVL11.12.2C04)</f>
        <v>1</v>
      </c>
      <c r="E173" s="263">
        <f>COUNT(JVL11.12.2C04)</f>
        <v>0</v>
      </c>
      <c r="G173" s="268" t="str">
        <f t="shared" si="6"/>
        <v>'=ISBLANK(JVL11.12.2C04)</v>
      </c>
      <c r="H173" s="263" t="str">
        <f t="shared" si="7"/>
        <v>'=COUNT(JVL11.12.2C04)</v>
      </c>
    </row>
    <row r="174" spans="1:8" x14ac:dyDescent="0.2">
      <c r="A174" s="263" t="s">
        <v>604</v>
      </c>
      <c r="B174" s="263" t="s">
        <v>605</v>
      </c>
      <c r="C174" s="263">
        <f t="shared" ca="1" si="8"/>
        <v>0</v>
      </c>
      <c r="D174" s="263" t="b">
        <f>ISBLANK(JVL11.12.2C05)</f>
        <v>1</v>
      </c>
      <c r="E174" s="263">
        <f>COUNT(JVL11.12.2C05)</f>
        <v>0</v>
      </c>
      <c r="G174" s="268" t="str">
        <f t="shared" si="6"/>
        <v>'=ISBLANK(JVL11.12.2C05)</v>
      </c>
      <c r="H174" s="263" t="str">
        <f t="shared" si="7"/>
        <v>'=COUNT(JVL11.12.2C05)</v>
      </c>
    </row>
    <row r="175" spans="1:8" x14ac:dyDescent="0.2">
      <c r="A175" s="263" t="s">
        <v>606</v>
      </c>
      <c r="B175" s="263" t="s">
        <v>607</v>
      </c>
      <c r="C175" s="263">
        <f t="shared" ca="1" si="8"/>
        <v>0</v>
      </c>
      <c r="D175" s="263" t="b">
        <f>ISBLANK(JVL11.12.3C01)</f>
        <v>1</v>
      </c>
      <c r="E175" s="263">
        <f>COUNT(JVL11.12.3C01)</f>
        <v>0</v>
      </c>
      <c r="G175" s="268" t="str">
        <f t="shared" si="6"/>
        <v>'=ISBLANK(JVL11.12.3C01)</v>
      </c>
      <c r="H175" s="263" t="str">
        <f t="shared" si="7"/>
        <v>'=COUNT(JVL11.12.3C01)</v>
      </c>
    </row>
    <row r="176" spans="1:8" x14ac:dyDescent="0.2">
      <c r="A176" s="263" t="s">
        <v>608</v>
      </c>
      <c r="B176" s="263" t="s">
        <v>609</v>
      </c>
      <c r="C176" s="263">
        <f t="shared" ca="1" si="8"/>
        <v>0</v>
      </c>
      <c r="D176" s="263" t="b">
        <f>ISBLANK(JVL11.12.3C02)</f>
        <v>1</v>
      </c>
      <c r="E176" s="263">
        <f>COUNT(JVL11.12.3C02)</f>
        <v>0</v>
      </c>
      <c r="G176" s="268" t="str">
        <f t="shared" si="6"/>
        <v>'=ISBLANK(JVL11.12.3C02)</v>
      </c>
      <c r="H176" s="263" t="str">
        <f t="shared" si="7"/>
        <v>'=COUNT(JVL11.12.3C02)</v>
      </c>
    </row>
    <row r="177" spans="1:8" x14ac:dyDescent="0.2">
      <c r="A177" s="263" t="s">
        <v>610</v>
      </c>
      <c r="B177" s="263" t="s">
        <v>611</v>
      </c>
      <c r="C177" s="263">
        <f t="shared" ca="1" si="8"/>
        <v>0</v>
      </c>
      <c r="D177" s="263" t="b">
        <f>ISBLANK(JVL11.12.3C03)</f>
        <v>1</v>
      </c>
      <c r="E177" s="263">
        <f>COUNT(JVL11.12.3C03)</f>
        <v>0</v>
      </c>
      <c r="G177" s="268" t="str">
        <f t="shared" si="6"/>
        <v>'=ISBLANK(JVL11.12.3C03)</v>
      </c>
      <c r="H177" s="263" t="str">
        <f t="shared" si="7"/>
        <v>'=COUNT(JVL11.12.3C03)</v>
      </c>
    </row>
    <row r="178" spans="1:8" x14ac:dyDescent="0.2">
      <c r="A178" s="263" t="s">
        <v>612</v>
      </c>
      <c r="B178" s="263" t="s">
        <v>613</v>
      </c>
      <c r="C178" s="263">
        <f t="shared" ca="1" si="8"/>
        <v>0</v>
      </c>
      <c r="D178" s="263" t="b">
        <f>ISBLANK(JVL11.12.3C05)</f>
        <v>1</v>
      </c>
      <c r="E178" s="263">
        <f>COUNT(JVL11.12.3C05)</f>
        <v>0</v>
      </c>
      <c r="G178" s="268" t="str">
        <f t="shared" si="6"/>
        <v>'=ISBLANK(JVL11.12.3C05)</v>
      </c>
      <c r="H178" s="263" t="str">
        <f t="shared" si="7"/>
        <v>'=COUNT(JVL11.12.3C05)</v>
      </c>
    </row>
    <row r="179" spans="1:8" x14ac:dyDescent="0.2">
      <c r="A179" s="263" t="s">
        <v>614</v>
      </c>
      <c r="B179" s="263" t="s">
        <v>615</v>
      </c>
      <c r="C179" s="263">
        <f t="shared" ca="1" si="8"/>
        <v>0</v>
      </c>
      <c r="D179" s="263" t="b">
        <f>ISBLANK(JVL11.12.4C01)</f>
        <v>1</v>
      </c>
      <c r="E179" s="263">
        <f>COUNT(JVL11.12.4C01)</f>
        <v>0</v>
      </c>
      <c r="G179" s="268" t="str">
        <f t="shared" si="6"/>
        <v>'=ISBLANK(JVL11.12.4C01)</v>
      </c>
      <c r="H179" s="263" t="str">
        <f t="shared" si="7"/>
        <v>'=COUNT(JVL11.12.4C01)</v>
      </c>
    </row>
    <row r="180" spans="1:8" x14ac:dyDescent="0.2">
      <c r="A180" s="263" t="s">
        <v>616</v>
      </c>
      <c r="B180" s="263" t="s">
        <v>617</v>
      </c>
      <c r="C180" s="263">
        <f t="shared" ca="1" si="8"/>
        <v>0</v>
      </c>
      <c r="D180" s="263" t="b">
        <f>ISBLANK(JVL11.12.4C02)</f>
        <v>1</v>
      </c>
      <c r="E180" s="263">
        <f>COUNT(JVL11.12.4C02)</f>
        <v>0</v>
      </c>
      <c r="G180" s="268" t="str">
        <f t="shared" si="6"/>
        <v>'=ISBLANK(JVL11.12.4C02)</v>
      </c>
      <c r="H180" s="263" t="str">
        <f t="shared" si="7"/>
        <v>'=COUNT(JVL11.12.4C02)</v>
      </c>
    </row>
    <row r="181" spans="1:8" x14ac:dyDescent="0.2">
      <c r="A181" s="263" t="s">
        <v>618</v>
      </c>
      <c r="B181" s="263" t="s">
        <v>619</v>
      </c>
      <c r="C181" s="263">
        <f t="shared" ca="1" si="8"/>
        <v>0</v>
      </c>
      <c r="D181" s="263" t="b">
        <f>ISBLANK(JVL11.12.4C03)</f>
        <v>1</v>
      </c>
      <c r="E181" s="263">
        <f>COUNT(JVL11.12.4C03)</f>
        <v>0</v>
      </c>
      <c r="G181" s="268" t="str">
        <f t="shared" si="6"/>
        <v>'=ISBLANK(JVL11.12.4C03)</v>
      </c>
      <c r="H181" s="263" t="str">
        <f t="shared" si="7"/>
        <v>'=COUNT(JVL11.12.4C03)</v>
      </c>
    </row>
    <row r="182" spans="1:8" x14ac:dyDescent="0.2">
      <c r="A182" s="263" t="s">
        <v>620</v>
      </c>
      <c r="B182" s="263" t="s">
        <v>621</v>
      </c>
      <c r="C182" s="263">
        <f t="shared" ca="1" si="8"/>
        <v>0</v>
      </c>
      <c r="D182" s="263" t="b">
        <f>ISBLANK(JVL11.12.4C05)</f>
        <v>1</v>
      </c>
      <c r="E182" s="263">
        <f>COUNT(JVL11.12.4C05)</f>
        <v>0</v>
      </c>
      <c r="G182" s="268" t="str">
        <f t="shared" si="6"/>
        <v>'=ISBLANK(JVL11.12.4C05)</v>
      </c>
      <c r="H182" s="263" t="str">
        <f t="shared" si="7"/>
        <v>'=COUNT(JVL11.12.4C05)</v>
      </c>
    </row>
    <row r="183" spans="1:8" x14ac:dyDescent="0.2">
      <c r="A183" s="263" t="s">
        <v>622</v>
      </c>
      <c r="B183" s="263" t="s">
        <v>623</v>
      </c>
      <c r="C183" s="263">
        <f t="shared" ca="1" si="8"/>
        <v>0</v>
      </c>
      <c r="D183" s="263" t="b">
        <f>ISBLANK(JVL11.12.5C01)</f>
        <v>1</v>
      </c>
      <c r="E183" s="263">
        <f>COUNT(JVL11.12.5C01)</f>
        <v>0</v>
      </c>
      <c r="G183" s="268" t="str">
        <f t="shared" si="6"/>
        <v>'=ISBLANK(JVL11.12.5C01)</v>
      </c>
      <c r="H183" s="263" t="str">
        <f t="shared" si="7"/>
        <v>'=COUNT(JVL11.12.5C01)</v>
      </c>
    </row>
    <row r="184" spans="1:8" x14ac:dyDescent="0.2">
      <c r="A184" s="263" t="s">
        <v>624</v>
      </c>
      <c r="B184" s="263" t="s">
        <v>625</v>
      </c>
      <c r="C184" s="263">
        <f t="shared" ca="1" si="8"/>
        <v>0</v>
      </c>
      <c r="D184" s="263" t="b">
        <f>ISBLANK(JVL11.12.5C02)</f>
        <v>1</v>
      </c>
      <c r="E184" s="263">
        <f>COUNT(JVL11.12.5C02)</f>
        <v>0</v>
      </c>
      <c r="G184" s="268" t="str">
        <f t="shared" si="6"/>
        <v>'=ISBLANK(JVL11.12.5C02)</v>
      </c>
      <c r="H184" s="263" t="str">
        <f t="shared" si="7"/>
        <v>'=COUNT(JVL11.12.5C02)</v>
      </c>
    </row>
    <row r="185" spans="1:8" x14ac:dyDescent="0.2">
      <c r="A185" s="263" t="s">
        <v>626</v>
      </c>
      <c r="B185" s="263" t="s">
        <v>627</v>
      </c>
      <c r="C185" s="263">
        <f t="shared" ca="1" si="8"/>
        <v>0</v>
      </c>
      <c r="D185" s="263" t="b">
        <f>ISBLANK(JVL11.12.5C03)</f>
        <v>1</v>
      </c>
      <c r="E185" s="263">
        <f>COUNT(JVL11.12.5C03)</f>
        <v>0</v>
      </c>
      <c r="G185" s="268" t="str">
        <f t="shared" si="6"/>
        <v>'=ISBLANK(JVL11.12.5C03)</v>
      </c>
      <c r="H185" s="263" t="str">
        <f t="shared" si="7"/>
        <v>'=COUNT(JVL11.12.5C03)</v>
      </c>
    </row>
    <row r="186" spans="1:8" x14ac:dyDescent="0.2">
      <c r="A186" s="263" t="s">
        <v>628</v>
      </c>
      <c r="B186" s="263" t="s">
        <v>629</v>
      </c>
      <c r="C186" s="263">
        <f t="shared" ca="1" si="8"/>
        <v>0</v>
      </c>
      <c r="D186" s="263" t="b">
        <f>ISBLANK(JVL11.12.5C05)</f>
        <v>1</v>
      </c>
      <c r="E186" s="263">
        <f>COUNT(JVL11.12.5C05)</f>
        <v>0</v>
      </c>
      <c r="G186" s="268" t="str">
        <f t="shared" si="6"/>
        <v>'=ISBLANK(JVL11.12.5C05)</v>
      </c>
      <c r="H186" s="263" t="str">
        <f t="shared" si="7"/>
        <v>'=COUNT(JVL11.12.5C05)</v>
      </c>
    </row>
    <row r="187" spans="1:8" x14ac:dyDescent="0.2">
      <c r="A187" s="263" t="s">
        <v>630</v>
      </c>
      <c r="B187" s="263" t="s">
        <v>631</v>
      </c>
      <c r="C187" s="263">
        <f t="shared" ca="1" si="8"/>
        <v>0</v>
      </c>
      <c r="D187" s="263" t="b">
        <f>ISBLANK(JVL11.12.6C01)</f>
        <v>1</v>
      </c>
      <c r="E187" s="263">
        <f>COUNT(JVL11.12.6C01)</f>
        <v>0</v>
      </c>
      <c r="G187" s="268" t="str">
        <f t="shared" si="6"/>
        <v>'=ISBLANK(JVL11.12.6C01)</v>
      </c>
      <c r="H187" s="263" t="str">
        <f t="shared" si="7"/>
        <v>'=COUNT(JVL11.12.6C01)</v>
      </c>
    </row>
    <row r="188" spans="1:8" x14ac:dyDescent="0.2">
      <c r="A188" s="263" t="s">
        <v>632</v>
      </c>
      <c r="B188" s="263" t="s">
        <v>633</v>
      </c>
      <c r="C188" s="263">
        <f t="shared" ca="1" si="8"/>
        <v>0</v>
      </c>
      <c r="D188" s="263" t="b">
        <f>ISBLANK(JVL11.12.6C02)</f>
        <v>1</v>
      </c>
      <c r="E188" s="263">
        <f>COUNT(JVL11.12.6C02)</f>
        <v>0</v>
      </c>
      <c r="G188" s="268" t="str">
        <f t="shared" si="6"/>
        <v>'=ISBLANK(JVL11.12.6C02)</v>
      </c>
      <c r="H188" s="263" t="str">
        <f t="shared" si="7"/>
        <v>'=COUNT(JVL11.12.6C02)</v>
      </c>
    </row>
    <row r="189" spans="1:8" x14ac:dyDescent="0.2">
      <c r="A189" s="263" t="s">
        <v>634</v>
      </c>
      <c r="B189" s="263" t="s">
        <v>635</v>
      </c>
      <c r="C189" s="263">
        <f t="shared" ca="1" si="8"/>
        <v>0</v>
      </c>
      <c r="D189" s="263" t="b">
        <f>ISBLANK(JVL11.12.6C03)</f>
        <v>1</v>
      </c>
      <c r="E189" s="263">
        <f>COUNT(JVL11.12.6C03)</f>
        <v>0</v>
      </c>
      <c r="G189" s="268" t="str">
        <f t="shared" si="6"/>
        <v>'=ISBLANK(JVL11.12.6C03)</v>
      </c>
      <c r="H189" s="263" t="str">
        <f t="shared" si="7"/>
        <v>'=COUNT(JVL11.12.6C03)</v>
      </c>
    </row>
    <row r="190" spans="1:8" x14ac:dyDescent="0.2">
      <c r="A190" s="263" t="s">
        <v>636</v>
      </c>
      <c r="B190" s="263" t="s">
        <v>637</v>
      </c>
      <c r="C190" s="263">
        <f t="shared" ca="1" si="8"/>
        <v>0</v>
      </c>
      <c r="D190" s="263" t="b">
        <f>ISBLANK(JVL11.12.6C05)</f>
        <v>1</v>
      </c>
      <c r="E190" s="263">
        <f>COUNT(JVL11.12.6C05)</f>
        <v>0</v>
      </c>
      <c r="G190" s="268" t="str">
        <f t="shared" si="6"/>
        <v>'=ISBLANK(JVL11.12.6C05)</v>
      </c>
      <c r="H190" s="263" t="str">
        <f t="shared" si="7"/>
        <v>'=COUNT(JVL11.12.6C05)</v>
      </c>
    </row>
    <row r="191" spans="1:8" x14ac:dyDescent="0.2">
      <c r="A191" s="263" t="s">
        <v>638</v>
      </c>
      <c r="B191" s="263" t="s">
        <v>639</v>
      </c>
      <c r="C191" s="263">
        <f t="shared" ca="1" si="8"/>
        <v>0</v>
      </c>
      <c r="D191" s="263" t="b">
        <f>ISBLANK(JVL11.12.7C01)</f>
        <v>1</v>
      </c>
      <c r="E191" s="263">
        <f>COUNT(JVL11.12.7C01)</f>
        <v>0</v>
      </c>
      <c r="G191" s="268" t="str">
        <f t="shared" si="6"/>
        <v>'=ISBLANK(JVL11.12.7C01)</v>
      </c>
      <c r="H191" s="263" t="str">
        <f t="shared" si="7"/>
        <v>'=COUNT(JVL11.12.7C01)</v>
      </c>
    </row>
    <row r="192" spans="1:8" x14ac:dyDescent="0.2">
      <c r="A192" s="263" t="s">
        <v>640</v>
      </c>
      <c r="B192" s="263" t="s">
        <v>641</v>
      </c>
      <c r="C192" s="263">
        <f t="shared" ca="1" si="8"/>
        <v>0</v>
      </c>
      <c r="D192" s="263" t="b">
        <f>ISBLANK(JVL11.12.7C02)</f>
        <v>1</v>
      </c>
      <c r="E192" s="263">
        <f>COUNT(JVL11.12.7C02)</f>
        <v>0</v>
      </c>
      <c r="G192" s="268" t="str">
        <f t="shared" si="6"/>
        <v>'=ISBLANK(JVL11.12.7C02)</v>
      </c>
      <c r="H192" s="263" t="str">
        <f t="shared" si="7"/>
        <v>'=COUNT(JVL11.12.7C02)</v>
      </c>
    </row>
    <row r="193" spans="1:8" x14ac:dyDescent="0.2">
      <c r="A193" s="263" t="s">
        <v>642</v>
      </c>
      <c r="B193" s="263" t="s">
        <v>643</v>
      </c>
      <c r="C193" s="263">
        <f t="shared" ca="1" si="8"/>
        <v>0</v>
      </c>
      <c r="D193" s="263" t="b">
        <f>ISBLANK(JVL11.12.7C03)</f>
        <v>1</v>
      </c>
      <c r="E193" s="263">
        <f>COUNT(JVL11.12.7C03)</f>
        <v>0</v>
      </c>
      <c r="G193" s="268" t="str">
        <f t="shared" si="6"/>
        <v>'=ISBLANK(JVL11.12.7C03)</v>
      </c>
      <c r="H193" s="263" t="str">
        <f t="shared" si="7"/>
        <v>'=COUNT(JVL11.12.7C03)</v>
      </c>
    </row>
    <row r="194" spans="1:8" x14ac:dyDescent="0.2">
      <c r="A194" s="263" t="s">
        <v>644</v>
      </c>
      <c r="B194" s="263" t="s">
        <v>645</v>
      </c>
      <c r="C194" s="263">
        <f t="shared" ca="1" si="8"/>
        <v>0</v>
      </c>
      <c r="D194" s="263" t="b">
        <f>ISBLANK(JVL11.12.7C05)</f>
        <v>1</v>
      </c>
      <c r="E194" s="263">
        <f>COUNT(JVL11.12.7C05)</f>
        <v>0</v>
      </c>
      <c r="G194" s="268" t="str">
        <f t="shared" ref="G194:G257" si="9">"'=ISBLANK(" &amp; A194 &amp;")"</f>
        <v>'=ISBLANK(JVL11.12.7C05)</v>
      </c>
      <c r="H194" s="263" t="str">
        <f t="shared" ref="H194:H257" si="10">"'=COUNT(" &amp; A194 &amp;")"</f>
        <v>'=COUNT(JVL11.12.7C05)</v>
      </c>
    </row>
    <row r="195" spans="1:8" x14ac:dyDescent="0.2">
      <c r="A195" s="263" t="s">
        <v>646</v>
      </c>
      <c r="B195" s="263" t="s">
        <v>647</v>
      </c>
      <c r="C195" s="263">
        <f t="shared" ref="C195:C258" ca="1" si="11">INDIRECT(A195)</f>
        <v>0</v>
      </c>
      <c r="D195" s="263" t="b">
        <f>ISBLANK(JVL11.13.1C01)</f>
        <v>1</v>
      </c>
      <c r="E195" s="263">
        <f>COUNT(JVL11.13.1C01)</f>
        <v>0</v>
      </c>
      <c r="G195" s="268" t="str">
        <f t="shared" si="9"/>
        <v>'=ISBLANK(JVL11.13.1C01)</v>
      </c>
      <c r="H195" s="263" t="str">
        <f t="shared" si="10"/>
        <v>'=COUNT(JVL11.13.1C01)</v>
      </c>
    </row>
    <row r="196" spans="1:8" x14ac:dyDescent="0.2">
      <c r="A196" s="263" t="s">
        <v>648</v>
      </c>
      <c r="B196" s="263" t="s">
        <v>649</v>
      </c>
      <c r="C196" s="263">
        <f t="shared" ca="1" si="11"/>
        <v>0</v>
      </c>
      <c r="D196" s="263" t="b">
        <f>ISBLANK(JVL11.13.2C01)</f>
        <v>1</v>
      </c>
      <c r="E196" s="263">
        <f>COUNT(JVL11.13.2C01)</f>
        <v>0</v>
      </c>
      <c r="G196" s="268" t="str">
        <f t="shared" si="9"/>
        <v>'=ISBLANK(JVL11.13.2C01)</v>
      </c>
      <c r="H196" s="263" t="str">
        <f t="shared" si="10"/>
        <v>'=COUNT(JVL11.13.2C01)</v>
      </c>
    </row>
    <row r="197" spans="1:8" x14ac:dyDescent="0.2">
      <c r="A197" s="263" t="s">
        <v>650</v>
      </c>
      <c r="B197" s="263" t="s">
        <v>651</v>
      </c>
      <c r="C197" s="263">
        <f t="shared" ca="1" si="11"/>
        <v>0</v>
      </c>
      <c r="D197" s="263" t="b">
        <f>ISBLANK(JVL11.13.2C02)</f>
        <v>1</v>
      </c>
      <c r="E197" s="263">
        <f>COUNT(JVL11.13.2C02)</f>
        <v>0</v>
      </c>
      <c r="G197" s="268" t="str">
        <f t="shared" si="9"/>
        <v>'=ISBLANK(JVL11.13.2C02)</v>
      </c>
      <c r="H197" s="263" t="str">
        <f t="shared" si="10"/>
        <v>'=COUNT(JVL11.13.2C02)</v>
      </c>
    </row>
    <row r="198" spans="1:8" x14ac:dyDescent="0.2">
      <c r="A198" s="263" t="s">
        <v>652</v>
      </c>
      <c r="B198" s="263" t="s">
        <v>653</v>
      </c>
      <c r="C198" s="263">
        <f t="shared" ca="1" si="11"/>
        <v>0</v>
      </c>
      <c r="D198" s="263" t="b">
        <f>ISBLANK(JVL11.13.2C03)</f>
        <v>1</v>
      </c>
      <c r="E198" s="263">
        <f>COUNT(JVL11.13.2C03)</f>
        <v>0</v>
      </c>
      <c r="G198" s="268" t="str">
        <f t="shared" si="9"/>
        <v>'=ISBLANK(JVL11.13.2C03)</v>
      </c>
      <c r="H198" s="263" t="str">
        <f t="shared" si="10"/>
        <v>'=COUNT(JVL11.13.2C03)</v>
      </c>
    </row>
    <row r="199" spans="1:8" x14ac:dyDescent="0.2">
      <c r="A199" s="263" t="s">
        <v>654</v>
      </c>
      <c r="B199" s="263" t="s">
        <v>655</v>
      </c>
      <c r="C199" s="263">
        <f t="shared" ca="1" si="11"/>
        <v>0</v>
      </c>
      <c r="D199" s="263" t="b">
        <f>ISBLANK(JVL11.13.2C04)</f>
        <v>1</v>
      </c>
      <c r="E199" s="263">
        <f>COUNT(JVL11.13.2C04)</f>
        <v>0</v>
      </c>
      <c r="G199" s="268" t="str">
        <f t="shared" si="9"/>
        <v>'=ISBLANK(JVL11.13.2C04)</v>
      </c>
      <c r="H199" s="263" t="str">
        <f t="shared" si="10"/>
        <v>'=COUNT(JVL11.13.2C04)</v>
      </c>
    </row>
    <row r="200" spans="1:8" x14ac:dyDescent="0.2">
      <c r="A200" s="263" t="s">
        <v>656</v>
      </c>
      <c r="B200" s="263" t="s">
        <v>657</v>
      </c>
      <c r="C200" s="263">
        <f t="shared" ca="1" si="11"/>
        <v>0</v>
      </c>
      <c r="D200" s="263" t="b">
        <f>ISBLANK(JVL11.13.2C05)</f>
        <v>1</v>
      </c>
      <c r="E200" s="263">
        <f>COUNT(JVL11.13.2C05)</f>
        <v>0</v>
      </c>
      <c r="G200" s="268" t="str">
        <f t="shared" si="9"/>
        <v>'=ISBLANK(JVL11.13.2C05)</v>
      </c>
      <c r="H200" s="263" t="str">
        <f t="shared" si="10"/>
        <v>'=COUNT(JVL11.13.2C05)</v>
      </c>
    </row>
    <row r="201" spans="1:8" x14ac:dyDescent="0.2">
      <c r="A201" s="263" t="s">
        <v>658</v>
      </c>
      <c r="B201" s="263" t="s">
        <v>659</v>
      </c>
      <c r="C201" s="263">
        <f t="shared" ca="1" si="11"/>
        <v>0</v>
      </c>
      <c r="D201" s="263" t="b">
        <f>ISBLANK(JVL11.13.3C01)</f>
        <v>1</v>
      </c>
      <c r="E201" s="263">
        <f>COUNT(JVL11.13.3C01)</f>
        <v>0</v>
      </c>
      <c r="G201" s="268" t="str">
        <f t="shared" si="9"/>
        <v>'=ISBLANK(JVL11.13.3C01)</v>
      </c>
      <c r="H201" s="263" t="str">
        <f t="shared" si="10"/>
        <v>'=COUNT(JVL11.13.3C01)</v>
      </c>
    </row>
    <row r="202" spans="1:8" x14ac:dyDescent="0.2">
      <c r="A202" s="263" t="s">
        <v>660</v>
      </c>
      <c r="B202" s="263" t="s">
        <v>661</v>
      </c>
      <c r="C202" s="263">
        <f t="shared" ca="1" si="11"/>
        <v>0</v>
      </c>
      <c r="D202" s="263" t="b">
        <f>ISBLANK(JVL11.13.3C02)</f>
        <v>1</v>
      </c>
      <c r="E202" s="263">
        <f>COUNT(JVL11.13.3C02)</f>
        <v>0</v>
      </c>
      <c r="G202" s="268" t="str">
        <f t="shared" si="9"/>
        <v>'=ISBLANK(JVL11.13.3C02)</v>
      </c>
      <c r="H202" s="263" t="str">
        <f t="shared" si="10"/>
        <v>'=COUNT(JVL11.13.3C02)</v>
      </c>
    </row>
    <row r="203" spans="1:8" x14ac:dyDescent="0.2">
      <c r="A203" s="263" t="s">
        <v>662</v>
      </c>
      <c r="B203" s="263" t="s">
        <v>663</v>
      </c>
      <c r="C203" s="263">
        <f t="shared" ca="1" si="11"/>
        <v>0</v>
      </c>
      <c r="D203" s="263" t="b">
        <f>ISBLANK(JVL11.13.3C03)</f>
        <v>1</v>
      </c>
      <c r="E203" s="263">
        <f>COUNT(JVL11.13.3C03)</f>
        <v>0</v>
      </c>
      <c r="G203" s="268" t="str">
        <f t="shared" si="9"/>
        <v>'=ISBLANK(JVL11.13.3C03)</v>
      </c>
      <c r="H203" s="263" t="str">
        <f t="shared" si="10"/>
        <v>'=COUNT(JVL11.13.3C03)</v>
      </c>
    </row>
    <row r="204" spans="1:8" x14ac:dyDescent="0.2">
      <c r="A204" s="263" t="s">
        <v>664</v>
      </c>
      <c r="B204" s="263" t="s">
        <v>665</v>
      </c>
      <c r="C204" s="263">
        <f t="shared" ca="1" si="11"/>
        <v>0</v>
      </c>
      <c r="D204" s="263" t="b">
        <f>ISBLANK(JVL11.13.3C05)</f>
        <v>1</v>
      </c>
      <c r="E204" s="263">
        <f>COUNT(JVL11.13.3C05)</f>
        <v>0</v>
      </c>
      <c r="G204" s="268" t="str">
        <f t="shared" si="9"/>
        <v>'=ISBLANK(JVL11.13.3C05)</v>
      </c>
      <c r="H204" s="263" t="str">
        <f t="shared" si="10"/>
        <v>'=COUNT(JVL11.13.3C05)</v>
      </c>
    </row>
    <row r="205" spans="1:8" x14ac:dyDescent="0.2">
      <c r="A205" s="263" t="s">
        <v>666</v>
      </c>
      <c r="B205" s="263" t="s">
        <v>667</v>
      </c>
      <c r="C205" s="263">
        <f t="shared" ca="1" si="11"/>
        <v>0</v>
      </c>
      <c r="D205" s="263" t="b">
        <f>ISBLANK(JVL11.13.4C01)</f>
        <v>1</v>
      </c>
      <c r="E205" s="263">
        <f>COUNT(JVL11.13.4C01)</f>
        <v>0</v>
      </c>
      <c r="G205" s="268" t="str">
        <f t="shared" si="9"/>
        <v>'=ISBLANK(JVL11.13.4C01)</v>
      </c>
      <c r="H205" s="263" t="str">
        <f t="shared" si="10"/>
        <v>'=COUNT(JVL11.13.4C01)</v>
      </c>
    </row>
    <row r="206" spans="1:8" x14ac:dyDescent="0.2">
      <c r="A206" s="263" t="s">
        <v>668</v>
      </c>
      <c r="B206" s="263" t="s">
        <v>669</v>
      </c>
      <c r="C206" s="263">
        <f t="shared" ca="1" si="11"/>
        <v>0</v>
      </c>
      <c r="D206" s="263" t="b">
        <f>ISBLANK(JVL11.13.4C02)</f>
        <v>1</v>
      </c>
      <c r="E206" s="263">
        <f>COUNT(JVL11.13.4C02)</f>
        <v>0</v>
      </c>
      <c r="G206" s="268" t="str">
        <f t="shared" si="9"/>
        <v>'=ISBLANK(JVL11.13.4C02)</v>
      </c>
      <c r="H206" s="263" t="str">
        <f t="shared" si="10"/>
        <v>'=COUNT(JVL11.13.4C02)</v>
      </c>
    </row>
    <row r="207" spans="1:8" x14ac:dyDescent="0.2">
      <c r="A207" s="263" t="s">
        <v>670</v>
      </c>
      <c r="B207" s="263" t="s">
        <v>671</v>
      </c>
      <c r="C207" s="263">
        <f t="shared" ca="1" si="11"/>
        <v>0</v>
      </c>
      <c r="D207" s="263" t="b">
        <f>ISBLANK(JVL11.13.4C03)</f>
        <v>1</v>
      </c>
      <c r="E207" s="263">
        <f>COUNT(JVL11.13.4C03)</f>
        <v>0</v>
      </c>
      <c r="G207" s="268" t="str">
        <f t="shared" si="9"/>
        <v>'=ISBLANK(JVL11.13.4C03)</v>
      </c>
      <c r="H207" s="263" t="str">
        <f t="shared" si="10"/>
        <v>'=COUNT(JVL11.13.4C03)</v>
      </c>
    </row>
    <row r="208" spans="1:8" x14ac:dyDescent="0.2">
      <c r="A208" s="263" t="s">
        <v>672</v>
      </c>
      <c r="B208" s="263" t="s">
        <v>673</v>
      </c>
      <c r="C208" s="263">
        <f t="shared" ca="1" si="11"/>
        <v>0</v>
      </c>
      <c r="D208" s="263" t="b">
        <f>ISBLANK(JVL11.13.4C05)</f>
        <v>1</v>
      </c>
      <c r="E208" s="263">
        <f>COUNT(JVL11.13.4C05)</f>
        <v>0</v>
      </c>
      <c r="G208" s="268" t="str">
        <f t="shared" si="9"/>
        <v>'=ISBLANK(JVL11.13.4C05)</v>
      </c>
      <c r="H208" s="263" t="str">
        <f t="shared" si="10"/>
        <v>'=COUNT(JVL11.13.4C05)</v>
      </c>
    </row>
    <row r="209" spans="1:8" x14ac:dyDescent="0.2">
      <c r="A209" s="263" t="s">
        <v>674</v>
      </c>
      <c r="B209" s="263" t="s">
        <v>675</v>
      </c>
      <c r="C209" s="263">
        <f t="shared" ca="1" si="11"/>
        <v>0</v>
      </c>
      <c r="D209" s="263" t="b">
        <f>ISBLANK(JVL11.13.5C01)</f>
        <v>1</v>
      </c>
      <c r="E209" s="263">
        <f>COUNT(JVL11.13.5C01)</f>
        <v>0</v>
      </c>
      <c r="G209" s="268" t="str">
        <f t="shared" si="9"/>
        <v>'=ISBLANK(JVL11.13.5C01)</v>
      </c>
      <c r="H209" s="263" t="str">
        <f t="shared" si="10"/>
        <v>'=COUNT(JVL11.13.5C01)</v>
      </c>
    </row>
    <row r="210" spans="1:8" x14ac:dyDescent="0.2">
      <c r="A210" s="263" t="s">
        <v>676</v>
      </c>
      <c r="B210" s="263" t="s">
        <v>677</v>
      </c>
      <c r="C210" s="263">
        <f t="shared" ca="1" si="11"/>
        <v>0</v>
      </c>
      <c r="D210" s="263" t="b">
        <f>ISBLANK(JVL11.13.5C02)</f>
        <v>1</v>
      </c>
      <c r="E210" s="263">
        <f>COUNT(JVL11.13.5C02)</f>
        <v>0</v>
      </c>
      <c r="G210" s="268" t="str">
        <f t="shared" si="9"/>
        <v>'=ISBLANK(JVL11.13.5C02)</v>
      </c>
      <c r="H210" s="263" t="str">
        <f t="shared" si="10"/>
        <v>'=COUNT(JVL11.13.5C02)</v>
      </c>
    </row>
    <row r="211" spans="1:8" x14ac:dyDescent="0.2">
      <c r="A211" s="263" t="s">
        <v>678</v>
      </c>
      <c r="B211" s="263" t="s">
        <v>679</v>
      </c>
      <c r="C211" s="263">
        <f t="shared" ca="1" si="11"/>
        <v>0</v>
      </c>
      <c r="D211" s="263" t="b">
        <f>ISBLANK(JVL11.13.5C03)</f>
        <v>1</v>
      </c>
      <c r="E211" s="263">
        <f>COUNT(JVL11.13.5C03)</f>
        <v>0</v>
      </c>
      <c r="G211" s="268" t="str">
        <f t="shared" si="9"/>
        <v>'=ISBLANK(JVL11.13.5C03)</v>
      </c>
      <c r="H211" s="263" t="str">
        <f t="shared" si="10"/>
        <v>'=COUNT(JVL11.13.5C03)</v>
      </c>
    </row>
    <row r="212" spans="1:8" x14ac:dyDescent="0.2">
      <c r="A212" s="263" t="s">
        <v>680</v>
      </c>
      <c r="B212" s="263" t="s">
        <v>681</v>
      </c>
      <c r="C212" s="263">
        <f t="shared" ca="1" si="11"/>
        <v>0</v>
      </c>
      <c r="D212" s="263" t="b">
        <f>ISBLANK(JVL11.13.5C05)</f>
        <v>1</v>
      </c>
      <c r="E212" s="263">
        <f>COUNT(JVL11.13.5C05)</f>
        <v>0</v>
      </c>
      <c r="G212" s="268" t="str">
        <f t="shared" si="9"/>
        <v>'=ISBLANK(JVL11.13.5C05)</v>
      </c>
      <c r="H212" s="263" t="str">
        <f t="shared" si="10"/>
        <v>'=COUNT(JVL11.13.5C05)</v>
      </c>
    </row>
    <row r="213" spans="1:8" x14ac:dyDescent="0.2">
      <c r="A213" s="263" t="s">
        <v>682</v>
      </c>
      <c r="B213" s="263" t="s">
        <v>683</v>
      </c>
      <c r="C213" s="263">
        <f t="shared" ca="1" si="11"/>
        <v>0</v>
      </c>
      <c r="D213" s="263" t="b">
        <f>ISBLANK(JVL11.13.6C01)</f>
        <v>1</v>
      </c>
      <c r="E213" s="263">
        <f>COUNT(JVL11.13.6C01)</f>
        <v>0</v>
      </c>
      <c r="G213" s="268" t="str">
        <f t="shared" si="9"/>
        <v>'=ISBLANK(JVL11.13.6C01)</v>
      </c>
      <c r="H213" s="263" t="str">
        <f t="shared" si="10"/>
        <v>'=COUNT(JVL11.13.6C01)</v>
      </c>
    </row>
    <row r="214" spans="1:8" x14ac:dyDescent="0.2">
      <c r="A214" s="263" t="s">
        <v>684</v>
      </c>
      <c r="B214" s="263" t="s">
        <v>685</v>
      </c>
      <c r="C214" s="263">
        <f t="shared" ca="1" si="11"/>
        <v>0</v>
      </c>
      <c r="D214" s="263" t="b">
        <f>ISBLANK(JVL11.13.6C02)</f>
        <v>1</v>
      </c>
      <c r="E214" s="263">
        <f>COUNT(JVL11.13.6C02)</f>
        <v>0</v>
      </c>
      <c r="G214" s="268" t="str">
        <f t="shared" si="9"/>
        <v>'=ISBLANK(JVL11.13.6C02)</v>
      </c>
      <c r="H214" s="263" t="str">
        <f t="shared" si="10"/>
        <v>'=COUNT(JVL11.13.6C02)</v>
      </c>
    </row>
    <row r="215" spans="1:8" x14ac:dyDescent="0.2">
      <c r="A215" s="263" t="s">
        <v>686</v>
      </c>
      <c r="B215" s="263" t="s">
        <v>687</v>
      </c>
      <c r="C215" s="263">
        <f t="shared" ca="1" si="11"/>
        <v>0</v>
      </c>
      <c r="D215" s="263" t="b">
        <f>ISBLANK(JVL11.13.6C03)</f>
        <v>1</v>
      </c>
      <c r="E215" s="263">
        <f>COUNT(JVL11.13.6C03)</f>
        <v>0</v>
      </c>
      <c r="G215" s="268" t="str">
        <f t="shared" si="9"/>
        <v>'=ISBLANK(JVL11.13.6C03)</v>
      </c>
      <c r="H215" s="263" t="str">
        <f t="shared" si="10"/>
        <v>'=COUNT(JVL11.13.6C03)</v>
      </c>
    </row>
    <row r="216" spans="1:8" x14ac:dyDescent="0.2">
      <c r="A216" s="263" t="s">
        <v>688</v>
      </c>
      <c r="B216" s="263" t="s">
        <v>689</v>
      </c>
      <c r="C216" s="263">
        <f t="shared" ca="1" si="11"/>
        <v>0</v>
      </c>
      <c r="D216" s="263" t="b">
        <f>ISBLANK(JVL11.13.6C05)</f>
        <v>1</v>
      </c>
      <c r="E216" s="263">
        <f>COUNT(JVL11.13.6C05)</f>
        <v>0</v>
      </c>
      <c r="G216" s="268" t="str">
        <f t="shared" si="9"/>
        <v>'=ISBLANK(JVL11.13.6C05)</v>
      </c>
      <c r="H216" s="263" t="str">
        <f t="shared" si="10"/>
        <v>'=COUNT(JVL11.13.6C05)</v>
      </c>
    </row>
    <row r="217" spans="1:8" x14ac:dyDescent="0.2">
      <c r="A217" s="263" t="s">
        <v>690</v>
      </c>
      <c r="B217" s="263" t="s">
        <v>691</v>
      </c>
      <c r="C217" s="263">
        <f t="shared" ca="1" si="11"/>
        <v>0</v>
      </c>
      <c r="D217" s="263" t="b">
        <f>ISBLANK(JVL11.13.7C01)</f>
        <v>1</v>
      </c>
      <c r="E217" s="263">
        <f>COUNT(JVL11.13.7C01)</f>
        <v>0</v>
      </c>
      <c r="G217" s="268" t="str">
        <f t="shared" si="9"/>
        <v>'=ISBLANK(JVL11.13.7C01)</v>
      </c>
      <c r="H217" s="263" t="str">
        <f t="shared" si="10"/>
        <v>'=COUNT(JVL11.13.7C01)</v>
      </c>
    </row>
    <row r="218" spans="1:8" x14ac:dyDescent="0.2">
      <c r="A218" s="263" t="s">
        <v>692</v>
      </c>
      <c r="B218" s="263" t="s">
        <v>693</v>
      </c>
      <c r="C218" s="263">
        <f t="shared" ca="1" si="11"/>
        <v>0</v>
      </c>
      <c r="D218" s="263" t="b">
        <f>ISBLANK(JVL11.13.7C02)</f>
        <v>1</v>
      </c>
      <c r="E218" s="263">
        <f>COUNT(JVL11.13.7C02)</f>
        <v>0</v>
      </c>
      <c r="G218" s="268" t="str">
        <f t="shared" si="9"/>
        <v>'=ISBLANK(JVL11.13.7C02)</v>
      </c>
      <c r="H218" s="263" t="str">
        <f t="shared" si="10"/>
        <v>'=COUNT(JVL11.13.7C02)</v>
      </c>
    </row>
    <row r="219" spans="1:8" x14ac:dyDescent="0.2">
      <c r="A219" s="263" t="s">
        <v>694</v>
      </c>
      <c r="B219" s="263" t="s">
        <v>695</v>
      </c>
      <c r="C219" s="263">
        <f t="shared" ca="1" si="11"/>
        <v>0</v>
      </c>
      <c r="D219" s="263" t="b">
        <f>ISBLANK(JVL11.13.7C03)</f>
        <v>1</v>
      </c>
      <c r="E219" s="263">
        <f>COUNT(JVL11.13.7C03)</f>
        <v>0</v>
      </c>
      <c r="G219" s="268" t="str">
        <f t="shared" si="9"/>
        <v>'=ISBLANK(JVL11.13.7C03)</v>
      </c>
      <c r="H219" s="263" t="str">
        <f t="shared" si="10"/>
        <v>'=COUNT(JVL11.13.7C03)</v>
      </c>
    </row>
    <row r="220" spans="1:8" x14ac:dyDescent="0.2">
      <c r="A220" s="263" t="s">
        <v>696</v>
      </c>
      <c r="B220" s="263" t="s">
        <v>697</v>
      </c>
      <c r="C220" s="263">
        <f t="shared" ca="1" si="11"/>
        <v>0</v>
      </c>
      <c r="D220" s="263" t="b">
        <f>ISBLANK(JVL11.13.7C05)</f>
        <v>1</v>
      </c>
      <c r="E220" s="263">
        <f>COUNT(JVL11.13.7C05)</f>
        <v>0</v>
      </c>
      <c r="G220" s="268" t="str">
        <f t="shared" si="9"/>
        <v>'=ISBLANK(JVL11.13.7C05)</v>
      </c>
      <c r="H220" s="263" t="str">
        <f t="shared" si="10"/>
        <v>'=COUNT(JVL11.13.7C05)</v>
      </c>
    </row>
    <row r="221" spans="1:8" x14ac:dyDescent="0.2">
      <c r="A221" s="263" t="s">
        <v>698</v>
      </c>
      <c r="B221" s="263" t="s">
        <v>699</v>
      </c>
      <c r="C221" s="263">
        <f t="shared" ca="1" si="11"/>
        <v>0</v>
      </c>
      <c r="D221" s="263" t="b">
        <f>ISBLANK(JVL11.14.1C01)</f>
        <v>1</v>
      </c>
      <c r="E221" s="263">
        <f>COUNT(JVL11.14.1C01)</f>
        <v>0</v>
      </c>
      <c r="G221" s="268" t="str">
        <f t="shared" si="9"/>
        <v>'=ISBLANK(JVL11.14.1C01)</v>
      </c>
      <c r="H221" s="263" t="str">
        <f t="shared" si="10"/>
        <v>'=COUNT(JVL11.14.1C01)</v>
      </c>
    </row>
    <row r="222" spans="1:8" x14ac:dyDescent="0.2">
      <c r="A222" s="263" t="s">
        <v>700</v>
      </c>
      <c r="B222" s="263" t="s">
        <v>701</v>
      </c>
      <c r="C222" s="263">
        <f t="shared" ca="1" si="11"/>
        <v>0</v>
      </c>
      <c r="D222" s="263" t="b">
        <f>ISBLANK(JVL11.14.2C01)</f>
        <v>1</v>
      </c>
      <c r="E222" s="263">
        <f>COUNT(JVL11.14.2C01)</f>
        <v>0</v>
      </c>
      <c r="G222" s="268" t="str">
        <f t="shared" si="9"/>
        <v>'=ISBLANK(JVL11.14.2C01)</v>
      </c>
      <c r="H222" s="263" t="str">
        <f t="shared" si="10"/>
        <v>'=COUNT(JVL11.14.2C01)</v>
      </c>
    </row>
    <row r="223" spans="1:8" x14ac:dyDescent="0.2">
      <c r="A223" s="263" t="s">
        <v>702</v>
      </c>
      <c r="B223" s="263" t="s">
        <v>703</v>
      </c>
      <c r="C223" s="263">
        <f t="shared" ca="1" si="11"/>
        <v>0</v>
      </c>
      <c r="D223" s="263" t="b">
        <f>ISBLANK(JVL11.14.2C02)</f>
        <v>1</v>
      </c>
      <c r="E223" s="263">
        <f>COUNT(JVL11.14.2C02)</f>
        <v>0</v>
      </c>
      <c r="G223" s="268" t="str">
        <f t="shared" si="9"/>
        <v>'=ISBLANK(JVL11.14.2C02)</v>
      </c>
      <c r="H223" s="263" t="str">
        <f t="shared" si="10"/>
        <v>'=COUNT(JVL11.14.2C02)</v>
      </c>
    </row>
    <row r="224" spans="1:8" x14ac:dyDescent="0.2">
      <c r="A224" s="263" t="s">
        <v>704</v>
      </c>
      <c r="B224" s="263" t="s">
        <v>705</v>
      </c>
      <c r="C224" s="263">
        <f t="shared" ca="1" si="11"/>
        <v>0</v>
      </c>
      <c r="D224" s="263" t="b">
        <f>ISBLANK(JVL11.14.2C03)</f>
        <v>1</v>
      </c>
      <c r="E224" s="263">
        <f>COUNT(JVL11.14.2C03)</f>
        <v>0</v>
      </c>
      <c r="G224" s="268" t="str">
        <f t="shared" si="9"/>
        <v>'=ISBLANK(JVL11.14.2C03)</v>
      </c>
      <c r="H224" s="263" t="str">
        <f t="shared" si="10"/>
        <v>'=COUNT(JVL11.14.2C03)</v>
      </c>
    </row>
    <row r="225" spans="1:8" x14ac:dyDescent="0.2">
      <c r="A225" s="263" t="s">
        <v>706</v>
      </c>
      <c r="B225" s="263" t="s">
        <v>707</v>
      </c>
      <c r="C225" s="263">
        <f t="shared" ca="1" si="11"/>
        <v>0</v>
      </c>
      <c r="D225" s="263" t="b">
        <f>ISBLANK(JVL11.14.2C04)</f>
        <v>1</v>
      </c>
      <c r="E225" s="263">
        <f>COUNT(JVL11.14.2C04)</f>
        <v>0</v>
      </c>
      <c r="G225" s="268" t="str">
        <f t="shared" si="9"/>
        <v>'=ISBLANK(JVL11.14.2C04)</v>
      </c>
      <c r="H225" s="263" t="str">
        <f t="shared" si="10"/>
        <v>'=COUNT(JVL11.14.2C04)</v>
      </c>
    </row>
    <row r="226" spans="1:8" x14ac:dyDescent="0.2">
      <c r="A226" s="263" t="s">
        <v>708</v>
      </c>
      <c r="B226" s="263" t="s">
        <v>709</v>
      </c>
      <c r="C226" s="263">
        <f t="shared" ca="1" si="11"/>
        <v>0</v>
      </c>
      <c r="D226" s="263" t="b">
        <f>ISBLANK(JVL11.14.2C05)</f>
        <v>1</v>
      </c>
      <c r="E226" s="263">
        <f>COUNT(JVL11.14.2C05)</f>
        <v>0</v>
      </c>
      <c r="G226" s="268" t="str">
        <f t="shared" si="9"/>
        <v>'=ISBLANK(JVL11.14.2C05)</v>
      </c>
      <c r="H226" s="263" t="str">
        <f t="shared" si="10"/>
        <v>'=COUNT(JVL11.14.2C05)</v>
      </c>
    </row>
    <row r="227" spans="1:8" x14ac:dyDescent="0.2">
      <c r="A227" s="263" t="s">
        <v>710</v>
      </c>
      <c r="B227" s="263" t="s">
        <v>711</v>
      </c>
      <c r="C227" s="263">
        <f t="shared" ca="1" si="11"/>
        <v>0</v>
      </c>
      <c r="D227" s="263" t="b">
        <f>ISBLANK(JVL11.14.3C01)</f>
        <v>1</v>
      </c>
      <c r="E227" s="263">
        <f>COUNT(JVL11.14.3C01)</f>
        <v>0</v>
      </c>
      <c r="G227" s="268" t="str">
        <f t="shared" si="9"/>
        <v>'=ISBLANK(JVL11.14.3C01)</v>
      </c>
      <c r="H227" s="263" t="str">
        <f t="shared" si="10"/>
        <v>'=COUNT(JVL11.14.3C01)</v>
      </c>
    </row>
    <row r="228" spans="1:8" x14ac:dyDescent="0.2">
      <c r="A228" s="263" t="s">
        <v>712</v>
      </c>
      <c r="B228" s="263" t="s">
        <v>713</v>
      </c>
      <c r="C228" s="263">
        <f t="shared" ca="1" si="11"/>
        <v>0</v>
      </c>
      <c r="D228" s="263" t="b">
        <f>ISBLANK(JVL11.14.3C02)</f>
        <v>1</v>
      </c>
      <c r="E228" s="263">
        <f>COUNT(JVL11.14.3C02)</f>
        <v>0</v>
      </c>
      <c r="G228" s="268" t="str">
        <f t="shared" si="9"/>
        <v>'=ISBLANK(JVL11.14.3C02)</v>
      </c>
      <c r="H228" s="263" t="str">
        <f t="shared" si="10"/>
        <v>'=COUNT(JVL11.14.3C02)</v>
      </c>
    </row>
    <row r="229" spans="1:8" x14ac:dyDescent="0.2">
      <c r="A229" s="263" t="s">
        <v>714</v>
      </c>
      <c r="B229" s="263" t="s">
        <v>715</v>
      </c>
      <c r="C229" s="263">
        <f t="shared" ca="1" si="11"/>
        <v>0</v>
      </c>
      <c r="D229" s="263" t="b">
        <f>ISBLANK(JVL11.14.3C03)</f>
        <v>1</v>
      </c>
      <c r="E229" s="263">
        <f>COUNT(JVL11.14.3C03)</f>
        <v>0</v>
      </c>
      <c r="G229" s="268" t="str">
        <f t="shared" si="9"/>
        <v>'=ISBLANK(JVL11.14.3C03)</v>
      </c>
      <c r="H229" s="263" t="str">
        <f t="shared" si="10"/>
        <v>'=COUNT(JVL11.14.3C03)</v>
      </c>
    </row>
    <row r="230" spans="1:8" x14ac:dyDescent="0.2">
      <c r="A230" s="263" t="s">
        <v>716</v>
      </c>
      <c r="B230" s="263" t="s">
        <v>717</v>
      </c>
      <c r="C230" s="263">
        <f t="shared" ca="1" si="11"/>
        <v>0</v>
      </c>
      <c r="D230" s="263" t="b">
        <f>ISBLANK(JVL11.14.3C05)</f>
        <v>1</v>
      </c>
      <c r="E230" s="263">
        <f>COUNT(JVL11.14.3C05)</f>
        <v>0</v>
      </c>
      <c r="G230" s="268" t="str">
        <f t="shared" si="9"/>
        <v>'=ISBLANK(JVL11.14.3C05)</v>
      </c>
      <c r="H230" s="263" t="str">
        <f t="shared" si="10"/>
        <v>'=COUNT(JVL11.14.3C05)</v>
      </c>
    </row>
    <row r="231" spans="1:8" x14ac:dyDescent="0.2">
      <c r="A231" s="263" t="s">
        <v>718</v>
      </c>
      <c r="B231" s="263" t="s">
        <v>719</v>
      </c>
      <c r="C231" s="263">
        <f t="shared" ca="1" si="11"/>
        <v>0</v>
      </c>
      <c r="D231" s="263" t="b">
        <f>ISBLANK(JVL11.14.4C01)</f>
        <v>1</v>
      </c>
      <c r="E231" s="263">
        <f>COUNT(JVL11.14.4C01)</f>
        <v>0</v>
      </c>
      <c r="G231" s="268" t="str">
        <f t="shared" si="9"/>
        <v>'=ISBLANK(JVL11.14.4C01)</v>
      </c>
      <c r="H231" s="263" t="str">
        <f t="shared" si="10"/>
        <v>'=COUNT(JVL11.14.4C01)</v>
      </c>
    </row>
    <row r="232" spans="1:8" x14ac:dyDescent="0.2">
      <c r="A232" s="263" t="s">
        <v>720</v>
      </c>
      <c r="B232" s="263" t="s">
        <v>721</v>
      </c>
      <c r="C232" s="263">
        <f t="shared" ca="1" si="11"/>
        <v>0</v>
      </c>
      <c r="D232" s="263" t="b">
        <f>ISBLANK(JVL11.14.4C02)</f>
        <v>1</v>
      </c>
      <c r="E232" s="263">
        <f>COUNT(JVL11.14.4C02)</f>
        <v>0</v>
      </c>
      <c r="G232" s="268" t="str">
        <f t="shared" si="9"/>
        <v>'=ISBLANK(JVL11.14.4C02)</v>
      </c>
      <c r="H232" s="263" t="str">
        <f t="shared" si="10"/>
        <v>'=COUNT(JVL11.14.4C02)</v>
      </c>
    </row>
    <row r="233" spans="1:8" x14ac:dyDescent="0.2">
      <c r="A233" s="263" t="s">
        <v>722</v>
      </c>
      <c r="B233" s="263" t="s">
        <v>723</v>
      </c>
      <c r="C233" s="263">
        <f t="shared" ca="1" si="11"/>
        <v>0</v>
      </c>
      <c r="D233" s="263" t="b">
        <f>ISBLANK(JVL11.14.4C03)</f>
        <v>1</v>
      </c>
      <c r="E233" s="263">
        <f>COUNT(JVL11.14.4C03)</f>
        <v>0</v>
      </c>
      <c r="G233" s="268" t="str">
        <f t="shared" si="9"/>
        <v>'=ISBLANK(JVL11.14.4C03)</v>
      </c>
      <c r="H233" s="263" t="str">
        <f t="shared" si="10"/>
        <v>'=COUNT(JVL11.14.4C03)</v>
      </c>
    </row>
    <row r="234" spans="1:8" x14ac:dyDescent="0.2">
      <c r="A234" s="263" t="s">
        <v>724</v>
      </c>
      <c r="B234" s="263" t="s">
        <v>725</v>
      </c>
      <c r="C234" s="263">
        <f t="shared" ca="1" si="11"/>
        <v>0</v>
      </c>
      <c r="D234" s="263" t="b">
        <f>ISBLANK(JVL11.14.4C05)</f>
        <v>1</v>
      </c>
      <c r="E234" s="263">
        <f>COUNT(JVL11.14.4C05)</f>
        <v>0</v>
      </c>
      <c r="G234" s="268" t="str">
        <f t="shared" si="9"/>
        <v>'=ISBLANK(JVL11.14.4C05)</v>
      </c>
      <c r="H234" s="263" t="str">
        <f t="shared" si="10"/>
        <v>'=COUNT(JVL11.14.4C05)</v>
      </c>
    </row>
    <row r="235" spans="1:8" x14ac:dyDescent="0.2">
      <c r="A235" s="263" t="s">
        <v>726</v>
      </c>
      <c r="B235" s="263" t="s">
        <v>727</v>
      </c>
      <c r="C235" s="263">
        <f t="shared" ca="1" si="11"/>
        <v>0</v>
      </c>
      <c r="D235" s="263" t="b">
        <f>ISBLANK(JVL11.14.5C01)</f>
        <v>1</v>
      </c>
      <c r="E235" s="263">
        <f>COUNT(JVL11.14.5C01)</f>
        <v>0</v>
      </c>
      <c r="G235" s="268" t="str">
        <f t="shared" si="9"/>
        <v>'=ISBLANK(JVL11.14.5C01)</v>
      </c>
      <c r="H235" s="263" t="str">
        <f t="shared" si="10"/>
        <v>'=COUNT(JVL11.14.5C01)</v>
      </c>
    </row>
    <row r="236" spans="1:8" x14ac:dyDescent="0.2">
      <c r="A236" s="263" t="s">
        <v>728</v>
      </c>
      <c r="B236" s="263" t="s">
        <v>729</v>
      </c>
      <c r="C236" s="263">
        <f t="shared" ca="1" si="11"/>
        <v>0</v>
      </c>
      <c r="D236" s="263" t="b">
        <f>ISBLANK(JVL11.14.5C02)</f>
        <v>1</v>
      </c>
      <c r="E236" s="263">
        <f>COUNT(JVL11.14.5C02)</f>
        <v>0</v>
      </c>
      <c r="G236" s="268" t="str">
        <f t="shared" si="9"/>
        <v>'=ISBLANK(JVL11.14.5C02)</v>
      </c>
      <c r="H236" s="263" t="str">
        <f t="shared" si="10"/>
        <v>'=COUNT(JVL11.14.5C02)</v>
      </c>
    </row>
    <row r="237" spans="1:8" x14ac:dyDescent="0.2">
      <c r="A237" s="263" t="s">
        <v>730</v>
      </c>
      <c r="B237" s="263" t="s">
        <v>731</v>
      </c>
      <c r="C237" s="263">
        <f t="shared" ca="1" si="11"/>
        <v>0</v>
      </c>
      <c r="D237" s="263" t="b">
        <f>ISBLANK(JVL11.14.5C03)</f>
        <v>1</v>
      </c>
      <c r="E237" s="263">
        <f>COUNT(JVL11.14.5C03)</f>
        <v>0</v>
      </c>
      <c r="G237" s="268" t="str">
        <f t="shared" si="9"/>
        <v>'=ISBLANK(JVL11.14.5C03)</v>
      </c>
      <c r="H237" s="263" t="str">
        <f t="shared" si="10"/>
        <v>'=COUNT(JVL11.14.5C03)</v>
      </c>
    </row>
    <row r="238" spans="1:8" x14ac:dyDescent="0.2">
      <c r="A238" s="263" t="s">
        <v>732</v>
      </c>
      <c r="B238" s="263" t="s">
        <v>733</v>
      </c>
      <c r="C238" s="263">
        <f t="shared" ca="1" si="11"/>
        <v>0</v>
      </c>
      <c r="D238" s="263" t="b">
        <f>ISBLANK(JVL11.14.5C05)</f>
        <v>1</v>
      </c>
      <c r="E238" s="263">
        <f>COUNT(JVL11.14.5C05)</f>
        <v>0</v>
      </c>
      <c r="G238" s="268" t="str">
        <f t="shared" si="9"/>
        <v>'=ISBLANK(JVL11.14.5C05)</v>
      </c>
      <c r="H238" s="263" t="str">
        <f t="shared" si="10"/>
        <v>'=COUNT(JVL11.14.5C05)</v>
      </c>
    </row>
    <row r="239" spans="1:8" x14ac:dyDescent="0.2">
      <c r="A239" s="263" t="s">
        <v>734</v>
      </c>
      <c r="B239" s="263" t="s">
        <v>735</v>
      </c>
      <c r="C239" s="263">
        <f t="shared" ca="1" si="11"/>
        <v>0</v>
      </c>
      <c r="D239" s="263" t="b">
        <f>ISBLANK(JVL11.14.6C01)</f>
        <v>1</v>
      </c>
      <c r="E239" s="263">
        <f>COUNT(JVL11.14.6C01)</f>
        <v>0</v>
      </c>
      <c r="G239" s="268" t="str">
        <f t="shared" si="9"/>
        <v>'=ISBLANK(JVL11.14.6C01)</v>
      </c>
      <c r="H239" s="263" t="str">
        <f t="shared" si="10"/>
        <v>'=COUNT(JVL11.14.6C01)</v>
      </c>
    </row>
    <row r="240" spans="1:8" x14ac:dyDescent="0.2">
      <c r="A240" s="263" t="s">
        <v>736</v>
      </c>
      <c r="B240" s="263" t="s">
        <v>737</v>
      </c>
      <c r="C240" s="263">
        <f t="shared" ca="1" si="11"/>
        <v>0</v>
      </c>
      <c r="D240" s="263" t="b">
        <f>ISBLANK(JVL11.14.6C02)</f>
        <v>1</v>
      </c>
      <c r="E240" s="263">
        <f>COUNT(JVL11.14.6C02)</f>
        <v>0</v>
      </c>
      <c r="G240" s="268" t="str">
        <f t="shared" si="9"/>
        <v>'=ISBLANK(JVL11.14.6C02)</v>
      </c>
      <c r="H240" s="263" t="str">
        <f t="shared" si="10"/>
        <v>'=COUNT(JVL11.14.6C02)</v>
      </c>
    </row>
    <row r="241" spans="1:8" x14ac:dyDescent="0.2">
      <c r="A241" s="263" t="s">
        <v>738</v>
      </c>
      <c r="B241" s="263" t="s">
        <v>739</v>
      </c>
      <c r="C241" s="263">
        <f t="shared" ca="1" si="11"/>
        <v>0</v>
      </c>
      <c r="D241" s="263" t="b">
        <f>ISBLANK(JVL11.14.6C03)</f>
        <v>1</v>
      </c>
      <c r="E241" s="263">
        <f>COUNT(JVL11.14.6C03)</f>
        <v>0</v>
      </c>
      <c r="G241" s="268" t="str">
        <f t="shared" si="9"/>
        <v>'=ISBLANK(JVL11.14.6C03)</v>
      </c>
      <c r="H241" s="263" t="str">
        <f t="shared" si="10"/>
        <v>'=COUNT(JVL11.14.6C03)</v>
      </c>
    </row>
    <row r="242" spans="1:8" x14ac:dyDescent="0.2">
      <c r="A242" s="263" t="s">
        <v>740</v>
      </c>
      <c r="B242" s="263" t="s">
        <v>741</v>
      </c>
      <c r="C242" s="263">
        <f t="shared" ca="1" si="11"/>
        <v>0</v>
      </c>
      <c r="D242" s="263" t="b">
        <f>ISBLANK(JVL11.14.6C05)</f>
        <v>1</v>
      </c>
      <c r="E242" s="263">
        <f>COUNT(JVL11.14.6C05)</f>
        <v>0</v>
      </c>
      <c r="G242" s="268" t="str">
        <f t="shared" si="9"/>
        <v>'=ISBLANK(JVL11.14.6C05)</v>
      </c>
      <c r="H242" s="263" t="str">
        <f t="shared" si="10"/>
        <v>'=COUNT(JVL11.14.6C05)</v>
      </c>
    </row>
    <row r="243" spans="1:8" x14ac:dyDescent="0.2">
      <c r="A243" s="263" t="s">
        <v>742</v>
      </c>
      <c r="B243" s="263" t="s">
        <v>743</v>
      </c>
      <c r="C243" s="263">
        <f t="shared" ca="1" si="11"/>
        <v>0</v>
      </c>
      <c r="D243" s="263" t="b">
        <f>ISBLANK(JVL11.14.7C01)</f>
        <v>1</v>
      </c>
      <c r="E243" s="263">
        <f>COUNT(JVL11.14.7C01)</f>
        <v>0</v>
      </c>
      <c r="G243" s="268" t="str">
        <f t="shared" si="9"/>
        <v>'=ISBLANK(JVL11.14.7C01)</v>
      </c>
      <c r="H243" s="263" t="str">
        <f t="shared" si="10"/>
        <v>'=COUNT(JVL11.14.7C01)</v>
      </c>
    </row>
    <row r="244" spans="1:8" x14ac:dyDescent="0.2">
      <c r="A244" s="263" t="s">
        <v>744</v>
      </c>
      <c r="B244" s="263" t="s">
        <v>745</v>
      </c>
      <c r="C244" s="263">
        <f t="shared" ca="1" si="11"/>
        <v>0</v>
      </c>
      <c r="D244" s="263" t="b">
        <f>ISBLANK(JVL11.14.7C02)</f>
        <v>1</v>
      </c>
      <c r="E244" s="263">
        <f>COUNT(JVL11.14.7C02)</f>
        <v>0</v>
      </c>
      <c r="G244" s="268" t="str">
        <f t="shared" si="9"/>
        <v>'=ISBLANK(JVL11.14.7C02)</v>
      </c>
      <c r="H244" s="263" t="str">
        <f t="shared" si="10"/>
        <v>'=COUNT(JVL11.14.7C02)</v>
      </c>
    </row>
    <row r="245" spans="1:8" x14ac:dyDescent="0.2">
      <c r="A245" s="263" t="s">
        <v>746</v>
      </c>
      <c r="B245" s="263" t="s">
        <v>747</v>
      </c>
      <c r="C245" s="263">
        <f t="shared" ca="1" si="11"/>
        <v>0</v>
      </c>
      <c r="D245" s="263" t="b">
        <f>ISBLANK(JVL11.14.7C03)</f>
        <v>1</v>
      </c>
      <c r="E245" s="263">
        <f>COUNT(JVL11.14.7C03)</f>
        <v>0</v>
      </c>
      <c r="G245" s="268" t="str">
        <f t="shared" si="9"/>
        <v>'=ISBLANK(JVL11.14.7C03)</v>
      </c>
      <c r="H245" s="263" t="str">
        <f t="shared" si="10"/>
        <v>'=COUNT(JVL11.14.7C03)</v>
      </c>
    </row>
    <row r="246" spans="1:8" x14ac:dyDescent="0.2">
      <c r="A246" s="263" t="s">
        <v>748</v>
      </c>
      <c r="B246" s="263" t="s">
        <v>749</v>
      </c>
      <c r="C246" s="263">
        <f t="shared" ca="1" si="11"/>
        <v>0</v>
      </c>
      <c r="D246" s="263" t="b">
        <f>ISBLANK(JVL11.14.7C05)</f>
        <v>1</v>
      </c>
      <c r="E246" s="263">
        <f>COUNT(JVL11.14.7C05)</f>
        <v>0</v>
      </c>
      <c r="G246" s="268" t="str">
        <f t="shared" si="9"/>
        <v>'=ISBLANK(JVL11.14.7C05)</v>
      </c>
      <c r="H246" s="263" t="str">
        <f t="shared" si="10"/>
        <v>'=COUNT(JVL11.14.7C05)</v>
      </c>
    </row>
    <row r="247" spans="1:8" x14ac:dyDescent="0.2">
      <c r="A247" s="263" t="s">
        <v>750</v>
      </c>
      <c r="B247" s="263" t="s">
        <v>751</v>
      </c>
      <c r="C247" s="263">
        <f t="shared" ca="1" si="11"/>
        <v>0</v>
      </c>
      <c r="D247" s="263" t="b">
        <f>ISBLANK(JVL11.15.1C01)</f>
        <v>1</v>
      </c>
      <c r="E247" s="263">
        <f>COUNT(JVL11.15.1C01)</f>
        <v>0</v>
      </c>
      <c r="G247" s="268" t="str">
        <f t="shared" si="9"/>
        <v>'=ISBLANK(JVL11.15.1C01)</v>
      </c>
      <c r="H247" s="263" t="str">
        <f t="shared" si="10"/>
        <v>'=COUNT(JVL11.15.1C01)</v>
      </c>
    </row>
    <row r="248" spans="1:8" x14ac:dyDescent="0.2">
      <c r="A248" s="263" t="s">
        <v>752</v>
      </c>
      <c r="B248" s="263" t="s">
        <v>753</v>
      </c>
      <c r="C248" s="263">
        <f t="shared" ca="1" si="11"/>
        <v>0</v>
      </c>
      <c r="D248" s="263" t="b">
        <f>ISBLANK(JVL11.15.2C01)</f>
        <v>1</v>
      </c>
      <c r="E248" s="263">
        <f>COUNT(JVL11.15.2C01)</f>
        <v>0</v>
      </c>
      <c r="G248" s="268" t="str">
        <f t="shared" si="9"/>
        <v>'=ISBLANK(JVL11.15.2C01)</v>
      </c>
      <c r="H248" s="263" t="str">
        <f t="shared" si="10"/>
        <v>'=COUNT(JVL11.15.2C01)</v>
      </c>
    </row>
    <row r="249" spans="1:8" x14ac:dyDescent="0.2">
      <c r="A249" s="263" t="s">
        <v>754</v>
      </c>
      <c r="B249" s="263" t="s">
        <v>755</v>
      </c>
      <c r="C249" s="263">
        <f t="shared" ca="1" si="11"/>
        <v>0</v>
      </c>
      <c r="D249" s="263" t="b">
        <f>ISBLANK(JVL11.15.2C02)</f>
        <v>1</v>
      </c>
      <c r="E249" s="263">
        <f>COUNT(JVL11.15.2C02)</f>
        <v>0</v>
      </c>
      <c r="G249" s="268" t="str">
        <f t="shared" si="9"/>
        <v>'=ISBLANK(JVL11.15.2C02)</v>
      </c>
      <c r="H249" s="263" t="str">
        <f t="shared" si="10"/>
        <v>'=COUNT(JVL11.15.2C02)</v>
      </c>
    </row>
    <row r="250" spans="1:8" x14ac:dyDescent="0.2">
      <c r="A250" s="263" t="s">
        <v>756</v>
      </c>
      <c r="B250" s="263" t="s">
        <v>757</v>
      </c>
      <c r="C250" s="263">
        <f t="shared" ca="1" si="11"/>
        <v>0</v>
      </c>
      <c r="D250" s="263" t="b">
        <f>ISBLANK(JVL11.15.2C03)</f>
        <v>1</v>
      </c>
      <c r="E250" s="263">
        <f>COUNT(JVL11.15.2C03)</f>
        <v>0</v>
      </c>
      <c r="G250" s="268" t="str">
        <f t="shared" si="9"/>
        <v>'=ISBLANK(JVL11.15.2C03)</v>
      </c>
      <c r="H250" s="263" t="str">
        <f t="shared" si="10"/>
        <v>'=COUNT(JVL11.15.2C03)</v>
      </c>
    </row>
    <row r="251" spans="1:8" x14ac:dyDescent="0.2">
      <c r="A251" s="263" t="s">
        <v>758</v>
      </c>
      <c r="B251" s="263" t="s">
        <v>759</v>
      </c>
      <c r="C251" s="263">
        <f t="shared" ca="1" si="11"/>
        <v>0</v>
      </c>
      <c r="D251" s="263" t="b">
        <f>ISBLANK(JVL11.15.2C04)</f>
        <v>1</v>
      </c>
      <c r="E251" s="263">
        <f>COUNT(JVL11.15.2C04)</f>
        <v>0</v>
      </c>
      <c r="G251" s="268" t="str">
        <f t="shared" si="9"/>
        <v>'=ISBLANK(JVL11.15.2C04)</v>
      </c>
      <c r="H251" s="263" t="str">
        <f t="shared" si="10"/>
        <v>'=COUNT(JVL11.15.2C04)</v>
      </c>
    </row>
    <row r="252" spans="1:8" x14ac:dyDescent="0.2">
      <c r="A252" s="263" t="s">
        <v>760</v>
      </c>
      <c r="B252" s="263" t="s">
        <v>761</v>
      </c>
      <c r="C252" s="263">
        <f t="shared" ca="1" si="11"/>
        <v>0</v>
      </c>
      <c r="D252" s="263" t="b">
        <f>ISBLANK(JVL11.15.2C05)</f>
        <v>1</v>
      </c>
      <c r="E252" s="263">
        <f>COUNT(JVL11.15.2C05)</f>
        <v>0</v>
      </c>
      <c r="G252" s="268" t="str">
        <f t="shared" si="9"/>
        <v>'=ISBLANK(JVL11.15.2C05)</v>
      </c>
      <c r="H252" s="263" t="str">
        <f t="shared" si="10"/>
        <v>'=COUNT(JVL11.15.2C05)</v>
      </c>
    </row>
    <row r="253" spans="1:8" x14ac:dyDescent="0.2">
      <c r="A253" s="263" t="s">
        <v>762</v>
      </c>
      <c r="B253" s="263" t="s">
        <v>763</v>
      </c>
      <c r="C253" s="263">
        <f t="shared" ca="1" si="11"/>
        <v>0</v>
      </c>
      <c r="D253" s="263" t="b">
        <f>ISBLANK(JVL11.15.3C01)</f>
        <v>1</v>
      </c>
      <c r="E253" s="263">
        <f>COUNT(JVL11.15.3C01)</f>
        <v>0</v>
      </c>
      <c r="G253" s="268" t="str">
        <f t="shared" si="9"/>
        <v>'=ISBLANK(JVL11.15.3C01)</v>
      </c>
      <c r="H253" s="263" t="str">
        <f t="shared" si="10"/>
        <v>'=COUNT(JVL11.15.3C01)</v>
      </c>
    </row>
    <row r="254" spans="1:8" x14ac:dyDescent="0.2">
      <c r="A254" s="263" t="s">
        <v>764</v>
      </c>
      <c r="B254" s="263" t="s">
        <v>765</v>
      </c>
      <c r="C254" s="263">
        <f t="shared" ca="1" si="11"/>
        <v>0</v>
      </c>
      <c r="D254" s="263" t="b">
        <f>ISBLANK(JVL11.15.3C02)</f>
        <v>1</v>
      </c>
      <c r="E254" s="263">
        <f>COUNT(JVL11.15.3C02)</f>
        <v>0</v>
      </c>
      <c r="G254" s="268" t="str">
        <f t="shared" si="9"/>
        <v>'=ISBLANK(JVL11.15.3C02)</v>
      </c>
      <c r="H254" s="263" t="str">
        <f t="shared" si="10"/>
        <v>'=COUNT(JVL11.15.3C02)</v>
      </c>
    </row>
    <row r="255" spans="1:8" x14ac:dyDescent="0.2">
      <c r="A255" s="263" t="s">
        <v>766</v>
      </c>
      <c r="B255" s="263" t="s">
        <v>767</v>
      </c>
      <c r="C255" s="263">
        <f t="shared" ca="1" si="11"/>
        <v>0</v>
      </c>
      <c r="D255" s="263" t="b">
        <f>ISBLANK(JVL11.15.3C03)</f>
        <v>1</v>
      </c>
      <c r="E255" s="263">
        <f>COUNT(JVL11.15.3C03)</f>
        <v>0</v>
      </c>
      <c r="G255" s="268" t="str">
        <f t="shared" si="9"/>
        <v>'=ISBLANK(JVL11.15.3C03)</v>
      </c>
      <c r="H255" s="263" t="str">
        <f t="shared" si="10"/>
        <v>'=COUNT(JVL11.15.3C03)</v>
      </c>
    </row>
    <row r="256" spans="1:8" x14ac:dyDescent="0.2">
      <c r="A256" s="263" t="s">
        <v>768</v>
      </c>
      <c r="B256" s="263" t="s">
        <v>769</v>
      </c>
      <c r="C256" s="263">
        <f t="shared" ca="1" si="11"/>
        <v>0</v>
      </c>
      <c r="D256" s="263" t="b">
        <f>ISBLANK(JVL11.15.3C05)</f>
        <v>1</v>
      </c>
      <c r="E256" s="263">
        <f>COUNT(JVL11.15.3C05)</f>
        <v>0</v>
      </c>
      <c r="G256" s="268" t="str">
        <f t="shared" si="9"/>
        <v>'=ISBLANK(JVL11.15.3C05)</v>
      </c>
      <c r="H256" s="263" t="str">
        <f t="shared" si="10"/>
        <v>'=COUNT(JVL11.15.3C05)</v>
      </c>
    </row>
    <row r="257" spans="1:8" x14ac:dyDescent="0.2">
      <c r="A257" s="263" t="s">
        <v>770</v>
      </c>
      <c r="B257" s="263" t="s">
        <v>771</v>
      </c>
      <c r="C257" s="263">
        <f t="shared" ca="1" si="11"/>
        <v>0</v>
      </c>
      <c r="D257" s="263" t="b">
        <f>ISBLANK(JVL11.15.4C01)</f>
        <v>1</v>
      </c>
      <c r="E257" s="263">
        <f>COUNT(JVL11.15.4C01)</f>
        <v>0</v>
      </c>
      <c r="G257" s="268" t="str">
        <f t="shared" si="9"/>
        <v>'=ISBLANK(JVL11.15.4C01)</v>
      </c>
      <c r="H257" s="263" t="str">
        <f t="shared" si="10"/>
        <v>'=COUNT(JVL11.15.4C01)</v>
      </c>
    </row>
    <row r="258" spans="1:8" x14ac:dyDescent="0.2">
      <c r="A258" s="263" t="s">
        <v>772</v>
      </c>
      <c r="B258" s="263" t="s">
        <v>773</v>
      </c>
      <c r="C258" s="263">
        <f t="shared" ca="1" si="11"/>
        <v>0</v>
      </c>
      <c r="D258" s="263" t="b">
        <f>ISBLANK(JVL11.15.4C02)</f>
        <v>1</v>
      </c>
      <c r="E258" s="263">
        <f>COUNT(JVL11.15.4C02)</f>
        <v>0</v>
      </c>
      <c r="G258" s="268" t="str">
        <f t="shared" ref="G258:G321" si="12">"'=ISBLANK(" &amp; A258 &amp;")"</f>
        <v>'=ISBLANK(JVL11.15.4C02)</v>
      </c>
      <c r="H258" s="263" t="str">
        <f t="shared" ref="H258:H321" si="13">"'=COUNT(" &amp; A258 &amp;")"</f>
        <v>'=COUNT(JVL11.15.4C02)</v>
      </c>
    </row>
    <row r="259" spans="1:8" x14ac:dyDescent="0.2">
      <c r="A259" s="263" t="s">
        <v>774</v>
      </c>
      <c r="B259" s="263" t="s">
        <v>775</v>
      </c>
      <c r="C259" s="263">
        <f t="shared" ref="C259:C322" ca="1" si="14">INDIRECT(A259)</f>
        <v>0</v>
      </c>
      <c r="D259" s="263" t="b">
        <f>ISBLANK(JVL11.15.4C03)</f>
        <v>1</v>
      </c>
      <c r="E259" s="263">
        <f>COUNT(JVL11.15.4C03)</f>
        <v>0</v>
      </c>
      <c r="G259" s="268" t="str">
        <f t="shared" si="12"/>
        <v>'=ISBLANK(JVL11.15.4C03)</v>
      </c>
      <c r="H259" s="263" t="str">
        <f t="shared" si="13"/>
        <v>'=COUNT(JVL11.15.4C03)</v>
      </c>
    </row>
    <row r="260" spans="1:8" x14ac:dyDescent="0.2">
      <c r="A260" s="263" t="s">
        <v>776</v>
      </c>
      <c r="B260" s="263" t="s">
        <v>777</v>
      </c>
      <c r="C260" s="263">
        <f t="shared" ca="1" si="14"/>
        <v>0</v>
      </c>
      <c r="D260" s="263" t="b">
        <f>ISBLANK(JVL11.15.4C05)</f>
        <v>1</v>
      </c>
      <c r="E260" s="263">
        <f>COUNT(JVL11.15.4C05)</f>
        <v>0</v>
      </c>
      <c r="G260" s="268" t="str">
        <f t="shared" si="12"/>
        <v>'=ISBLANK(JVL11.15.4C05)</v>
      </c>
      <c r="H260" s="263" t="str">
        <f t="shared" si="13"/>
        <v>'=COUNT(JVL11.15.4C05)</v>
      </c>
    </row>
    <row r="261" spans="1:8" x14ac:dyDescent="0.2">
      <c r="A261" s="263" t="s">
        <v>778</v>
      </c>
      <c r="B261" s="263" t="s">
        <v>779</v>
      </c>
      <c r="C261" s="263">
        <f t="shared" ca="1" si="14"/>
        <v>0</v>
      </c>
      <c r="D261" s="263" t="b">
        <f>ISBLANK(JVL11.15.5C01)</f>
        <v>1</v>
      </c>
      <c r="E261" s="263">
        <f>COUNT(JVL11.15.5C01)</f>
        <v>0</v>
      </c>
      <c r="G261" s="268" t="str">
        <f t="shared" si="12"/>
        <v>'=ISBLANK(JVL11.15.5C01)</v>
      </c>
      <c r="H261" s="263" t="str">
        <f t="shared" si="13"/>
        <v>'=COUNT(JVL11.15.5C01)</v>
      </c>
    </row>
    <row r="262" spans="1:8" x14ac:dyDescent="0.2">
      <c r="A262" s="263" t="s">
        <v>780</v>
      </c>
      <c r="B262" s="263" t="s">
        <v>781</v>
      </c>
      <c r="C262" s="263">
        <f t="shared" ca="1" si="14"/>
        <v>0</v>
      </c>
      <c r="D262" s="263" t="b">
        <f>ISBLANK(JVL11.15.5C02)</f>
        <v>1</v>
      </c>
      <c r="E262" s="263">
        <f>COUNT(JVL11.15.5C02)</f>
        <v>0</v>
      </c>
      <c r="G262" s="268" t="str">
        <f t="shared" si="12"/>
        <v>'=ISBLANK(JVL11.15.5C02)</v>
      </c>
      <c r="H262" s="263" t="str">
        <f t="shared" si="13"/>
        <v>'=COUNT(JVL11.15.5C02)</v>
      </c>
    </row>
    <row r="263" spans="1:8" x14ac:dyDescent="0.2">
      <c r="A263" s="263" t="s">
        <v>782</v>
      </c>
      <c r="B263" s="263" t="s">
        <v>783</v>
      </c>
      <c r="C263" s="263">
        <f t="shared" ca="1" si="14"/>
        <v>0</v>
      </c>
      <c r="D263" s="263" t="b">
        <f>ISBLANK(JVL11.15.5C03)</f>
        <v>1</v>
      </c>
      <c r="E263" s="263">
        <f>COUNT(JVL11.15.5C03)</f>
        <v>0</v>
      </c>
      <c r="G263" s="268" t="str">
        <f t="shared" si="12"/>
        <v>'=ISBLANK(JVL11.15.5C03)</v>
      </c>
      <c r="H263" s="263" t="str">
        <f t="shared" si="13"/>
        <v>'=COUNT(JVL11.15.5C03)</v>
      </c>
    </row>
    <row r="264" spans="1:8" x14ac:dyDescent="0.2">
      <c r="A264" s="263" t="s">
        <v>784</v>
      </c>
      <c r="B264" s="263" t="s">
        <v>785</v>
      </c>
      <c r="C264" s="263">
        <f t="shared" ca="1" si="14"/>
        <v>0</v>
      </c>
      <c r="D264" s="263" t="b">
        <f>ISBLANK(JVL11.15.5C05)</f>
        <v>1</v>
      </c>
      <c r="E264" s="263">
        <f>COUNT(JVL11.15.5C05)</f>
        <v>0</v>
      </c>
      <c r="G264" s="268" t="str">
        <f t="shared" si="12"/>
        <v>'=ISBLANK(JVL11.15.5C05)</v>
      </c>
      <c r="H264" s="263" t="str">
        <f t="shared" si="13"/>
        <v>'=COUNT(JVL11.15.5C05)</v>
      </c>
    </row>
    <row r="265" spans="1:8" x14ac:dyDescent="0.2">
      <c r="A265" s="263" t="s">
        <v>786</v>
      </c>
      <c r="B265" s="263" t="s">
        <v>787</v>
      </c>
      <c r="C265" s="263">
        <f t="shared" ca="1" si="14"/>
        <v>0</v>
      </c>
      <c r="D265" s="263" t="b">
        <f>ISBLANK(JVL11.15.6C01)</f>
        <v>1</v>
      </c>
      <c r="E265" s="263">
        <f>COUNT(JVL11.15.6C01)</f>
        <v>0</v>
      </c>
      <c r="G265" s="268" t="str">
        <f t="shared" si="12"/>
        <v>'=ISBLANK(JVL11.15.6C01)</v>
      </c>
      <c r="H265" s="263" t="str">
        <f t="shared" si="13"/>
        <v>'=COUNT(JVL11.15.6C01)</v>
      </c>
    </row>
    <row r="266" spans="1:8" x14ac:dyDescent="0.2">
      <c r="A266" s="263" t="s">
        <v>788</v>
      </c>
      <c r="B266" s="263" t="s">
        <v>789</v>
      </c>
      <c r="C266" s="263">
        <f t="shared" ca="1" si="14"/>
        <v>0</v>
      </c>
      <c r="D266" s="263" t="b">
        <f>ISBLANK(JVL11.15.6C02)</f>
        <v>1</v>
      </c>
      <c r="E266" s="263">
        <f>COUNT(JVL11.15.6C02)</f>
        <v>0</v>
      </c>
      <c r="G266" s="268" t="str">
        <f t="shared" si="12"/>
        <v>'=ISBLANK(JVL11.15.6C02)</v>
      </c>
      <c r="H266" s="263" t="str">
        <f t="shared" si="13"/>
        <v>'=COUNT(JVL11.15.6C02)</v>
      </c>
    </row>
    <row r="267" spans="1:8" x14ac:dyDescent="0.2">
      <c r="A267" s="263" t="s">
        <v>790</v>
      </c>
      <c r="B267" s="263" t="s">
        <v>791</v>
      </c>
      <c r="C267" s="263">
        <f t="shared" ca="1" si="14"/>
        <v>0</v>
      </c>
      <c r="D267" s="263" t="b">
        <f>ISBLANK(JVL11.15.6C03)</f>
        <v>1</v>
      </c>
      <c r="E267" s="263">
        <f>COUNT(JVL11.15.6C03)</f>
        <v>0</v>
      </c>
      <c r="G267" s="268" t="str">
        <f t="shared" si="12"/>
        <v>'=ISBLANK(JVL11.15.6C03)</v>
      </c>
      <c r="H267" s="263" t="str">
        <f t="shared" si="13"/>
        <v>'=COUNT(JVL11.15.6C03)</v>
      </c>
    </row>
    <row r="268" spans="1:8" x14ac:dyDescent="0.2">
      <c r="A268" s="263" t="s">
        <v>792</v>
      </c>
      <c r="B268" s="263" t="s">
        <v>793</v>
      </c>
      <c r="C268" s="263">
        <f t="shared" ca="1" si="14"/>
        <v>0</v>
      </c>
      <c r="D268" s="263" t="b">
        <f>ISBLANK(JVL11.15.6C05)</f>
        <v>1</v>
      </c>
      <c r="E268" s="263">
        <f>COUNT(JVL11.15.6C05)</f>
        <v>0</v>
      </c>
      <c r="G268" s="268" t="str">
        <f t="shared" si="12"/>
        <v>'=ISBLANK(JVL11.15.6C05)</v>
      </c>
      <c r="H268" s="263" t="str">
        <f t="shared" si="13"/>
        <v>'=COUNT(JVL11.15.6C05)</v>
      </c>
    </row>
    <row r="269" spans="1:8" x14ac:dyDescent="0.2">
      <c r="A269" s="263" t="s">
        <v>794</v>
      </c>
      <c r="B269" s="263" t="s">
        <v>795</v>
      </c>
      <c r="C269" s="263">
        <f t="shared" ca="1" si="14"/>
        <v>0</v>
      </c>
      <c r="D269" s="263" t="b">
        <f>ISBLANK(JVL11.15.7C01)</f>
        <v>1</v>
      </c>
      <c r="E269" s="263">
        <f>COUNT(JVL11.15.7C01)</f>
        <v>0</v>
      </c>
      <c r="G269" s="268" t="str">
        <f t="shared" si="12"/>
        <v>'=ISBLANK(JVL11.15.7C01)</v>
      </c>
      <c r="H269" s="263" t="str">
        <f t="shared" si="13"/>
        <v>'=COUNT(JVL11.15.7C01)</v>
      </c>
    </row>
    <row r="270" spans="1:8" x14ac:dyDescent="0.2">
      <c r="A270" s="263" t="s">
        <v>796</v>
      </c>
      <c r="B270" s="263" t="s">
        <v>797</v>
      </c>
      <c r="C270" s="263">
        <f t="shared" ca="1" si="14"/>
        <v>0</v>
      </c>
      <c r="D270" s="263" t="b">
        <f>ISBLANK(JVL11.15.7C02)</f>
        <v>1</v>
      </c>
      <c r="E270" s="263">
        <f>COUNT(JVL11.15.7C02)</f>
        <v>0</v>
      </c>
      <c r="G270" s="268" t="str">
        <f t="shared" si="12"/>
        <v>'=ISBLANK(JVL11.15.7C02)</v>
      </c>
      <c r="H270" s="263" t="str">
        <f t="shared" si="13"/>
        <v>'=COUNT(JVL11.15.7C02)</v>
      </c>
    </row>
    <row r="271" spans="1:8" x14ac:dyDescent="0.2">
      <c r="A271" s="263" t="s">
        <v>798</v>
      </c>
      <c r="B271" s="263" t="s">
        <v>799</v>
      </c>
      <c r="C271" s="263">
        <f t="shared" ca="1" si="14"/>
        <v>0</v>
      </c>
      <c r="D271" s="263" t="b">
        <f>ISBLANK(JVL11.15.7C03)</f>
        <v>1</v>
      </c>
      <c r="E271" s="263">
        <f>COUNT(JVL11.15.7C03)</f>
        <v>0</v>
      </c>
      <c r="G271" s="268" t="str">
        <f t="shared" si="12"/>
        <v>'=ISBLANK(JVL11.15.7C03)</v>
      </c>
      <c r="H271" s="263" t="str">
        <f t="shared" si="13"/>
        <v>'=COUNT(JVL11.15.7C03)</v>
      </c>
    </row>
    <row r="272" spans="1:8" x14ac:dyDescent="0.2">
      <c r="A272" s="263" t="s">
        <v>800</v>
      </c>
      <c r="B272" s="263" t="s">
        <v>801</v>
      </c>
      <c r="C272" s="263">
        <f t="shared" ca="1" si="14"/>
        <v>0</v>
      </c>
      <c r="D272" s="263" t="b">
        <f>ISBLANK(JVL11.15.7C05)</f>
        <v>1</v>
      </c>
      <c r="E272" s="263">
        <f>COUNT(JVL11.15.7C05)</f>
        <v>0</v>
      </c>
      <c r="G272" s="268" t="str">
        <f t="shared" si="12"/>
        <v>'=ISBLANK(JVL11.15.7C05)</v>
      </c>
      <c r="H272" s="263" t="str">
        <f t="shared" si="13"/>
        <v>'=COUNT(JVL11.15.7C05)</v>
      </c>
    </row>
    <row r="273" spans="1:8" x14ac:dyDescent="0.2">
      <c r="A273" s="263" t="s">
        <v>802</v>
      </c>
      <c r="B273" s="263" t="s">
        <v>803</v>
      </c>
      <c r="C273" s="263">
        <f t="shared" ca="1" si="14"/>
        <v>0</v>
      </c>
      <c r="D273" s="263" t="b">
        <f>ISBLANK(JVL11.16.1C01)</f>
        <v>1</v>
      </c>
      <c r="E273" s="263">
        <f>COUNT(JVL11.16.1C01)</f>
        <v>0</v>
      </c>
      <c r="G273" s="268" t="str">
        <f t="shared" si="12"/>
        <v>'=ISBLANK(JVL11.16.1C01)</v>
      </c>
      <c r="H273" s="263" t="str">
        <f t="shared" si="13"/>
        <v>'=COUNT(JVL11.16.1C01)</v>
      </c>
    </row>
    <row r="274" spans="1:8" x14ac:dyDescent="0.2">
      <c r="A274" s="263" t="s">
        <v>804</v>
      </c>
      <c r="B274" s="263" t="s">
        <v>805</v>
      </c>
      <c r="C274" s="263">
        <f t="shared" ca="1" si="14"/>
        <v>0</v>
      </c>
      <c r="D274" s="263" t="b">
        <f>ISBLANK(JVL11.16.2C01)</f>
        <v>1</v>
      </c>
      <c r="E274" s="263">
        <f>COUNT(JVL11.16.2C01)</f>
        <v>0</v>
      </c>
      <c r="G274" s="268" t="str">
        <f t="shared" si="12"/>
        <v>'=ISBLANK(JVL11.16.2C01)</v>
      </c>
      <c r="H274" s="263" t="str">
        <f t="shared" si="13"/>
        <v>'=COUNT(JVL11.16.2C01)</v>
      </c>
    </row>
    <row r="275" spans="1:8" x14ac:dyDescent="0.2">
      <c r="A275" s="263" t="s">
        <v>806</v>
      </c>
      <c r="B275" s="263" t="s">
        <v>807</v>
      </c>
      <c r="C275" s="263">
        <f t="shared" ca="1" si="14"/>
        <v>0</v>
      </c>
      <c r="D275" s="263" t="b">
        <f>ISBLANK(JVL11.16.2C02)</f>
        <v>1</v>
      </c>
      <c r="E275" s="263">
        <f>COUNT(JVL11.16.2C02)</f>
        <v>0</v>
      </c>
      <c r="G275" s="268" t="str">
        <f t="shared" si="12"/>
        <v>'=ISBLANK(JVL11.16.2C02)</v>
      </c>
      <c r="H275" s="263" t="str">
        <f t="shared" si="13"/>
        <v>'=COUNT(JVL11.16.2C02)</v>
      </c>
    </row>
    <row r="276" spans="1:8" x14ac:dyDescent="0.2">
      <c r="A276" s="263" t="s">
        <v>808</v>
      </c>
      <c r="B276" s="263" t="s">
        <v>809</v>
      </c>
      <c r="C276" s="263">
        <f t="shared" ca="1" si="14"/>
        <v>0</v>
      </c>
      <c r="D276" s="263" t="b">
        <f>ISBLANK(JVL11.16.2C03)</f>
        <v>1</v>
      </c>
      <c r="E276" s="263">
        <f>COUNT(JVL11.16.2C03)</f>
        <v>0</v>
      </c>
      <c r="G276" s="268" t="str">
        <f t="shared" si="12"/>
        <v>'=ISBLANK(JVL11.16.2C03)</v>
      </c>
      <c r="H276" s="263" t="str">
        <f t="shared" si="13"/>
        <v>'=COUNT(JVL11.16.2C03)</v>
      </c>
    </row>
    <row r="277" spans="1:8" x14ac:dyDescent="0.2">
      <c r="A277" s="263" t="s">
        <v>810</v>
      </c>
      <c r="B277" s="263" t="s">
        <v>811</v>
      </c>
      <c r="C277" s="263">
        <f t="shared" ca="1" si="14"/>
        <v>0</v>
      </c>
      <c r="D277" s="263" t="b">
        <f>ISBLANK(JVL11.16.2C04)</f>
        <v>1</v>
      </c>
      <c r="E277" s="263">
        <f>COUNT(JVL11.16.2C04)</f>
        <v>0</v>
      </c>
      <c r="G277" s="268" t="str">
        <f t="shared" si="12"/>
        <v>'=ISBLANK(JVL11.16.2C04)</v>
      </c>
      <c r="H277" s="263" t="str">
        <f t="shared" si="13"/>
        <v>'=COUNT(JVL11.16.2C04)</v>
      </c>
    </row>
    <row r="278" spans="1:8" x14ac:dyDescent="0.2">
      <c r="A278" s="263" t="s">
        <v>812</v>
      </c>
      <c r="B278" s="263" t="s">
        <v>813</v>
      </c>
      <c r="C278" s="263">
        <f t="shared" ca="1" si="14"/>
        <v>0</v>
      </c>
      <c r="D278" s="263" t="b">
        <f>ISBLANK(JVL11.16.2C05)</f>
        <v>1</v>
      </c>
      <c r="E278" s="263">
        <f>COUNT(JVL11.16.2C05)</f>
        <v>0</v>
      </c>
      <c r="G278" s="268" t="str">
        <f t="shared" si="12"/>
        <v>'=ISBLANK(JVL11.16.2C05)</v>
      </c>
      <c r="H278" s="263" t="str">
        <f t="shared" si="13"/>
        <v>'=COUNT(JVL11.16.2C05)</v>
      </c>
    </row>
    <row r="279" spans="1:8" x14ac:dyDescent="0.2">
      <c r="A279" s="263" t="s">
        <v>814</v>
      </c>
      <c r="B279" s="263" t="s">
        <v>815</v>
      </c>
      <c r="C279" s="263">
        <f t="shared" ca="1" si="14"/>
        <v>0</v>
      </c>
      <c r="D279" s="263" t="b">
        <f>ISBLANK(JVL11.16.3C01)</f>
        <v>1</v>
      </c>
      <c r="E279" s="263">
        <f>COUNT(JVL11.16.3C01)</f>
        <v>0</v>
      </c>
      <c r="G279" s="268" t="str">
        <f t="shared" si="12"/>
        <v>'=ISBLANK(JVL11.16.3C01)</v>
      </c>
      <c r="H279" s="263" t="str">
        <f t="shared" si="13"/>
        <v>'=COUNT(JVL11.16.3C01)</v>
      </c>
    </row>
    <row r="280" spans="1:8" x14ac:dyDescent="0.2">
      <c r="A280" s="263" t="s">
        <v>816</v>
      </c>
      <c r="B280" s="263" t="s">
        <v>817</v>
      </c>
      <c r="C280" s="263">
        <f t="shared" ca="1" si="14"/>
        <v>0</v>
      </c>
      <c r="D280" s="263" t="b">
        <f>ISBLANK(JVL11.16.3C02)</f>
        <v>1</v>
      </c>
      <c r="E280" s="263">
        <f>COUNT(JVL11.16.3C02)</f>
        <v>0</v>
      </c>
      <c r="G280" s="268" t="str">
        <f t="shared" si="12"/>
        <v>'=ISBLANK(JVL11.16.3C02)</v>
      </c>
      <c r="H280" s="263" t="str">
        <f t="shared" si="13"/>
        <v>'=COUNT(JVL11.16.3C02)</v>
      </c>
    </row>
    <row r="281" spans="1:8" x14ac:dyDescent="0.2">
      <c r="A281" s="263" t="s">
        <v>818</v>
      </c>
      <c r="B281" s="263" t="s">
        <v>819</v>
      </c>
      <c r="C281" s="263">
        <f t="shared" ca="1" si="14"/>
        <v>0</v>
      </c>
      <c r="D281" s="263" t="b">
        <f>ISBLANK(JVL11.16.3C03)</f>
        <v>1</v>
      </c>
      <c r="E281" s="263">
        <f>COUNT(JVL11.16.3C03)</f>
        <v>0</v>
      </c>
      <c r="G281" s="268" t="str">
        <f t="shared" si="12"/>
        <v>'=ISBLANK(JVL11.16.3C03)</v>
      </c>
      <c r="H281" s="263" t="str">
        <f t="shared" si="13"/>
        <v>'=COUNT(JVL11.16.3C03)</v>
      </c>
    </row>
    <row r="282" spans="1:8" x14ac:dyDescent="0.2">
      <c r="A282" s="263" t="s">
        <v>820</v>
      </c>
      <c r="B282" s="263" t="s">
        <v>821</v>
      </c>
      <c r="C282" s="263">
        <f t="shared" ca="1" si="14"/>
        <v>0</v>
      </c>
      <c r="D282" s="263" t="b">
        <f>ISBLANK(JVL11.16.3C05)</f>
        <v>1</v>
      </c>
      <c r="E282" s="263">
        <f>COUNT(JVL11.16.3C05)</f>
        <v>0</v>
      </c>
      <c r="G282" s="268" t="str">
        <f t="shared" si="12"/>
        <v>'=ISBLANK(JVL11.16.3C05)</v>
      </c>
      <c r="H282" s="263" t="str">
        <f t="shared" si="13"/>
        <v>'=COUNT(JVL11.16.3C05)</v>
      </c>
    </row>
    <row r="283" spans="1:8" x14ac:dyDescent="0.2">
      <c r="A283" s="263" t="s">
        <v>822</v>
      </c>
      <c r="B283" s="263" t="s">
        <v>823</v>
      </c>
      <c r="C283" s="263">
        <f t="shared" ca="1" si="14"/>
        <v>0</v>
      </c>
      <c r="D283" s="263" t="b">
        <f>ISBLANK(JVL11.16.4C01)</f>
        <v>1</v>
      </c>
      <c r="E283" s="263">
        <f>COUNT(JVL11.16.4C01)</f>
        <v>0</v>
      </c>
      <c r="G283" s="268" t="str">
        <f t="shared" si="12"/>
        <v>'=ISBLANK(JVL11.16.4C01)</v>
      </c>
      <c r="H283" s="263" t="str">
        <f t="shared" si="13"/>
        <v>'=COUNT(JVL11.16.4C01)</v>
      </c>
    </row>
    <row r="284" spans="1:8" x14ac:dyDescent="0.2">
      <c r="A284" s="263" t="s">
        <v>824</v>
      </c>
      <c r="B284" s="263" t="s">
        <v>825</v>
      </c>
      <c r="C284" s="263">
        <f t="shared" ca="1" si="14"/>
        <v>0</v>
      </c>
      <c r="D284" s="263" t="b">
        <f>ISBLANK(JVL11.16.4C02)</f>
        <v>1</v>
      </c>
      <c r="E284" s="263">
        <f>COUNT(JVL11.16.4C02)</f>
        <v>0</v>
      </c>
      <c r="G284" s="268" t="str">
        <f t="shared" si="12"/>
        <v>'=ISBLANK(JVL11.16.4C02)</v>
      </c>
      <c r="H284" s="263" t="str">
        <f t="shared" si="13"/>
        <v>'=COUNT(JVL11.16.4C02)</v>
      </c>
    </row>
    <row r="285" spans="1:8" x14ac:dyDescent="0.2">
      <c r="A285" s="263" t="s">
        <v>826</v>
      </c>
      <c r="B285" s="263" t="s">
        <v>827</v>
      </c>
      <c r="C285" s="263">
        <f t="shared" ca="1" si="14"/>
        <v>0</v>
      </c>
      <c r="D285" s="263" t="b">
        <f>ISBLANK(JVL11.16.4C03)</f>
        <v>1</v>
      </c>
      <c r="E285" s="263">
        <f>COUNT(JVL11.16.4C03)</f>
        <v>0</v>
      </c>
      <c r="G285" s="268" t="str">
        <f t="shared" si="12"/>
        <v>'=ISBLANK(JVL11.16.4C03)</v>
      </c>
      <c r="H285" s="263" t="str">
        <f t="shared" si="13"/>
        <v>'=COUNT(JVL11.16.4C03)</v>
      </c>
    </row>
    <row r="286" spans="1:8" x14ac:dyDescent="0.2">
      <c r="A286" s="263" t="s">
        <v>828</v>
      </c>
      <c r="B286" s="263" t="s">
        <v>829</v>
      </c>
      <c r="C286" s="263">
        <f t="shared" ca="1" si="14"/>
        <v>0</v>
      </c>
      <c r="D286" s="263" t="b">
        <f>ISBLANK(JVL11.16.4C05)</f>
        <v>1</v>
      </c>
      <c r="E286" s="263">
        <f>COUNT(JVL11.16.4C05)</f>
        <v>0</v>
      </c>
      <c r="G286" s="268" t="str">
        <f t="shared" si="12"/>
        <v>'=ISBLANK(JVL11.16.4C05)</v>
      </c>
      <c r="H286" s="263" t="str">
        <f t="shared" si="13"/>
        <v>'=COUNT(JVL11.16.4C05)</v>
      </c>
    </row>
    <row r="287" spans="1:8" x14ac:dyDescent="0.2">
      <c r="A287" s="263" t="s">
        <v>830</v>
      </c>
      <c r="B287" s="263" t="s">
        <v>831</v>
      </c>
      <c r="C287" s="263">
        <f t="shared" ca="1" si="14"/>
        <v>0</v>
      </c>
      <c r="D287" s="263" t="b">
        <f>ISBLANK(JVL11.16.5C01)</f>
        <v>1</v>
      </c>
      <c r="E287" s="263">
        <f>COUNT(JVL11.16.5C01)</f>
        <v>0</v>
      </c>
      <c r="G287" s="268" t="str">
        <f t="shared" si="12"/>
        <v>'=ISBLANK(JVL11.16.5C01)</v>
      </c>
      <c r="H287" s="263" t="str">
        <f t="shared" si="13"/>
        <v>'=COUNT(JVL11.16.5C01)</v>
      </c>
    </row>
    <row r="288" spans="1:8" x14ac:dyDescent="0.2">
      <c r="A288" s="263" t="s">
        <v>832</v>
      </c>
      <c r="B288" s="263" t="s">
        <v>833</v>
      </c>
      <c r="C288" s="263">
        <f t="shared" ca="1" si="14"/>
        <v>0</v>
      </c>
      <c r="D288" s="263" t="b">
        <f>ISBLANK(JVL11.16.5C02)</f>
        <v>1</v>
      </c>
      <c r="E288" s="263">
        <f>COUNT(JVL11.16.5C02)</f>
        <v>0</v>
      </c>
      <c r="G288" s="268" t="str">
        <f t="shared" si="12"/>
        <v>'=ISBLANK(JVL11.16.5C02)</v>
      </c>
      <c r="H288" s="263" t="str">
        <f t="shared" si="13"/>
        <v>'=COUNT(JVL11.16.5C02)</v>
      </c>
    </row>
    <row r="289" spans="1:8" x14ac:dyDescent="0.2">
      <c r="A289" s="263" t="s">
        <v>834</v>
      </c>
      <c r="B289" s="263" t="s">
        <v>835</v>
      </c>
      <c r="C289" s="263">
        <f t="shared" ca="1" si="14"/>
        <v>0</v>
      </c>
      <c r="D289" s="263" t="b">
        <f>ISBLANK(JVL11.16.5C03)</f>
        <v>1</v>
      </c>
      <c r="E289" s="263">
        <f>COUNT(JVL11.16.5C03)</f>
        <v>0</v>
      </c>
      <c r="G289" s="268" t="str">
        <f t="shared" si="12"/>
        <v>'=ISBLANK(JVL11.16.5C03)</v>
      </c>
      <c r="H289" s="263" t="str">
        <f t="shared" si="13"/>
        <v>'=COUNT(JVL11.16.5C03)</v>
      </c>
    </row>
    <row r="290" spans="1:8" x14ac:dyDescent="0.2">
      <c r="A290" s="263" t="s">
        <v>836</v>
      </c>
      <c r="B290" s="263" t="s">
        <v>837</v>
      </c>
      <c r="C290" s="263">
        <f t="shared" ca="1" si="14"/>
        <v>0</v>
      </c>
      <c r="D290" s="263" t="b">
        <f>ISBLANK(JVL11.16.5C05)</f>
        <v>1</v>
      </c>
      <c r="E290" s="263">
        <f>COUNT(JVL11.16.5C05)</f>
        <v>0</v>
      </c>
      <c r="G290" s="268" t="str">
        <f t="shared" si="12"/>
        <v>'=ISBLANK(JVL11.16.5C05)</v>
      </c>
      <c r="H290" s="263" t="str">
        <f t="shared" si="13"/>
        <v>'=COUNT(JVL11.16.5C05)</v>
      </c>
    </row>
    <row r="291" spans="1:8" x14ac:dyDescent="0.2">
      <c r="A291" s="263" t="s">
        <v>838</v>
      </c>
      <c r="B291" s="263" t="s">
        <v>839</v>
      </c>
      <c r="C291" s="263">
        <f t="shared" ca="1" si="14"/>
        <v>0</v>
      </c>
      <c r="D291" s="263" t="b">
        <f>ISBLANK(JVL11.16.6C01)</f>
        <v>1</v>
      </c>
      <c r="E291" s="263">
        <f>COUNT(JVL11.16.6C01)</f>
        <v>0</v>
      </c>
      <c r="G291" s="268" t="str">
        <f t="shared" si="12"/>
        <v>'=ISBLANK(JVL11.16.6C01)</v>
      </c>
      <c r="H291" s="263" t="str">
        <f t="shared" si="13"/>
        <v>'=COUNT(JVL11.16.6C01)</v>
      </c>
    </row>
    <row r="292" spans="1:8" x14ac:dyDescent="0.2">
      <c r="A292" s="263" t="s">
        <v>840</v>
      </c>
      <c r="B292" s="263" t="s">
        <v>841</v>
      </c>
      <c r="C292" s="263">
        <f t="shared" ca="1" si="14"/>
        <v>0</v>
      </c>
      <c r="D292" s="263" t="b">
        <f>ISBLANK(JVL11.16.6C02)</f>
        <v>1</v>
      </c>
      <c r="E292" s="263">
        <f>COUNT(JVL11.16.6C02)</f>
        <v>0</v>
      </c>
      <c r="G292" s="268" t="str">
        <f t="shared" si="12"/>
        <v>'=ISBLANK(JVL11.16.6C02)</v>
      </c>
      <c r="H292" s="263" t="str">
        <f t="shared" si="13"/>
        <v>'=COUNT(JVL11.16.6C02)</v>
      </c>
    </row>
    <row r="293" spans="1:8" x14ac:dyDescent="0.2">
      <c r="A293" s="263" t="s">
        <v>842</v>
      </c>
      <c r="B293" s="263" t="s">
        <v>843</v>
      </c>
      <c r="C293" s="263">
        <f t="shared" ca="1" si="14"/>
        <v>0</v>
      </c>
      <c r="D293" s="263" t="b">
        <f>ISBLANK(JVL11.16.6C03)</f>
        <v>1</v>
      </c>
      <c r="E293" s="263">
        <f>COUNT(JVL11.16.6C03)</f>
        <v>0</v>
      </c>
      <c r="G293" s="268" t="str">
        <f t="shared" si="12"/>
        <v>'=ISBLANK(JVL11.16.6C03)</v>
      </c>
      <c r="H293" s="263" t="str">
        <f t="shared" si="13"/>
        <v>'=COUNT(JVL11.16.6C03)</v>
      </c>
    </row>
    <row r="294" spans="1:8" x14ac:dyDescent="0.2">
      <c r="A294" s="263" t="s">
        <v>844</v>
      </c>
      <c r="B294" s="263" t="s">
        <v>845</v>
      </c>
      <c r="C294" s="263">
        <f t="shared" ca="1" si="14"/>
        <v>0</v>
      </c>
      <c r="D294" s="263" t="b">
        <f>ISBLANK(JVL11.16.6C05)</f>
        <v>1</v>
      </c>
      <c r="E294" s="263">
        <f>COUNT(JVL11.16.6C05)</f>
        <v>0</v>
      </c>
      <c r="G294" s="268" t="str">
        <f t="shared" si="12"/>
        <v>'=ISBLANK(JVL11.16.6C05)</v>
      </c>
      <c r="H294" s="263" t="str">
        <f t="shared" si="13"/>
        <v>'=COUNT(JVL11.16.6C05)</v>
      </c>
    </row>
    <row r="295" spans="1:8" x14ac:dyDescent="0.2">
      <c r="A295" s="263" t="s">
        <v>846</v>
      </c>
      <c r="B295" s="263" t="s">
        <v>847</v>
      </c>
      <c r="C295" s="263">
        <f t="shared" ca="1" si="14"/>
        <v>0</v>
      </c>
      <c r="D295" s="263" t="b">
        <f>ISBLANK(JVL11.16.7C01)</f>
        <v>1</v>
      </c>
      <c r="E295" s="263">
        <f>COUNT(JVL11.16.7C01)</f>
        <v>0</v>
      </c>
      <c r="G295" s="268" t="str">
        <f t="shared" si="12"/>
        <v>'=ISBLANK(JVL11.16.7C01)</v>
      </c>
      <c r="H295" s="263" t="str">
        <f t="shared" si="13"/>
        <v>'=COUNT(JVL11.16.7C01)</v>
      </c>
    </row>
    <row r="296" spans="1:8" x14ac:dyDescent="0.2">
      <c r="A296" s="263" t="s">
        <v>848</v>
      </c>
      <c r="B296" s="263" t="s">
        <v>849</v>
      </c>
      <c r="C296" s="263">
        <f t="shared" ca="1" si="14"/>
        <v>0</v>
      </c>
      <c r="D296" s="263" t="b">
        <f>ISBLANK(JVL11.16.7C02)</f>
        <v>1</v>
      </c>
      <c r="E296" s="263">
        <f>COUNT(JVL11.16.7C02)</f>
        <v>0</v>
      </c>
      <c r="G296" s="268" t="str">
        <f t="shared" si="12"/>
        <v>'=ISBLANK(JVL11.16.7C02)</v>
      </c>
      <c r="H296" s="263" t="str">
        <f t="shared" si="13"/>
        <v>'=COUNT(JVL11.16.7C02)</v>
      </c>
    </row>
    <row r="297" spans="1:8" x14ac:dyDescent="0.2">
      <c r="A297" s="263" t="s">
        <v>850</v>
      </c>
      <c r="B297" s="263" t="s">
        <v>851</v>
      </c>
      <c r="C297" s="263">
        <f t="shared" ca="1" si="14"/>
        <v>0</v>
      </c>
      <c r="D297" s="263" t="b">
        <f>ISBLANK(JVL11.16.7C03)</f>
        <v>1</v>
      </c>
      <c r="E297" s="263">
        <f>COUNT(JVL11.16.7C03)</f>
        <v>0</v>
      </c>
      <c r="G297" s="268" t="str">
        <f t="shared" si="12"/>
        <v>'=ISBLANK(JVL11.16.7C03)</v>
      </c>
      <c r="H297" s="263" t="str">
        <f t="shared" si="13"/>
        <v>'=COUNT(JVL11.16.7C03)</v>
      </c>
    </row>
    <row r="298" spans="1:8" x14ac:dyDescent="0.2">
      <c r="A298" s="263" t="s">
        <v>852</v>
      </c>
      <c r="B298" s="263" t="s">
        <v>853</v>
      </c>
      <c r="C298" s="263">
        <f t="shared" ca="1" si="14"/>
        <v>0</v>
      </c>
      <c r="D298" s="263" t="b">
        <f>ISBLANK(JVL11.16.7C05)</f>
        <v>1</v>
      </c>
      <c r="E298" s="263">
        <f>COUNT(JVL11.16.7C05)</f>
        <v>0</v>
      </c>
      <c r="G298" s="268" t="str">
        <f t="shared" si="12"/>
        <v>'=ISBLANK(JVL11.16.7C05)</v>
      </c>
      <c r="H298" s="263" t="str">
        <f t="shared" si="13"/>
        <v>'=COUNT(JVL11.16.7C05)</v>
      </c>
    </row>
    <row r="299" spans="1:8" x14ac:dyDescent="0.2">
      <c r="A299" s="263" t="s">
        <v>854</v>
      </c>
      <c r="B299" s="263" t="s">
        <v>855</v>
      </c>
      <c r="C299" s="263">
        <f t="shared" ca="1" si="14"/>
        <v>0</v>
      </c>
      <c r="D299" s="263" t="b">
        <f>ISBLANK(JVL11.17.1C01)</f>
        <v>1</v>
      </c>
      <c r="E299" s="263">
        <f>COUNT(JVL11.17.1C01)</f>
        <v>0</v>
      </c>
      <c r="G299" s="268" t="str">
        <f t="shared" si="12"/>
        <v>'=ISBLANK(JVL11.17.1C01)</v>
      </c>
      <c r="H299" s="263" t="str">
        <f t="shared" si="13"/>
        <v>'=COUNT(JVL11.17.1C01)</v>
      </c>
    </row>
    <row r="300" spans="1:8" x14ac:dyDescent="0.2">
      <c r="A300" s="263" t="s">
        <v>856</v>
      </c>
      <c r="B300" s="263" t="s">
        <v>857</v>
      </c>
      <c r="C300" s="263">
        <f t="shared" ca="1" si="14"/>
        <v>0</v>
      </c>
      <c r="D300" s="263" t="b">
        <f>ISBLANK(JVL11.17.2C01)</f>
        <v>1</v>
      </c>
      <c r="E300" s="263">
        <f>COUNT(JVL11.17.2C01)</f>
        <v>0</v>
      </c>
      <c r="G300" s="268" t="str">
        <f t="shared" si="12"/>
        <v>'=ISBLANK(JVL11.17.2C01)</v>
      </c>
      <c r="H300" s="263" t="str">
        <f t="shared" si="13"/>
        <v>'=COUNT(JVL11.17.2C01)</v>
      </c>
    </row>
    <row r="301" spans="1:8" x14ac:dyDescent="0.2">
      <c r="A301" s="263" t="s">
        <v>858</v>
      </c>
      <c r="B301" s="263" t="s">
        <v>859</v>
      </c>
      <c r="C301" s="263">
        <f t="shared" ca="1" si="14"/>
        <v>0</v>
      </c>
      <c r="D301" s="263" t="b">
        <f>ISBLANK(JVL11.17.2C02)</f>
        <v>1</v>
      </c>
      <c r="E301" s="263">
        <f>COUNT(JVL11.17.2C02)</f>
        <v>0</v>
      </c>
      <c r="G301" s="268" t="str">
        <f t="shared" si="12"/>
        <v>'=ISBLANK(JVL11.17.2C02)</v>
      </c>
      <c r="H301" s="263" t="str">
        <f t="shared" si="13"/>
        <v>'=COUNT(JVL11.17.2C02)</v>
      </c>
    </row>
    <row r="302" spans="1:8" x14ac:dyDescent="0.2">
      <c r="A302" s="263" t="s">
        <v>860</v>
      </c>
      <c r="B302" s="263" t="s">
        <v>861</v>
      </c>
      <c r="C302" s="263">
        <f t="shared" ca="1" si="14"/>
        <v>0</v>
      </c>
      <c r="D302" s="263" t="b">
        <f>ISBLANK(JVL11.17.2C03)</f>
        <v>1</v>
      </c>
      <c r="E302" s="263">
        <f>COUNT(JVL11.17.2C03)</f>
        <v>0</v>
      </c>
      <c r="G302" s="268" t="str">
        <f t="shared" si="12"/>
        <v>'=ISBLANK(JVL11.17.2C03)</v>
      </c>
      <c r="H302" s="263" t="str">
        <f t="shared" si="13"/>
        <v>'=COUNT(JVL11.17.2C03)</v>
      </c>
    </row>
    <row r="303" spans="1:8" x14ac:dyDescent="0.2">
      <c r="A303" s="263" t="s">
        <v>862</v>
      </c>
      <c r="B303" s="263" t="s">
        <v>863</v>
      </c>
      <c r="C303" s="263">
        <f t="shared" ca="1" si="14"/>
        <v>0</v>
      </c>
      <c r="D303" s="263" t="b">
        <f>ISBLANK(JVL11.17.2C04)</f>
        <v>1</v>
      </c>
      <c r="E303" s="263">
        <f>COUNT(JVL11.17.2C04)</f>
        <v>0</v>
      </c>
      <c r="G303" s="268" t="str">
        <f t="shared" si="12"/>
        <v>'=ISBLANK(JVL11.17.2C04)</v>
      </c>
      <c r="H303" s="263" t="str">
        <f t="shared" si="13"/>
        <v>'=COUNT(JVL11.17.2C04)</v>
      </c>
    </row>
    <row r="304" spans="1:8" x14ac:dyDescent="0.2">
      <c r="A304" s="263" t="s">
        <v>864</v>
      </c>
      <c r="B304" s="263" t="s">
        <v>865</v>
      </c>
      <c r="C304" s="263">
        <f t="shared" ca="1" si="14"/>
        <v>0</v>
      </c>
      <c r="D304" s="263" t="b">
        <f>ISBLANK(JVL11.17.2C05)</f>
        <v>1</v>
      </c>
      <c r="E304" s="263">
        <f>COUNT(JVL11.17.2C05)</f>
        <v>0</v>
      </c>
      <c r="G304" s="268" t="str">
        <f t="shared" si="12"/>
        <v>'=ISBLANK(JVL11.17.2C05)</v>
      </c>
      <c r="H304" s="263" t="str">
        <f t="shared" si="13"/>
        <v>'=COUNT(JVL11.17.2C05)</v>
      </c>
    </row>
    <row r="305" spans="1:8" x14ac:dyDescent="0.2">
      <c r="A305" s="263" t="s">
        <v>866</v>
      </c>
      <c r="B305" s="263" t="s">
        <v>867</v>
      </c>
      <c r="C305" s="263">
        <f t="shared" ca="1" si="14"/>
        <v>0</v>
      </c>
      <c r="D305" s="263" t="b">
        <f>ISBLANK(JVL11.17.3C01)</f>
        <v>1</v>
      </c>
      <c r="E305" s="263">
        <f>COUNT(JVL11.17.3C01)</f>
        <v>0</v>
      </c>
      <c r="G305" s="268" t="str">
        <f t="shared" si="12"/>
        <v>'=ISBLANK(JVL11.17.3C01)</v>
      </c>
      <c r="H305" s="263" t="str">
        <f t="shared" si="13"/>
        <v>'=COUNT(JVL11.17.3C01)</v>
      </c>
    </row>
    <row r="306" spans="1:8" x14ac:dyDescent="0.2">
      <c r="A306" s="263" t="s">
        <v>868</v>
      </c>
      <c r="B306" s="263" t="s">
        <v>869</v>
      </c>
      <c r="C306" s="263">
        <f t="shared" ca="1" si="14"/>
        <v>0</v>
      </c>
      <c r="D306" s="263" t="b">
        <f>ISBLANK(JVL11.17.3C02)</f>
        <v>1</v>
      </c>
      <c r="E306" s="263">
        <f>COUNT(JVL11.17.3C02)</f>
        <v>0</v>
      </c>
      <c r="G306" s="268" t="str">
        <f t="shared" si="12"/>
        <v>'=ISBLANK(JVL11.17.3C02)</v>
      </c>
      <c r="H306" s="263" t="str">
        <f t="shared" si="13"/>
        <v>'=COUNT(JVL11.17.3C02)</v>
      </c>
    </row>
    <row r="307" spans="1:8" x14ac:dyDescent="0.2">
      <c r="A307" s="263" t="s">
        <v>870</v>
      </c>
      <c r="B307" s="263" t="s">
        <v>871</v>
      </c>
      <c r="C307" s="263">
        <f t="shared" ca="1" si="14"/>
        <v>0</v>
      </c>
      <c r="D307" s="263" t="b">
        <f>ISBLANK(JVL11.17.3C03)</f>
        <v>1</v>
      </c>
      <c r="E307" s="263">
        <f>COUNT(JVL11.17.3C03)</f>
        <v>0</v>
      </c>
      <c r="G307" s="268" t="str">
        <f t="shared" si="12"/>
        <v>'=ISBLANK(JVL11.17.3C03)</v>
      </c>
      <c r="H307" s="263" t="str">
        <f t="shared" si="13"/>
        <v>'=COUNT(JVL11.17.3C03)</v>
      </c>
    </row>
    <row r="308" spans="1:8" x14ac:dyDescent="0.2">
      <c r="A308" s="263" t="s">
        <v>872</v>
      </c>
      <c r="B308" s="263" t="s">
        <v>873</v>
      </c>
      <c r="C308" s="263">
        <f t="shared" ca="1" si="14"/>
        <v>0</v>
      </c>
      <c r="D308" s="263" t="b">
        <f>ISBLANK(JVL11.17.3C05)</f>
        <v>1</v>
      </c>
      <c r="E308" s="263">
        <f>COUNT(JVL11.17.3C05)</f>
        <v>0</v>
      </c>
      <c r="G308" s="268" t="str">
        <f t="shared" si="12"/>
        <v>'=ISBLANK(JVL11.17.3C05)</v>
      </c>
      <c r="H308" s="263" t="str">
        <f t="shared" si="13"/>
        <v>'=COUNT(JVL11.17.3C05)</v>
      </c>
    </row>
    <row r="309" spans="1:8" x14ac:dyDescent="0.2">
      <c r="A309" s="263" t="s">
        <v>874</v>
      </c>
      <c r="B309" s="263" t="s">
        <v>875</v>
      </c>
      <c r="C309" s="263">
        <f t="shared" ca="1" si="14"/>
        <v>0</v>
      </c>
      <c r="D309" s="263" t="b">
        <f>ISBLANK(JVL11.17.4C01)</f>
        <v>1</v>
      </c>
      <c r="E309" s="263">
        <f>COUNT(JVL11.17.4C01)</f>
        <v>0</v>
      </c>
      <c r="G309" s="268" t="str">
        <f t="shared" si="12"/>
        <v>'=ISBLANK(JVL11.17.4C01)</v>
      </c>
      <c r="H309" s="263" t="str">
        <f t="shared" si="13"/>
        <v>'=COUNT(JVL11.17.4C01)</v>
      </c>
    </row>
    <row r="310" spans="1:8" x14ac:dyDescent="0.2">
      <c r="A310" s="263" t="s">
        <v>876</v>
      </c>
      <c r="B310" s="263" t="s">
        <v>877</v>
      </c>
      <c r="C310" s="263">
        <f t="shared" ca="1" si="14"/>
        <v>0</v>
      </c>
      <c r="D310" s="263" t="b">
        <f>ISBLANK(JVL11.17.4C02)</f>
        <v>1</v>
      </c>
      <c r="E310" s="263">
        <f>COUNT(JVL11.17.4C02)</f>
        <v>0</v>
      </c>
      <c r="G310" s="268" t="str">
        <f t="shared" si="12"/>
        <v>'=ISBLANK(JVL11.17.4C02)</v>
      </c>
      <c r="H310" s="263" t="str">
        <f t="shared" si="13"/>
        <v>'=COUNT(JVL11.17.4C02)</v>
      </c>
    </row>
    <row r="311" spans="1:8" x14ac:dyDescent="0.2">
      <c r="A311" s="263" t="s">
        <v>878</v>
      </c>
      <c r="B311" s="263" t="s">
        <v>879</v>
      </c>
      <c r="C311" s="263">
        <f t="shared" ca="1" si="14"/>
        <v>0</v>
      </c>
      <c r="D311" s="263" t="b">
        <f>ISBLANK(JVL11.17.4C03)</f>
        <v>1</v>
      </c>
      <c r="E311" s="263">
        <f>COUNT(JVL11.17.4C03)</f>
        <v>0</v>
      </c>
      <c r="G311" s="268" t="str">
        <f t="shared" si="12"/>
        <v>'=ISBLANK(JVL11.17.4C03)</v>
      </c>
      <c r="H311" s="263" t="str">
        <f t="shared" si="13"/>
        <v>'=COUNT(JVL11.17.4C03)</v>
      </c>
    </row>
    <row r="312" spans="1:8" x14ac:dyDescent="0.2">
      <c r="A312" s="263" t="s">
        <v>880</v>
      </c>
      <c r="B312" s="263" t="s">
        <v>881</v>
      </c>
      <c r="C312" s="263">
        <f t="shared" ca="1" si="14"/>
        <v>0</v>
      </c>
      <c r="D312" s="263" t="b">
        <f>ISBLANK(JVL11.17.4C05)</f>
        <v>1</v>
      </c>
      <c r="E312" s="263">
        <f>COUNT(JVL11.17.4C05)</f>
        <v>0</v>
      </c>
      <c r="G312" s="268" t="str">
        <f t="shared" si="12"/>
        <v>'=ISBLANK(JVL11.17.4C05)</v>
      </c>
      <c r="H312" s="263" t="str">
        <f t="shared" si="13"/>
        <v>'=COUNT(JVL11.17.4C05)</v>
      </c>
    </row>
    <row r="313" spans="1:8" x14ac:dyDescent="0.2">
      <c r="A313" s="263" t="s">
        <v>882</v>
      </c>
      <c r="B313" s="263" t="s">
        <v>883</v>
      </c>
      <c r="C313" s="263">
        <f t="shared" ca="1" si="14"/>
        <v>0</v>
      </c>
      <c r="D313" s="263" t="b">
        <f>ISBLANK(JVL11.17.5C01)</f>
        <v>1</v>
      </c>
      <c r="E313" s="263">
        <f>COUNT(JVL11.17.5C01)</f>
        <v>0</v>
      </c>
      <c r="G313" s="268" t="str">
        <f t="shared" si="12"/>
        <v>'=ISBLANK(JVL11.17.5C01)</v>
      </c>
      <c r="H313" s="263" t="str">
        <f t="shared" si="13"/>
        <v>'=COUNT(JVL11.17.5C01)</v>
      </c>
    </row>
    <row r="314" spans="1:8" x14ac:dyDescent="0.2">
      <c r="A314" s="263" t="s">
        <v>884</v>
      </c>
      <c r="B314" s="263" t="s">
        <v>885</v>
      </c>
      <c r="C314" s="263">
        <f t="shared" ca="1" si="14"/>
        <v>0</v>
      </c>
      <c r="D314" s="263" t="b">
        <f>ISBLANK(JVL11.17.5C02)</f>
        <v>1</v>
      </c>
      <c r="E314" s="263">
        <f>COUNT(JVL11.17.5C02)</f>
        <v>0</v>
      </c>
      <c r="G314" s="268" t="str">
        <f t="shared" si="12"/>
        <v>'=ISBLANK(JVL11.17.5C02)</v>
      </c>
      <c r="H314" s="263" t="str">
        <f t="shared" si="13"/>
        <v>'=COUNT(JVL11.17.5C02)</v>
      </c>
    </row>
    <row r="315" spans="1:8" x14ac:dyDescent="0.2">
      <c r="A315" s="263" t="s">
        <v>886</v>
      </c>
      <c r="B315" s="263" t="s">
        <v>887</v>
      </c>
      <c r="C315" s="263">
        <f t="shared" ca="1" si="14"/>
        <v>0</v>
      </c>
      <c r="D315" s="263" t="b">
        <f>ISBLANK(JVL11.17.5C03)</f>
        <v>1</v>
      </c>
      <c r="E315" s="263">
        <f>COUNT(JVL11.17.5C03)</f>
        <v>0</v>
      </c>
      <c r="G315" s="268" t="str">
        <f t="shared" si="12"/>
        <v>'=ISBLANK(JVL11.17.5C03)</v>
      </c>
      <c r="H315" s="263" t="str">
        <f t="shared" si="13"/>
        <v>'=COUNT(JVL11.17.5C03)</v>
      </c>
    </row>
    <row r="316" spans="1:8" x14ac:dyDescent="0.2">
      <c r="A316" s="263" t="s">
        <v>888</v>
      </c>
      <c r="B316" s="263" t="s">
        <v>889</v>
      </c>
      <c r="C316" s="263">
        <f t="shared" ca="1" si="14"/>
        <v>0</v>
      </c>
      <c r="D316" s="263" t="b">
        <f>ISBLANK(JVL11.17.5C05)</f>
        <v>1</v>
      </c>
      <c r="E316" s="263">
        <f>COUNT(JVL11.17.5C05)</f>
        <v>0</v>
      </c>
      <c r="G316" s="268" t="str">
        <f t="shared" si="12"/>
        <v>'=ISBLANK(JVL11.17.5C05)</v>
      </c>
      <c r="H316" s="263" t="str">
        <f t="shared" si="13"/>
        <v>'=COUNT(JVL11.17.5C05)</v>
      </c>
    </row>
    <row r="317" spans="1:8" x14ac:dyDescent="0.2">
      <c r="A317" s="263" t="s">
        <v>890</v>
      </c>
      <c r="B317" s="263" t="s">
        <v>891</v>
      </c>
      <c r="C317" s="263">
        <f t="shared" ca="1" si="14"/>
        <v>0</v>
      </c>
      <c r="D317" s="263" t="b">
        <f>ISBLANK(JVL11.17.6C01)</f>
        <v>1</v>
      </c>
      <c r="E317" s="263">
        <f>COUNT(JVL11.17.6C01)</f>
        <v>0</v>
      </c>
      <c r="G317" s="268" t="str">
        <f t="shared" si="12"/>
        <v>'=ISBLANK(JVL11.17.6C01)</v>
      </c>
      <c r="H317" s="263" t="str">
        <f t="shared" si="13"/>
        <v>'=COUNT(JVL11.17.6C01)</v>
      </c>
    </row>
    <row r="318" spans="1:8" x14ac:dyDescent="0.2">
      <c r="A318" s="263" t="s">
        <v>892</v>
      </c>
      <c r="B318" s="263" t="s">
        <v>893</v>
      </c>
      <c r="C318" s="263">
        <f t="shared" ca="1" si="14"/>
        <v>0</v>
      </c>
      <c r="D318" s="263" t="b">
        <f>ISBLANK(JVL11.17.6C02)</f>
        <v>1</v>
      </c>
      <c r="E318" s="263">
        <f>COUNT(JVL11.17.6C02)</f>
        <v>0</v>
      </c>
      <c r="G318" s="268" t="str">
        <f t="shared" si="12"/>
        <v>'=ISBLANK(JVL11.17.6C02)</v>
      </c>
      <c r="H318" s="263" t="str">
        <f t="shared" si="13"/>
        <v>'=COUNT(JVL11.17.6C02)</v>
      </c>
    </row>
    <row r="319" spans="1:8" x14ac:dyDescent="0.2">
      <c r="A319" s="263" t="s">
        <v>894</v>
      </c>
      <c r="B319" s="263" t="s">
        <v>895</v>
      </c>
      <c r="C319" s="263">
        <f t="shared" ca="1" si="14"/>
        <v>0</v>
      </c>
      <c r="D319" s="263" t="b">
        <f>ISBLANK(JVL11.17.6C03)</f>
        <v>1</v>
      </c>
      <c r="E319" s="263">
        <f>COUNT(JVL11.17.6C03)</f>
        <v>0</v>
      </c>
      <c r="G319" s="268" t="str">
        <f t="shared" si="12"/>
        <v>'=ISBLANK(JVL11.17.6C03)</v>
      </c>
      <c r="H319" s="263" t="str">
        <f t="shared" si="13"/>
        <v>'=COUNT(JVL11.17.6C03)</v>
      </c>
    </row>
    <row r="320" spans="1:8" x14ac:dyDescent="0.2">
      <c r="A320" s="263" t="s">
        <v>896</v>
      </c>
      <c r="B320" s="263" t="s">
        <v>897</v>
      </c>
      <c r="C320" s="263">
        <f t="shared" ca="1" si="14"/>
        <v>0</v>
      </c>
      <c r="D320" s="263" t="b">
        <f>ISBLANK(JVL11.17.6C05)</f>
        <v>1</v>
      </c>
      <c r="E320" s="263">
        <f>COUNT(JVL11.17.6C05)</f>
        <v>0</v>
      </c>
      <c r="G320" s="268" t="str">
        <f t="shared" si="12"/>
        <v>'=ISBLANK(JVL11.17.6C05)</v>
      </c>
      <c r="H320" s="263" t="str">
        <f t="shared" si="13"/>
        <v>'=COUNT(JVL11.17.6C05)</v>
      </c>
    </row>
    <row r="321" spans="1:8" x14ac:dyDescent="0.2">
      <c r="A321" s="263" t="s">
        <v>898</v>
      </c>
      <c r="B321" s="263" t="s">
        <v>899</v>
      </c>
      <c r="C321" s="263">
        <f t="shared" ca="1" si="14"/>
        <v>0</v>
      </c>
      <c r="D321" s="263" t="b">
        <f>ISBLANK(JVL11.17.7C01)</f>
        <v>1</v>
      </c>
      <c r="E321" s="263">
        <f>COUNT(JVL11.17.7C01)</f>
        <v>0</v>
      </c>
      <c r="G321" s="268" t="str">
        <f t="shared" si="12"/>
        <v>'=ISBLANK(JVL11.17.7C01)</v>
      </c>
      <c r="H321" s="263" t="str">
        <f t="shared" si="13"/>
        <v>'=COUNT(JVL11.17.7C01)</v>
      </c>
    </row>
    <row r="322" spans="1:8" x14ac:dyDescent="0.2">
      <c r="A322" s="263" t="s">
        <v>900</v>
      </c>
      <c r="B322" s="263" t="s">
        <v>901</v>
      </c>
      <c r="C322" s="263">
        <f t="shared" ca="1" si="14"/>
        <v>0</v>
      </c>
      <c r="D322" s="263" t="b">
        <f>ISBLANK(JVL11.17.7C02)</f>
        <v>1</v>
      </c>
      <c r="E322" s="263">
        <f>COUNT(JVL11.17.7C02)</f>
        <v>0</v>
      </c>
      <c r="G322" s="268" t="str">
        <f t="shared" ref="G322:G385" si="15">"'=ISBLANK(" &amp; A322 &amp;")"</f>
        <v>'=ISBLANK(JVL11.17.7C02)</v>
      </c>
      <c r="H322" s="263" t="str">
        <f t="shared" ref="H322:H385" si="16">"'=COUNT(" &amp; A322 &amp;")"</f>
        <v>'=COUNT(JVL11.17.7C02)</v>
      </c>
    </row>
    <row r="323" spans="1:8" x14ac:dyDescent="0.2">
      <c r="A323" s="263" t="s">
        <v>902</v>
      </c>
      <c r="B323" s="263" t="s">
        <v>903</v>
      </c>
      <c r="C323" s="263">
        <f t="shared" ref="C323:C386" ca="1" si="17">INDIRECT(A323)</f>
        <v>0</v>
      </c>
      <c r="D323" s="263" t="b">
        <f>ISBLANK(JVL11.17.7C03)</f>
        <v>1</v>
      </c>
      <c r="E323" s="263">
        <f>COUNT(JVL11.17.7C03)</f>
        <v>0</v>
      </c>
      <c r="G323" s="268" t="str">
        <f t="shared" si="15"/>
        <v>'=ISBLANK(JVL11.17.7C03)</v>
      </c>
      <c r="H323" s="263" t="str">
        <f t="shared" si="16"/>
        <v>'=COUNT(JVL11.17.7C03)</v>
      </c>
    </row>
    <row r="324" spans="1:8" x14ac:dyDescent="0.2">
      <c r="A324" s="263" t="s">
        <v>904</v>
      </c>
      <c r="B324" s="263" t="s">
        <v>905</v>
      </c>
      <c r="C324" s="263">
        <f t="shared" ca="1" si="17"/>
        <v>0</v>
      </c>
      <c r="D324" s="263" t="b">
        <f>ISBLANK(JVL11.17.7C05)</f>
        <v>1</v>
      </c>
      <c r="E324" s="263">
        <f>COUNT(JVL11.17.7C05)</f>
        <v>0</v>
      </c>
      <c r="G324" s="268" t="str">
        <f t="shared" si="15"/>
        <v>'=ISBLANK(JVL11.17.7C05)</v>
      </c>
      <c r="H324" s="263" t="str">
        <f t="shared" si="16"/>
        <v>'=COUNT(JVL11.17.7C05)</v>
      </c>
    </row>
    <row r="325" spans="1:8" x14ac:dyDescent="0.2">
      <c r="A325" s="263" t="s">
        <v>906</v>
      </c>
      <c r="B325" s="263" t="s">
        <v>907</v>
      </c>
      <c r="C325" s="263">
        <f t="shared" ca="1" si="17"/>
        <v>0</v>
      </c>
      <c r="D325" s="263" t="b">
        <f>ISBLANK(JVL11.18.1C01)</f>
        <v>1</v>
      </c>
      <c r="E325" s="263">
        <f>COUNT(JVL11.18.1C01)</f>
        <v>0</v>
      </c>
      <c r="G325" s="268" t="str">
        <f t="shared" si="15"/>
        <v>'=ISBLANK(JVL11.18.1C01)</v>
      </c>
      <c r="H325" s="263" t="str">
        <f t="shared" si="16"/>
        <v>'=COUNT(JVL11.18.1C01)</v>
      </c>
    </row>
    <row r="326" spans="1:8" x14ac:dyDescent="0.2">
      <c r="A326" s="263" t="s">
        <v>908</v>
      </c>
      <c r="B326" s="263" t="s">
        <v>909</v>
      </c>
      <c r="C326" s="263">
        <f t="shared" ca="1" si="17"/>
        <v>0</v>
      </c>
      <c r="D326" s="263" t="b">
        <f>ISBLANK(JVL11.18.2C01)</f>
        <v>1</v>
      </c>
      <c r="E326" s="263">
        <f>COUNT(JVL11.18.2C01)</f>
        <v>0</v>
      </c>
      <c r="G326" s="268" t="str">
        <f t="shared" si="15"/>
        <v>'=ISBLANK(JVL11.18.2C01)</v>
      </c>
      <c r="H326" s="263" t="str">
        <f t="shared" si="16"/>
        <v>'=COUNT(JVL11.18.2C01)</v>
      </c>
    </row>
    <row r="327" spans="1:8" x14ac:dyDescent="0.2">
      <c r="A327" s="263" t="s">
        <v>910</v>
      </c>
      <c r="B327" s="263" t="s">
        <v>911</v>
      </c>
      <c r="C327" s="263">
        <f t="shared" ca="1" si="17"/>
        <v>0</v>
      </c>
      <c r="D327" s="263" t="b">
        <f>ISBLANK(JVL11.18.2C02)</f>
        <v>1</v>
      </c>
      <c r="E327" s="263">
        <f>COUNT(JVL11.18.2C02)</f>
        <v>0</v>
      </c>
      <c r="G327" s="268" t="str">
        <f t="shared" si="15"/>
        <v>'=ISBLANK(JVL11.18.2C02)</v>
      </c>
      <c r="H327" s="263" t="str">
        <f t="shared" si="16"/>
        <v>'=COUNT(JVL11.18.2C02)</v>
      </c>
    </row>
    <row r="328" spans="1:8" x14ac:dyDescent="0.2">
      <c r="A328" s="263" t="s">
        <v>912</v>
      </c>
      <c r="B328" s="263" t="s">
        <v>913</v>
      </c>
      <c r="C328" s="263">
        <f t="shared" ca="1" si="17"/>
        <v>0</v>
      </c>
      <c r="D328" s="263" t="b">
        <f>ISBLANK(JVL11.18.2C03)</f>
        <v>1</v>
      </c>
      <c r="E328" s="263">
        <f>COUNT(JVL11.18.2C03)</f>
        <v>0</v>
      </c>
      <c r="G328" s="268" t="str">
        <f t="shared" si="15"/>
        <v>'=ISBLANK(JVL11.18.2C03)</v>
      </c>
      <c r="H328" s="263" t="str">
        <f t="shared" si="16"/>
        <v>'=COUNT(JVL11.18.2C03)</v>
      </c>
    </row>
    <row r="329" spans="1:8" x14ac:dyDescent="0.2">
      <c r="A329" s="263" t="s">
        <v>914</v>
      </c>
      <c r="B329" s="263" t="s">
        <v>915</v>
      </c>
      <c r="C329" s="263">
        <f t="shared" ca="1" si="17"/>
        <v>0</v>
      </c>
      <c r="D329" s="263" t="b">
        <f>ISBLANK(JVL11.18.2C04)</f>
        <v>1</v>
      </c>
      <c r="E329" s="263">
        <f>COUNT(JVL11.18.2C04)</f>
        <v>0</v>
      </c>
      <c r="G329" s="268" t="str">
        <f t="shared" si="15"/>
        <v>'=ISBLANK(JVL11.18.2C04)</v>
      </c>
      <c r="H329" s="263" t="str">
        <f t="shared" si="16"/>
        <v>'=COUNT(JVL11.18.2C04)</v>
      </c>
    </row>
    <row r="330" spans="1:8" x14ac:dyDescent="0.2">
      <c r="A330" s="263" t="s">
        <v>916</v>
      </c>
      <c r="B330" s="263" t="s">
        <v>917</v>
      </c>
      <c r="C330" s="263">
        <f t="shared" ca="1" si="17"/>
        <v>0</v>
      </c>
      <c r="D330" s="263" t="b">
        <f>ISBLANK(JVL11.18.2C05)</f>
        <v>1</v>
      </c>
      <c r="E330" s="263">
        <f>COUNT(JVL11.18.2C05)</f>
        <v>0</v>
      </c>
      <c r="G330" s="268" t="str">
        <f t="shared" si="15"/>
        <v>'=ISBLANK(JVL11.18.2C05)</v>
      </c>
      <c r="H330" s="263" t="str">
        <f t="shared" si="16"/>
        <v>'=COUNT(JVL11.18.2C05)</v>
      </c>
    </row>
    <row r="331" spans="1:8" x14ac:dyDescent="0.2">
      <c r="A331" s="263" t="s">
        <v>918</v>
      </c>
      <c r="B331" s="263" t="s">
        <v>919</v>
      </c>
      <c r="C331" s="263">
        <f t="shared" ca="1" si="17"/>
        <v>0</v>
      </c>
      <c r="D331" s="263" t="b">
        <f>ISBLANK(JVL11.18.3C01)</f>
        <v>1</v>
      </c>
      <c r="E331" s="263">
        <f>COUNT(JVL11.18.3C01)</f>
        <v>0</v>
      </c>
      <c r="G331" s="268" t="str">
        <f t="shared" si="15"/>
        <v>'=ISBLANK(JVL11.18.3C01)</v>
      </c>
      <c r="H331" s="263" t="str">
        <f t="shared" si="16"/>
        <v>'=COUNT(JVL11.18.3C01)</v>
      </c>
    </row>
    <row r="332" spans="1:8" x14ac:dyDescent="0.2">
      <c r="A332" s="263" t="s">
        <v>920</v>
      </c>
      <c r="B332" s="263" t="s">
        <v>921</v>
      </c>
      <c r="C332" s="263">
        <f t="shared" ca="1" si="17"/>
        <v>0</v>
      </c>
      <c r="D332" s="263" t="b">
        <f>ISBLANK(JVL11.18.3C02)</f>
        <v>1</v>
      </c>
      <c r="E332" s="263">
        <f>COUNT(JVL11.18.3C02)</f>
        <v>0</v>
      </c>
      <c r="G332" s="268" t="str">
        <f t="shared" si="15"/>
        <v>'=ISBLANK(JVL11.18.3C02)</v>
      </c>
      <c r="H332" s="263" t="str">
        <f t="shared" si="16"/>
        <v>'=COUNT(JVL11.18.3C02)</v>
      </c>
    </row>
    <row r="333" spans="1:8" x14ac:dyDescent="0.2">
      <c r="A333" s="263" t="s">
        <v>922</v>
      </c>
      <c r="B333" s="263" t="s">
        <v>923</v>
      </c>
      <c r="C333" s="263">
        <f t="shared" ca="1" si="17"/>
        <v>0</v>
      </c>
      <c r="D333" s="263" t="b">
        <f>ISBLANK(JVL11.18.3C03)</f>
        <v>1</v>
      </c>
      <c r="E333" s="263">
        <f>COUNT(JVL11.18.3C03)</f>
        <v>0</v>
      </c>
      <c r="G333" s="268" t="str">
        <f t="shared" si="15"/>
        <v>'=ISBLANK(JVL11.18.3C03)</v>
      </c>
      <c r="H333" s="263" t="str">
        <f t="shared" si="16"/>
        <v>'=COUNT(JVL11.18.3C03)</v>
      </c>
    </row>
    <row r="334" spans="1:8" x14ac:dyDescent="0.2">
      <c r="A334" s="263" t="s">
        <v>924</v>
      </c>
      <c r="B334" s="263" t="s">
        <v>925</v>
      </c>
      <c r="C334" s="263">
        <f t="shared" ca="1" si="17"/>
        <v>0</v>
      </c>
      <c r="D334" s="263" t="b">
        <f>ISBLANK(JVL11.18.3C05)</f>
        <v>1</v>
      </c>
      <c r="E334" s="263">
        <f>COUNT(JVL11.18.3C05)</f>
        <v>0</v>
      </c>
      <c r="G334" s="268" t="str">
        <f t="shared" si="15"/>
        <v>'=ISBLANK(JVL11.18.3C05)</v>
      </c>
      <c r="H334" s="263" t="str">
        <f t="shared" si="16"/>
        <v>'=COUNT(JVL11.18.3C05)</v>
      </c>
    </row>
    <row r="335" spans="1:8" x14ac:dyDescent="0.2">
      <c r="A335" s="263" t="s">
        <v>926</v>
      </c>
      <c r="B335" s="263" t="s">
        <v>927</v>
      </c>
      <c r="C335" s="263">
        <f t="shared" ca="1" si="17"/>
        <v>0</v>
      </c>
      <c r="D335" s="263" t="b">
        <f>ISBLANK(JVL11.18.4C01)</f>
        <v>1</v>
      </c>
      <c r="E335" s="263">
        <f>COUNT(JVL11.18.4C01)</f>
        <v>0</v>
      </c>
      <c r="G335" s="268" t="str">
        <f t="shared" si="15"/>
        <v>'=ISBLANK(JVL11.18.4C01)</v>
      </c>
      <c r="H335" s="263" t="str">
        <f t="shared" si="16"/>
        <v>'=COUNT(JVL11.18.4C01)</v>
      </c>
    </row>
    <row r="336" spans="1:8" x14ac:dyDescent="0.2">
      <c r="A336" s="263" t="s">
        <v>928</v>
      </c>
      <c r="B336" s="263" t="s">
        <v>929</v>
      </c>
      <c r="C336" s="263">
        <f t="shared" ca="1" si="17"/>
        <v>0</v>
      </c>
      <c r="D336" s="263" t="b">
        <f>ISBLANK(JVL11.18.4C02)</f>
        <v>1</v>
      </c>
      <c r="E336" s="263">
        <f>COUNT(JVL11.18.4C02)</f>
        <v>0</v>
      </c>
      <c r="G336" s="268" t="str">
        <f t="shared" si="15"/>
        <v>'=ISBLANK(JVL11.18.4C02)</v>
      </c>
      <c r="H336" s="263" t="str">
        <f t="shared" si="16"/>
        <v>'=COUNT(JVL11.18.4C02)</v>
      </c>
    </row>
    <row r="337" spans="1:8" x14ac:dyDescent="0.2">
      <c r="A337" s="263" t="s">
        <v>930</v>
      </c>
      <c r="B337" s="263" t="s">
        <v>931</v>
      </c>
      <c r="C337" s="263">
        <f t="shared" ca="1" si="17"/>
        <v>0</v>
      </c>
      <c r="D337" s="263" t="b">
        <f>ISBLANK(JVL11.18.4C03)</f>
        <v>1</v>
      </c>
      <c r="E337" s="263">
        <f>COUNT(JVL11.18.4C03)</f>
        <v>0</v>
      </c>
      <c r="G337" s="268" t="str">
        <f t="shared" si="15"/>
        <v>'=ISBLANK(JVL11.18.4C03)</v>
      </c>
      <c r="H337" s="263" t="str">
        <f t="shared" si="16"/>
        <v>'=COUNT(JVL11.18.4C03)</v>
      </c>
    </row>
    <row r="338" spans="1:8" x14ac:dyDescent="0.2">
      <c r="A338" s="263" t="s">
        <v>932</v>
      </c>
      <c r="B338" s="263" t="s">
        <v>933</v>
      </c>
      <c r="C338" s="263">
        <f t="shared" ca="1" si="17"/>
        <v>0</v>
      </c>
      <c r="D338" s="263" t="b">
        <f>ISBLANK(JVL11.18.4C05)</f>
        <v>1</v>
      </c>
      <c r="E338" s="263">
        <f>COUNT(JVL11.18.4C05)</f>
        <v>0</v>
      </c>
      <c r="G338" s="268" t="str">
        <f t="shared" si="15"/>
        <v>'=ISBLANK(JVL11.18.4C05)</v>
      </c>
      <c r="H338" s="263" t="str">
        <f t="shared" si="16"/>
        <v>'=COUNT(JVL11.18.4C05)</v>
      </c>
    </row>
    <row r="339" spans="1:8" x14ac:dyDescent="0.2">
      <c r="A339" s="263" t="s">
        <v>934</v>
      </c>
      <c r="B339" s="263" t="s">
        <v>935</v>
      </c>
      <c r="C339" s="263">
        <f t="shared" ca="1" si="17"/>
        <v>0</v>
      </c>
      <c r="D339" s="263" t="b">
        <f>ISBLANK(JVL11.18.5C01)</f>
        <v>1</v>
      </c>
      <c r="E339" s="263">
        <f>COUNT(JVL11.18.5C01)</f>
        <v>0</v>
      </c>
      <c r="G339" s="268" t="str">
        <f t="shared" si="15"/>
        <v>'=ISBLANK(JVL11.18.5C01)</v>
      </c>
      <c r="H339" s="263" t="str">
        <f t="shared" si="16"/>
        <v>'=COUNT(JVL11.18.5C01)</v>
      </c>
    </row>
    <row r="340" spans="1:8" x14ac:dyDescent="0.2">
      <c r="A340" s="263" t="s">
        <v>936</v>
      </c>
      <c r="B340" s="263" t="s">
        <v>937</v>
      </c>
      <c r="C340" s="263">
        <f t="shared" ca="1" si="17"/>
        <v>0</v>
      </c>
      <c r="D340" s="263" t="b">
        <f>ISBLANK(JVL11.18.5C02)</f>
        <v>1</v>
      </c>
      <c r="E340" s="263">
        <f>COUNT(JVL11.18.5C02)</f>
        <v>0</v>
      </c>
      <c r="G340" s="268" t="str">
        <f t="shared" si="15"/>
        <v>'=ISBLANK(JVL11.18.5C02)</v>
      </c>
      <c r="H340" s="263" t="str">
        <f t="shared" si="16"/>
        <v>'=COUNT(JVL11.18.5C02)</v>
      </c>
    </row>
    <row r="341" spans="1:8" x14ac:dyDescent="0.2">
      <c r="A341" s="263" t="s">
        <v>938</v>
      </c>
      <c r="B341" s="263" t="s">
        <v>939</v>
      </c>
      <c r="C341" s="263">
        <f t="shared" ca="1" si="17"/>
        <v>0</v>
      </c>
      <c r="D341" s="263" t="b">
        <f>ISBLANK(JVL11.18.5C03)</f>
        <v>1</v>
      </c>
      <c r="E341" s="263">
        <f>COUNT(JVL11.18.5C03)</f>
        <v>0</v>
      </c>
      <c r="G341" s="268" t="str">
        <f t="shared" si="15"/>
        <v>'=ISBLANK(JVL11.18.5C03)</v>
      </c>
      <c r="H341" s="263" t="str">
        <f t="shared" si="16"/>
        <v>'=COUNT(JVL11.18.5C03)</v>
      </c>
    </row>
    <row r="342" spans="1:8" x14ac:dyDescent="0.2">
      <c r="A342" s="263" t="s">
        <v>940</v>
      </c>
      <c r="B342" s="263" t="s">
        <v>941</v>
      </c>
      <c r="C342" s="263">
        <f t="shared" ca="1" si="17"/>
        <v>0</v>
      </c>
      <c r="D342" s="263" t="b">
        <f>ISBLANK(JVL11.18.5C05)</f>
        <v>1</v>
      </c>
      <c r="E342" s="263">
        <f>COUNT(JVL11.18.5C05)</f>
        <v>0</v>
      </c>
      <c r="G342" s="268" t="str">
        <f t="shared" si="15"/>
        <v>'=ISBLANK(JVL11.18.5C05)</v>
      </c>
      <c r="H342" s="263" t="str">
        <f t="shared" si="16"/>
        <v>'=COUNT(JVL11.18.5C05)</v>
      </c>
    </row>
    <row r="343" spans="1:8" x14ac:dyDescent="0.2">
      <c r="A343" s="263" t="s">
        <v>942</v>
      </c>
      <c r="B343" s="263" t="s">
        <v>943</v>
      </c>
      <c r="C343" s="263">
        <f t="shared" ca="1" si="17"/>
        <v>0</v>
      </c>
      <c r="D343" s="263" t="b">
        <f>ISBLANK(JVL11.18.6C01)</f>
        <v>1</v>
      </c>
      <c r="E343" s="263">
        <f>COUNT(JVL11.18.6C01)</f>
        <v>0</v>
      </c>
      <c r="G343" s="268" t="str">
        <f t="shared" si="15"/>
        <v>'=ISBLANK(JVL11.18.6C01)</v>
      </c>
      <c r="H343" s="263" t="str">
        <f t="shared" si="16"/>
        <v>'=COUNT(JVL11.18.6C01)</v>
      </c>
    </row>
    <row r="344" spans="1:8" x14ac:dyDescent="0.2">
      <c r="A344" s="263" t="s">
        <v>944</v>
      </c>
      <c r="B344" s="263" t="s">
        <v>945</v>
      </c>
      <c r="C344" s="263">
        <f t="shared" ca="1" si="17"/>
        <v>0</v>
      </c>
      <c r="D344" s="263" t="b">
        <f>ISBLANK(JVL11.18.6C02)</f>
        <v>1</v>
      </c>
      <c r="E344" s="263">
        <f>COUNT(JVL11.18.6C02)</f>
        <v>0</v>
      </c>
      <c r="G344" s="268" t="str">
        <f t="shared" si="15"/>
        <v>'=ISBLANK(JVL11.18.6C02)</v>
      </c>
      <c r="H344" s="263" t="str">
        <f t="shared" si="16"/>
        <v>'=COUNT(JVL11.18.6C02)</v>
      </c>
    </row>
    <row r="345" spans="1:8" x14ac:dyDescent="0.2">
      <c r="A345" s="263" t="s">
        <v>946</v>
      </c>
      <c r="B345" s="263" t="s">
        <v>947</v>
      </c>
      <c r="C345" s="263">
        <f t="shared" ca="1" si="17"/>
        <v>0</v>
      </c>
      <c r="D345" s="263" t="b">
        <f>ISBLANK(JVL11.18.6C03)</f>
        <v>1</v>
      </c>
      <c r="E345" s="263">
        <f>COUNT(JVL11.18.6C03)</f>
        <v>0</v>
      </c>
      <c r="G345" s="268" t="str">
        <f t="shared" si="15"/>
        <v>'=ISBLANK(JVL11.18.6C03)</v>
      </c>
      <c r="H345" s="263" t="str">
        <f t="shared" si="16"/>
        <v>'=COUNT(JVL11.18.6C03)</v>
      </c>
    </row>
    <row r="346" spans="1:8" x14ac:dyDescent="0.2">
      <c r="A346" s="263" t="s">
        <v>948</v>
      </c>
      <c r="B346" s="263" t="s">
        <v>949</v>
      </c>
      <c r="C346" s="263">
        <f t="shared" ca="1" si="17"/>
        <v>0</v>
      </c>
      <c r="D346" s="263" t="b">
        <f>ISBLANK(JVL11.18.6C05)</f>
        <v>1</v>
      </c>
      <c r="E346" s="263">
        <f>COUNT(JVL11.18.6C05)</f>
        <v>0</v>
      </c>
      <c r="G346" s="268" t="str">
        <f t="shared" si="15"/>
        <v>'=ISBLANK(JVL11.18.6C05)</v>
      </c>
      <c r="H346" s="263" t="str">
        <f t="shared" si="16"/>
        <v>'=COUNT(JVL11.18.6C05)</v>
      </c>
    </row>
    <row r="347" spans="1:8" x14ac:dyDescent="0.2">
      <c r="A347" s="263" t="s">
        <v>950</v>
      </c>
      <c r="B347" s="263" t="s">
        <v>951</v>
      </c>
      <c r="C347" s="263">
        <f t="shared" ca="1" si="17"/>
        <v>0</v>
      </c>
      <c r="D347" s="263" t="b">
        <f>ISBLANK(JVL11.18.7C01)</f>
        <v>1</v>
      </c>
      <c r="E347" s="263">
        <f>COUNT(JVL11.18.7C01)</f>
        <v>0</v>
      </c>
      <c r="G347" s="268" t="str">
        <f t="shared" si="15"/>
        <v>'=ISBLANK(JVL11.18.7C01)</v>
      </c>
      <c r="H347" s="263" t="str">
        <f t="shared" si="16"/>
        <v>'=COUNT(JVL11.18.7C01)</v>
      </c>
    </row>
    <row r="348" spans="1:8" x14ac:dyDescent="0.2">
      <c r="A348" s="263" t="s">
        <v>952</v>
      </c>
      <c r="B348" s="263" t="s">
        <v>953</v>
      </c>
      <c r="C348" s="263">
        <f t="shared" ca="1" si="17"/>
        <v>0</v>
      </c>
      <c r="D348" s="263" t="b">
        <f>ISBLANK(JVL11.18.7C02)</f>
        <v>1</v>
      </c>
      <c r="E348" s="263">
        <f>COUNT(JVL11.18.7C02)</f>
        <v>0</v>
      </c>
      <c r="G348" s="268" t="str">
        <f t="shared" si="15"/>
        <v>'=ISBLANK(JVL11.18.7C02)</v>
      </c>
      <c r="H348" s="263" t="str">
        <f t="shared" si="16"/>
        <v>'=COUNT(JVL11.18.7C02)</v>
      </c>
    </row>
    <row r="349" spans="1:8" x14ac:dyDescent="0.2">
      <c r="A349" s="263" t="s">
        <v>954</v>
      </c>
      <c r="B349" s="263" t="s">
        <v>955</v>
      </c>
      <c r="C349" s="263">
        <f t="shared" ca="1" si="17"/>
        <v>0</v>
      </c>
      <c r="D349" s="263" t="b">
        <f>ISBLANK(JVL11.18.7C03)</f>
        <v>1</v>
      </c>
      <c r="E349" s="263">
        <f>COUNT(JVL11.18.7C03)</f>
        <v>0</v>
      </c>
      <c r="G349" s="268" t="str">
        <f t="shared" si="15"/>
        <v>'=ISBLANK(JVL11.18.7C03)</v>
      </c>
      <c r="H349" s="263" t="str">
        <f t="shared" si="16"/>
        <v>'=COUNT(JVL11.18.7C03)</v>
      </c>
    </row>
    <row r="350" spans="1:8" x14ac:dyDescent="0.2">
      <c r="A350" s="263" t="s">
        <v>956</v>
      </c>
      <c r="B350" s="263" t="s">
        <v>957</v>
      </c>
      <c r="C350" s="263">
        <f t="shared" ca="1" si="17"/>
        <v>0</v>
      </c>
      <c r="D350" s="263" t="b">
        <f>ISBLANK(JVL11.18.7C05)</f>
        <v>1</v>
      </c>
      <c r="E350" s="263">
        <f>COUNT(JVL11.18.7C05)</f>
        <v>0</v>
      </c>
      <c r="G350" s="268" t="str">
        <f t="shared" si="15"/>
        <v>'=ISBLANK(JVL11.18.7C05)</v>
      </c>
      <c r="H350" s="263" t="str">
        <f t="shared" si="16"/>
        <v>'=COUNT(JVL11.18.7C05)</v>
      </c>
    </row>
    <row r="351" spans="1:8" x14ac:dyDescent="0.2">
      <c r="A351" s="263" t="s">
        <v>958</v>
      </c>
      <c r="B351" s="263" t="s">
        <v>959</v>
      </c>
      <c r="C351" s="263">
        <f t="shared" ca="1" si="17"/>
        <v>0</v>
      </c>
      <c r="D351" s="263" t="b">
        <f>ISBLANK(JVL11.19.1C01)</f>
        <v>1</v>
      </c>
      <c r="E351" s="263">
        <f>COUNT(JVL11.19.1C01)</f>
        <v>0</v>
      </c>
      <c r="G351" s="268" t="str">
        <f t="shared" si="15"/>
        <v>'=ISBLANK(JVL11.19.1C01)</v>
      </c>
      <c r="H351" s="263" t="str">
        <f t="shared" si="16"/>
        <v>'=COUNT(JVL11.19.1C01)</v>
      </c>
    </row>
    <row r="352" spans="1:8" x14ac:dyDescent="0.2">
      <c r="A352" s="263" t="s">
        <v>960</v>
      </c>
      <c r="B352" s="263" t="s">
        <v>961</v>
      </c>
      <c r="C352" s="263">
        <f t="shared" ca="1" si="17"/>
        <v>0</v>
      </c>
      <c r="D352" s="263" t="b">
        <f>ISBLANK(JVL11.19.2C01)</f>
        <v>1</v>
      </c>
      <c r="E352" s="263">
        <f>COUNT(JVL11.19.2C01)</f>
        <v>0</v>
      </c>
      <c r="G352" s="268" t="str">
        <f t="shared" si="15"/>
        <v>'=ISBLANK(JVL11.19.2C01)</v>
      </c>
      <c r="H352" s="263" t="str">
        <f t="shared" si="16"/>
        <v>'=COUNT(JVL11.19.2C01)</v>
      </c>
    </row>
    <row r="353" spans="1:8" x14ac:dyDescent="0.2">
      <c r="A353" s="263" t="s">
        <v>962</v>
      </c>
      <c r="B353" s="263" t="s">
        <v>963</v>
      </c>
      <c r="C353" s="263">
        <f t="shared" ca="1" si="17"/>
        <v>0</v>
      </c>
      <c r="D353" s="263" t="b">
        <f>ISBLANK(JVL11.19.2C02)</f>
        <v>1</v>
      </c>
      <c r="E353" s="263">
        <f>COUNT(JVL11.19.2C02)</f>
        <v>0</v>
      </c>
      <c r="G353" s="268" t="str">
        <f t="shared" si="15"/>
        <v>'=ISBLANK(JVL11.19.2C02)</v>
      </c>
      <c r="H353" s="263" t="str">
        <f t="shared" si="16"/>
        <v>'=COUNT(JVL11.19.2C02)</v>
      </c>
    </row>
    <row r="354" spans="1:8" x14ac:dyDescent="0.2">
      <c r="A354" s="263" t="s">
        <v>964</v>
      </c>
      <c r="B354" s="263" t="s">
        <v>965</v>
      </c>
      <c r="C354" s="263">
        <f t="shared" ca="1" si="17"/>
        <v>0</v>
      </c>
      <c r="D354" s="263" t="b">
        <f>ISBLANK(JVL11.19.2C03)</f>
        <v>1</v>
      </c>
      <c r="E354" s="263">
        <f>COUNT(JVL11.19.2C03)</f>
        <v>0</v>
      </c>
      <c r="G354" s="268" t="str">
        <f t="shared" si="15"/>
        <v>'=ISBLANK(JVL11.19.2C03)</v>
      </c>
      <c r="H354" s="263" t="str">
        <f t="shared" si="16"/>
        <v>'=COUNT(JVL11.19.2C03)</v>
      </c>
    </row>
    <row r="355" spans="1:8" x14ac:dyDescent="0.2">
      <c r="A355" s="263" t="s">
        <v>966</v>
      </c>
      <c r="B355" s="263" t="s">
        <v>967</v>
      </c>
      <c r="C355" s="263">
        <f t="shared" ca="1" si="17"/>
        <v>0</v>
      </c>
      <c r="D355" s="263" t="b">
        <f>ISBLANK(JVL11.19.2C04)</f>
        <v>1</v>
      </c>
      <c r="E355" s="263">
        <f>COUNT(JVL11.19.2C04)</f>
        <v>0</v>
      </c>
      <c r="G355" s="268" t="str">
        <f t="shared" si="15"/>
        <v>'=ISBLANK(JVL11.19.2C04)</v>
      </c>
      <c r="H355" s="263" t="str">
        <f t="shared" si="16"/>
        <v>'=COUNT(JVL11.19.2C04)</v>
      </c>
    </row>
    <row r="356" spans="1:8" x14ac:dyDescent="0.2">
      <c r="A356" s="263" t="s">
        <v>968</v>
      </c>
      <c r="B356" s="263" t="s">
        <v>969</v>
      </c>
      <c r="C356" s="263">
        <f t="shared" ca="1" si="17"/>
        <v>0</v>
      </c>
      <c r="D356" s="263" t="b">
        <f>ISBLANK(JVL11.19.2C05)</f>
        <v>1</v>
      </c>
      <c r="E356" s="263">
        <f>COUNT(JVL11.19.2C05)</f>
        <v>0</v>
      </c>
      <c r="G356" s="268" t="str">
        <f t="shared" si="15"/>
        <v>'=ISBLANK(JVL11.19.2C05)</v>
      </c>
      <c r="H356" s="263" t="str">
        <f t="shared" si="16"/>
        <v>'=COUNT(JVL11.19.2C05)</v>
      </c>
    </row>
    <row r="357" spans="1:8" x14ac:dyDescent="0.2">
      <c r="A357" s="263" t="s">
        <v>970</v>
      </c>
      <c r="B357" s="263" t="s">
        <v>971</v>
      </c>
      <c r="C357" s="263">
        <f t="shared" ca="1" si="17"/>
        <v>0</v>
      </c>
      <c r="D357" s="263" t="b">
        <f>ISBLANK(JVL11.19.3C01)</f>
        <v>1</v>
      </c>
      <c r="E357" s="263">
        <f>COUNT(JVL11.19.3C01)</f>
        <v>0</v>
      </c>
      <c r="G357" s="268" t="str">
        <f t="shared" si="15"/>
        <v>'=ISBLANK(JVL11.19.3C01)</v>
      </c>
      <c r="H357" s="263" t="str">
        <f t="shared" si="16"/>
        <v>'=COUNT(JVL11.19.3C01)</v>
      </c>
    </row>
    <row r="358" spans="1:8" x14ac:dyDescent="0.2">
      <c r="A358" s="263" t="s">
        <v>972</v>
      </c>
      <c r="B358" s="263" t="s">
        <v>973</v>
      </c>
      <c r="C358" s="263">
        <f t="shared" ca="1" si="17"/>
        <v>0</v>
      </c>
      <c r="D358" s="263" t="b">
        <f>ISBLANK(JVL11.19.3C02)</f>
        <v>1</v>
      </c>
      <c r="E358" s="263">
        <f>COUNT(JVL11.19.3C02)</f>
        <v>0</v>
      </c>
      <c r="G358" s="268" t="str">
        <f t="shared" si="15"/>
        <v>'=ISBLANK(JVL11.19.3C02)</v>
      </c>
      <c r="H358" s="263" t="str">
        <f t="shared" si="16"/>
        <v>'=COUNT(JVL11.19.3C02)</v>
      </c>
    </row>
    <row r="359" spans="1:8" x14ac:dyDescent="0.2">
      <c r="A359" s="263" t="s">
        <v>974</v>
      </c>
      <c r="B359" s="263" t="s">
        <v>975</v>
      </c>
      <c r="C359" s="263">
        <f t="shared" ca="1" si="17"/>
        <v>0</v>
      </c>
      <c r="D359" s="263" t="b">
        <f>ISBLANK(JVL11.19.3C03)</f>
        <v>1</v>
      </c>
      <c r="E359" s="263">
        <f>COUNT(JVL11.19.3C03)</f>
        <v>0</v>
      </c>
      <c r="G359" s="268" t="str">
        <f t="shared" si="15"/>
        <v>'=ISBLANK(JVL11.19.3C03)</v>
      </c>
      <c r="H359" s="263" t="str">
        <f t="shared" si="16"/>
        <v>'=COUNT(JVL11.19.3C03)</v>
      </c>
    </row>
    <row r="360" spans="1:8" x14ac:dyDescent="0.2">
      <c r="A360" s="263" t="s">
        <v>976</v>
      </c>
      <c r="B360" s="263" t="s">
        <v>977</v>
      </c>
      <c r="C360" s="263">
        <f t="shared" ca="1" si="17"/>
        <v>0</v>
      </c>
      <c r="D360" s="263" t="b">
        <f>ISBLANK(JVL11.19.3C05)</f>
        <v>1</v>
      </c>
      <c r="E360" s="263">
        <f>COUNT(JVL11.19.3C05)</f>
        <v>0</v>
      </c>
      <c r="G360" s="268" t="str">
        <f t="shared" si="15"/>
        <v>'=ISBLANK(JVL11.19.3C05)</v>
      </c>
      <c r="H360" s="263" t="str">
        <f t="shared" si="16"/>
        <v>'=COUNT(JVL11.19.3C05)</v>
      </c>
    </row>
    <row r="361" spans="1:8" x14ac:dyDescent="0.2">
      <c r="A361" s="263" t="s">
        <v>978</v>
      </c>
      <c r="B361" s="263" t="s">
        <v>979</v>
      </c>
      <c r="C361" s="263">
        <f t="shared" ca="1" si="17"/>
        <v>0</v>
      </c>
      <c r="D361" s="263" t="b">
        <f>ISBLANK(JVL11.19.4C01)</f>
        <v>1</v>
      </c>
      <c r="E361" s="263">
        <f>COUNT(JVL11.19.4C01)</f>
        <v>0</v>
      </c>
      <c r="G361" s="268" t="str">
        <f t="shared" si="15"/>
        <v>'=ISBLANK(JVL11.19.4C01)</v>
      </c>
      <c r="H361" s="263" t="str">
        <f t="shared" si="16"/>
        <v>'=COUNT(JVL11.19.4C01)</v>
      </c>
    </row>
    <row r="362" spans="1:8" x14ac:dyDescent="0.2">
      <c r="A362" s="263" t="s">
        <v>980</v>
      </c>
      <c r="B362" s="263" t="s">
        <v>981</v>
      </c>
      <c r="C362" s="263">
        <f t="shared" ca="1" si="17"/>
        <v>0</v>
      </c>
      <c r="D362" s="263" t="b">
        <f>ISBLANK(JVL11.19.4C02)</f>
        <v>1</v>
      </c>
      <c r="E362" s="263">
        <f>COUNT(JVL11.19.4C02)</f>
        <v>0</v>
      </c>
      <c r="G362" s="268" t="str">
        <f t="shared" si="15"/>
        <v>'=ISBLANK(JVL11.19.4C02)</v>
      </c>
      <c r="H362" s="263" t="str">
        <f t="shared" si="16"/>
        <v>'=COUNT(JVL11.19.4C02)</v>
      </c>
    </row>
    <row r="363" spans="1:8" x14ac:dyDescent="0.2">
      <c r="A363" s="263" t="s">
        <v>982</v>
      </c>
      <c r="B363" s="263" t="s">
        <v>983</v>
      </c>
      <c r="C363" s="263">
        <f t="shared" ca="1" si="17"/>
        <v>0</v>
      </c>
      <c r="D363" s="263" t="b">
        <f>ISBLANK(JVL11.19.4C03)</f>
        <v>1</v>
      </c>
      <c r="E363" s="263">
        <f>COUNT(JVL11.19.4C03)</f>
        <v>0</v>
      </c>
      <c r="G363" s="268" t="str">
        <f t="shared" si="15"/>
        <v>'=ISBLANK(JVL11.19.4C03)</v>
      </c>
      <c r="H363" s="263" t="str">
        <f t="shared" si="16"/>
        <v>'=COUNT(JVL11.19.4C03)</v>
      </c>
    </row>
    <row r="364" spans="1:8" x14ac:dyDescent="0.2">
      <c r="A364" s="263" t="s">
        <v>984</v>
      </c>
      <c r="B364" s="263" t="s">
        <v>985</v>
      </c>
      <c r="C364" s="263">
        <f t="shared" ca="1" si="17"/>
        <v>0</v>
      </c>
      <c r="D364" s="263" t="b">
        <f>ISBLANK(JVL11.19.4C05)</f>
        <v>1</v>
      </c>
      <c r="E364" s="263">
        <f>COUNT(JVL11.19.4C05)</f>
        <v>0</v>
      </c>
      <c r="G364" s="268" t="str">
        <f t="shared" si="15"/>
        <v>'=ISBLANK(JVL11.19.4C05)</v>
      </c>
      <c r="H364" s="263" t="str">
        <f t="shared" si="16"/>
        <v>'=COUNT(JVL11.19.4C05)</v>
      </c>
    </row>
    <row r="365" spans="1:8" x14ac:dyDescent="0.2">
      <c r="A365" s="263" t="s">
        <v>986</v>
      </c>
      <c r="B365" s="263" t="s">
        <v>987</v>
      </c>
      <c r="C365" s="263">
        <f t="shared" ca="1" si="17"/>
        <v>0</v>
      </c>
      <c r="D365" s="263" t="b">
        <f>ISBLANK(JVL11.19.5C01)</f>
        <v>1</v>
      </c>
      <c r="E365" s="263">
        <f>COUNT(JVL11.19.5C01)</f>
        <v>0</v>
      </c>
      <c r="G365" s="268" t="str">
        <f t="shared" si="15"/>
        <v>'=ISBLANK(JVL11.19.5C01)</v>
      </c>
      <c r="H365" s="263" t="str">
        <f t="shared" si="16"/>
        <v>'=COUNT(JVL11.19.5C01)</v>
      </c>
    </row>
    <row r="366" spans="1:8" x14ac:dyDescent="0.2">
      <c r="A366" s="263" t="s">
        <v>988</v>
      </c>
      <c r="B366" s="263" t="s">
        <v>989</v>
      </c>
      <c r="C366" s="263">
        <f t="shared" ca="1" si="17"/>
        <v>0</v>
      </c>
      <c r="D366" s="263" t="b">
        <f>ISBLANK(JVL11.19.5C02)</f>
        <v>1</v>
      </c>
      <c r="E366" s="263">
        <f>COUNT(JVL11.19.5C02)</f>
        <v>0</v>
      </c>
      <c r="G366" s="268" t="str">
        <f t="shared" si="15"/>
        <v>'=ISBLANK(JVL11.19.5C02)</v>
      </c>
      <c r="H366" s="263" t="str">
        <f t="shared" si="16"/>
        <v>'=COUNT(JVL11.19.5C02)</v>
      </c>
    </row>
    <row r="367" spans="1:8" x14ac:dyDescent="0.2">
      <c r="A367" s="263" t="s">
        <v>990</v>
      </c>
      <c r="B367" s="263" t="s">
        <v>991</v>
      </c>
      <c r="C367" s="263">
        <f t="shared" ca="1" si="17"/>
        <v>0</v>
      </c>
      <c r="D367" s="263" t="b">
        <f>ISBLANK(JVL11.19.5C03)</f>
        <v>1</v>
      </c>
      <c r="E367" s="263">
        <f>COUNT(JVL11.19.5C03)</f>
        <v>0</v>
      </c>
      <c r="G367" s="268" t="str">
        <f t="shared" si="15"/>
        <v>'=ISBLANK(JVL11.19.5C03)</v>
      </c>
      <c r="H367" s="263" t="str">
        <f t="shared" si="16"/>
        <v>'=COUNT(JVL11.19.5C03)</v>
      </c>
    </row>
    <row r="368" spans="1:8" x14ac:dyDescent="0.2">
      <c r="A368" s="263" t="s">
        <v>992</v>
      </c>
      <c r="B368" s="263" t="s">
        <v>993</v>
      </c>
      <c r="C368" s="263">
        <f t="shared" ca="1" si="17"/>
        <v>0</v>
      </c>
      <c r="D368" s="263" t="b">
        <f>ISBLANK(JVL11.19.5C05)</f>
        <v>1</v>
      </c>
      <c r="E368" s="263">
        <f>COUNT(JVL11.19.5C05)</f>
        <v>0</v>
      </c>
      <c r="G368" s="268" t="str">
        <f t="shared" si="15"/>
        <v>'=ISBLANK(JVL11.19.5C05)</v>
      </c>
      <c r="H368" s="263" t="str">
        <f t="shared" si="16"/>
        <v>'=COUNT(JVL11.19.5C05)</v>
      </c>
    </row>
    <row r="369" spans="1:8" x14ac:dyDescent="0.2">
      <c r="A369" s="263" t="s">
        <v>994</v>
      </c>
      <c r="B369" s="263" t="s">
        <v>995</v>
      </c>
      <c r="C369" s="263">
        <f t="shared" ca="1" si="17"/>
        <v>0</v>
      </c>
      <c r="D369" s="263" t="b">
        <f>ISBLANK(JVL11.19.6C01)</f>
        <v>1</v>
      </c>
      <c r="E369" s="263">
        <f>COUNT(JVL11.19.6C01)</f>
        <v>0</v>
      </c>
      <c r="G369" s="268" t="str">
        <f t="shared" si="15"/>
        <v>'=ISBLANK(JVL11.19.6C01)</v>
      </c>
      <c r="H369" s="263" t="str">
        <f t="shared" si="16"/>
        <v>'=COUNT(JVL11.19.6C01)</v>
      </c>
    </row>
    <row r="370" spans="1:8" x14ac:dyDescent="0.2">
      <c r="A370" s="263" t="s">
        <v>996</v>
      </c>
      <c r="B370" s="263" t="s">
        <v>997</v>
      </c>
      <c r="C370" s="263">
        <f t="shared" ca="1" si="17"/>
        <v>0</v>
      </c>
      <c r="D370" s="263" t="b">
        <f>ISBLANK(JVL11.19.6C02)</f>
        <v>1</v>
      </c>
      <c r="E370" s="263">
        <f>COUNT(JVL11.19.6C02)</f>
        <v>0</v>
      </c>
      <c r="G370" s="268" t="str">
        <f t="shared" si="15"/>
        <v>'=ISBLANK(JVL11.19.6C02)</v>
      </c>
      <c r="H370" s="263" t="str">
        <f t="shared" si="16"/>
        <v>'=COUNT(JVL11.19.6C02)</v>
      </c>
    </row>
    <row r="371" spans="1:8" x14ac:dyDescent="0.2">
      <c r="A371" s="263" t="s">
        <v>998</v>
      </c>
      <c r="B371" s="263" t="s">
        <v>999</v>
      </c>
      <c r="C371" s="263">
        <f t="shared" ca="1" si="17"/>
        <v>0</v>
      </c>
      <c r="D371" s="263" t="b">
        <f>ISBLANK(JVL11.19.6C03)</f>
        <v>1</v>
      </c>
      <c r="E371" s="263">
        <f>COUNT(JVL11.19.6C03)</f>
        <v>0</v>
      </c>
      <c r="G371" s="268" t="str">
        <f t="shared" si="15"/>
        <v>'=ISBLANK(JVL11.19.6C03)</v>
      </c>
      <c r="H371" s="263" t="str">
        <f t="shared" si="16"/>
        <v>'=COUNT(JVL11.19.6C03)</v>
      </c>
    </row>
    <row r="372" spans="1:8" x14ac:dyDescent="0.2">
      <c r="A372" s="263" t="s">
        <v>1000</v>
      </c>
      <c r="B372" s="263" t="s">
        <v>1001</v>
      </c>
      <c r="C372" s="263">
        <f t="shared" ca="1" si="17"/>
        <v>0</v>
      </c>
      <c r="D372" s="263" t="b">
        <f>ISBLANK(JVL11.19.6C05)</f>
        <v>1</v>
      </c>
      <c r="E372" s="263">
        <f>COUNT(JVL11.19.6C05)</f>
        <v>0</v>
      </c>
      <c r="G372" s="268" t="str">
        <f t="shared" si="15"/>
        <v>'=ISBLANK(JVL11.19.6C05)</v>
      </c>
      <c r="H372" s="263" t="str">
        <f t="shared" si="16"/>
        <v>'=COUNT(JVL11.19.6C05)</v>
      </c>
    </row>
    <row r="373" spans="1:8" x14ac:dyDescent="0.2">
      <c r="A373" s="263" t="s">
        <v>1002</v>
      </c>
      <c r="B373" s="263" t="s">
        <v>1003</v>
      </c>
      <c r="C373" s="263">
        <f t="shared" ca="1" si="17"/>
        <v>0</v>
      </c>
      <c r="D373" s="263" t="b">
        <f>ISBLANK(JVL11.19.7C01)</f>
        <v>1</v>
      </c>
      <c r="E373" s="263">
        <f>COUNT(JVL11.19.7C01)</f>
        <v>0</v>
      </c>
      <c r="G373" s="268" t="str">
        <f t="shared" si="15"/>
        <v>'=ISBLANK(JVL11.19.7C01)</v>
      </c>
      <c r="H373" s="263" t="str">
        <f t="shared" si="16"/>
        <v>'=COUNT(JVL11.19.7C01)</v>
      </c>
    </row>
    <row r="374" spans="1:8" x14ac:dyDescent="0.2">
      <c r="A374" s="263" t="s">
        <v>1004</v>
      </c>
      <c r="B374" s="263" t="s">
        <v>1005</v>
      </c>
      <c r="C374" s="263">
        <f t="shared" ca="1" si="17"/>
        <v>0</v>
      </c>
      <c r="D374" s="263" t="b">
        <f>ISBLANK(JVL11.19.7C02)</f>
        <v>1</v>
      </c>
      <c r="E374" s="263">
        <f>COUNT(JVL11.19.7C02)</f>
        <v>0</v>
      </c>
      <c r="G374" s="268" t="str">
        <f t="shared" si="15"/>
        <v>'=ISBLANK(JVL11.19.7C02)</v>
      </c>
      <c r="H374" s="263" t="str">
        <f t="shared" si="16"/>
        <v>'=COUNT(JVL11.19.7C02)</v>
      </c>
    </row>
    <row r="375" spans="1:8" x14ac:dyDescent="0.2">
      <c r="A375" s="263" t="s">
        <v>1006</v>
      </c>
      <c r="B375" s="263" t="s">
        <v>1007</v>
      </c>
      <c r="C375" s="263">
        <f t="shared" ca="1" si="17"/>
        <v>0</v>
      </c>
      <c r="D375" s="263" t="b">
        <f>ISBLANK(JVL11.19.7C03)</f>
        <v>1</v>
      </c>
      <c r="E375" s="263">
        <f>COUNT(JVL11.19.7C03)</f>
        <v>0</v>
      </c>
      <c r="G375" s="268" t="str">
        <f t="shared" si="15"/>
        <v>'=ISBLANK(JVL11.19.7C03)</v>
      </c>
      <c r="H375" s="263" t="str">
        <f t="shared" si="16"/>
        <v>'=COUNT(JVL11.19.7C03)</v>
      </c>
    </row>
    <row r="376" spans="1:8" x14ac:dyDescent="0.2">
      <c r="A376" s="263" t="s">
        <v>1008</v>
      </c>
      <c r="B376" s="263" t="s">
        <v>1009</v>
      </c>
      <c r="C376" s="263">
        <f t="shared" ca="1" si="17"/>
        <v>0</v>
      </c>
      <c r="D376" s="263" t="b">
        <f>ISBLANK(JVL11.19.7C05)</f>
        <v>1</v>
      </c>
      <c r="E376" s="263">
        <f>COUNT(JVL11.19.7C05)</f>
        <v>0</v>
      </c>
      <c r="G376" s="268" t="str">
        <f t="shared" si="15"/>
        <v>'=ISBLANK(JVL11.19.7C05)</v>
      </c>
      <c r="H376" s="263" t="str">
        <f t="shared" si="16"/>
        <v>'=COUNT(JVL11.19.7C05)</v>
      </c>
    </row>
    <row r="377" spans="1:8" x14ac:dyDescent="0.2">
      <c r="A377" s="263" t="s">
        <v>1010</v>
      </c>
      <c r="B377" s="263" t="s">
        <v>1011</v>
      </c>
      <c r="C377" s="263">
        <f t="shared" ca="1" si="17"/>
        <v>0</v>
      </c>
      <c r="D377" s="263" t="b">
        <f>ISBLANK(JVL11.2.1C01)</f>
        <v>1</v>
      </c>
      <c r="E377" s="263">
        <f>COUNT(JVL11.2.1C01)</f>
        <v>0</v>
      </c>
      <c r="G377" s="268" t="str">
        <f t="shared" si="15"/>
        <v>'=ISBLANK(JVL11.2.1C01)</v>
      </c>
      <c r="H377" s="263" t="str">
        <f t="shared" si="16"/>
        <v>'=COUNT(JVL11.2.1C01)</v>
      </c>
    </row>
    <row r="378" spans="1:8" x14ac:dyDescent="0.2">
      <c r="A378" s="263" t="s">
        <v>1012</v>
      </c>
      <c r="B378" s="263" t="s">
        <v>1013</v>
      </c>
      <c r="C378" s="263">
        <f t="shared" ca="1" si="17"/>
        <v>0</v>
      </c>
      <c r="D378" s="263" t="b">
        <f>ISBLANK(JVL11.2.2C01)</f>
        <v>1</v>
      </c>
      <c r="E378" s="263">
        <f>COUNT(JVL11.2.2C01)</f>
        <v>0</v>
      </c>
      <c r="G378" s="268" t="str">
        <f t="shared" si="15"/>
        <v>'=ISBLANK(JVL11.2.2C01)</v>
      </c>
      <c r="H378" s="263" t="str">
        <f t="shared" si="16"/>
        <v>'=COUNT(JVL11.2.2C01)</v>
      </c>
    </row>
    <row r="379" spans="1:8" x14ac:dyDescent="0.2">
      <c r="A379" s="263" t="s">
        <v>1014</v>
      </c>
      <c r="B379" s="263" t="s">
        <v>1015</v>
      </c>
      <c r="C379" s="263">
        <f t="shared" ca="1" si="17"/>
        <v>0</v>
      </c>
      <c r="D379" s="263" t="b">
        <f>ISBLANK(JVL11.2.2C02)</f>
        <v>1</v>
      </c>
      <c r="E379" s="263">
        <f>COUNT(JVL11.2.2C02)</f>
        <v>0</v>
      </c>
      <c r="G379" s="268" t="str">
        <f t="shared" si="15"/>
        <v>'=ISBLANK(JVL11.2.2C02)</v>
      </c>
      <c r="H379" s="263" t="str">
        <f t="shared" si="16"/>
        <v>'=COUNT(JVL11.2.2C02)</v>
      </c>
    </row>
    <row r="380" spans="1:8" x14ac:dyDescent="0.2">
      <c r="A380" s="263" t="s">
        <v>1016</v>
      </c>
      <c r="B380" s="263" t="s">
        <v>1017</v>
      </c>
      <c r="C380" s="263">
        <f t="shared" ca="1" si="17"/>
        <v>0</v>
      </c>
      <c r="D380" s="263" t="b">
        <f>ISBLANK(JVL11.2.2C03)</f>
        <v>1</v>
      </c>
      <c r="E380" s="263">
        <f>COUNT(JVL11.2.2C03)</f>
        <v>0</v>
      </c>
      <c r="G380" s="268" t="str">
        <f t="shared" si="15"/>
        <v>'=ISBLANK(JVL11.2.2C03)</v>
      </c>
      <c r="H380" s="263" t="str">
        <f t="shared" si="16"/>
        <v>'=COUNT(JVL11.2.2C03)</v>
      </c>
    </row>
    <row r="381" spans="1:8" x14ac:dyDescent="0.2">
      <c r="A381" s="263" t="s">
        <v>1018</v>
      </c>
      <c r="B381" s="263" t="s">
        <v>1019</v>
      </c>
      <c r="C381" s="263">
        <f t="shared" ca="1" si="17"/>
        <v>0</v>
      </c>
      <c r="D381" s="263" t="b">
        <f>ISBLANK(JVL11.2.2C04)</f>
        <v>1</v>
      </c>
      <c r="E381" s="263">
        <f>COUNT(JVL11.2.2C04)</f>
        <v>0</v>
      </c>
      <c r="G381" s="268" t="str">
        <f t="shared" si="15"/>
        <v>'=ISBLANK(JVL11.2.2C04)</v>
      </c>
      <c r="H381" s="263" t="str">
        <f t="shared" si="16"/>
        <v>'=COUNT(JVL11.2.2C04)</v>
      </c>
    </row>
    <row r="382" spans="1:8" x14ac:dyDescent="0.2">
      <c r="A382" s="263" t="s">
        <v>1020</v>
      </c>
      <c r="B382" s="263" t="s">
        <v>1021</v>
      </c>
      <c r="C382" s="263">
        <f t="shared" ca="1" si="17"/>
        <v>0</v>
      </c>
      <c r="D382" s="263" t="b">
        <f>ISBLANK(JVL11.2.2C05)</f>
        <v>1</v>
      </c>
      <c r="E382" s="263">
        <f>COUNT(JVL11.2.2C05)</f>
        <v>0</v>
      </c>
      <c r="G382" s="268" t="str">
        <f t="shared" si="15"/>
        <v>'=ISBLANK(JVL11.2.2C05)</v>
      </c>
      <c r="H382" s="263" t="str">
        <f t="shared" si="16"/>
        <v>'=COUNT(JVL11.2.2C05)</v>
      </c>
    </row>
    <row r="383" spans="1:8" x14ac:dyDescent="0.2">
      <c r="A383" s="263" t="s">
        <v>1022</v>
      </c>
      <c r="B383" s="263" t="s">
        <v>1023</v>
      </c>
      <c r="C383" s="263">
        <f t="shared" ca="1" si="17"/>
        <v>0</v>
      </c>
      <c r="D383" s="263" t="b">
        <f>ISBLANK(JVL11.2.3C01)</f>
        <v>1</v>
      </c>
      <c r="E383" s="263">
        <f>COUNT(JVL11.2.3C01)</f>
        <v>0</v>
      </c>
      <c r="G383" s="268" t="str">
        <f t="shared" si="15"/>
        <v>'=ISBLANK(JVL11.2.3C01)</v>
      </c>
      <c r="H383" s="263" t="str">
        <f t="shared" si="16"/>
        <v>'=COUNT(JVL11.2.3C01)</v>
      </c>
    </row>
    <row r="384" spans="1:8" x14ac:dyDescent="0.2">
      <c r="A384" s="263" t="s">
        <v>1024</v>
      </c>
      <c r="B384" s="263" t="s">
        <v>1025</v>
      </c>
      <c r="C384" s="263">
        <f t="shared" ca="1" si="17"/>
        <v>0</v>
      </c>
      <c r="D384" s="263" t="b">
        <f>ISBLANK(JVL11.2.3C02)</f>
        <v>1</v>
      </c>
      <c r="E384" s="263">
        <f>COUNT(JVL11.2.3C02)</f>
        <v>0</v>
      </c>
      <c r="G384" s="268" t="str">
        <f t="shared" si="15"/>
        <v>'=ISBLANK(JVL11.2.3C02)</v>
      </c>
      <c r="H384" s="263" t="str">
        <f t="shared" si="16"/>
        <v>'=COUNT(JVL11.2.3C02)</v>
      </c>
    </row>
    <row r="385" spans="1:8" x14ac:dyDescent="0.2">
      <c r="A385" s="263" t="s">
        <v>1026</v>
      </c>
      <c r="B385" s="263" t="s">
        <v>1027</v>
      </c>
      <c r="C385" s="263">
        <f t="shared" ca="1" si="17"/>
        <v>0</v>
      </c>
      <c r="D385" s="263" t="b">
        <f>ISBLANK(JVL11.2.3C03)</f>
        <v>1</v>
      </c>
      <c r="E385" s="263">
        <f>COUNT(JVL11.2.3C03)</f>
        <v>0</v>
      </c>
      <c r="G385" s="268" t="str">
        <f t="shared" si="15"/>
        <v>'=ISBLANK(JVL11.2.3C03)</v>
      </c>
      <c r="H385" s="263" t="str">
        <f t="shared" si="16"/>
        <v>'=COUNT(JVL11.2.3C03)</v>
      </c>
    </row>
    <row r="386" spans="1:8" x14ac:dyDescent="0.2">
      <c r="A386" s="263" t="s">
        <v>1028</v>
      </c>
      <c r="B386" s="263" t="s">
        <v>1029</v>
      </c>
      <c r="C386" s="263">
        <f t="shared" ca="1" si="17"/>
        <v>0</v>
      </c>
      <c r="D386" s="263" t="b">
        <f>ISBLANK(JVL11.2.3C05)</f>
        <v>1</v>
      </c>
      <c r="E386" s="263">
        <f>COUNT(JVL11.2.3C05)</f>
        <v>0</v>
      </c>
      <c r="G386" s="268" t="str">
        <f t="shared" ref="G386:G449" si="18">"'=ISBLANK(" &amp; A386 &amp;")"</f>
        <v>'=ISBLANK(JVL11.2.3C05)</v>
      </c>
      <c r="H386" s="263" t="str">
        <f t="shared" ref="H386:H449" si="19">"'=COUNT(" &amp; A386 &amp;")"</f>
        <v>'=COUNT(JVL11.2.3C05)</v>
      </c>
    </row>
    <row r="387" spans="1:8" x14ac:dyDescent="0.2">
      <c r="A387" s="263" t="s">
        <v>1030</v>
      </c>
      <c r="B387" s="263" t="s">
        <v>1031</v>
      </c>
      <c r="C387" s="263">
        <f t="shared" ref="C387:C450" ca="1" si="20">INDIRECT(A387)</f>
        <v>0</v>
      </c>
      <c r="D387" s="263" t="b">
        <f>ISBLANK(JVL11.2.4C01)</f>
        <v>1</v>
      </c>
      <c r="E387" s="263">
        <f>COUNT(JVL11.2.4C01)</f>
        <v>0</v>
      </c>
      <c r="G387" s="268" t="str">
        <f t="shared" si="18"/>
        <v>'=ISBLANK(JVL11.2.4C01)</v>
      </c>
      <c r="H387" s="263" t="str">
        <f t="shared" si="19"/>
        <v>'=COUNT(JVL11.2.4C01)</v>
      </c>
    </row>
    <row r="388" spans="1:8" x14ac:dyDescent="0.2">
      <c r="A388" s="263" t="s">
        <v>1032</v>
      </c>
      <c r="B388" s="263" t="s">
        <v>1033</v>
      </c>
      <c r="C388" s="263">
        <f t="shared" ca="1" si="20"/>
        <v>0</v>
      </c>
      <c r="D388" s="263" t="b">
        <f>ISBLANK(JVL11.2.4C02)</f>
        <v>1</v>
      </c>
      <c r="E388" s="263">
        <f>COUNT(JVL11.2.4C02)</f>
        <v>0</v>
      </c>
      <c r="G388" s="268" t="str">
        <f t="shared" si="18"/>
        <v>'=ISBLANK(JVL11.2.4C02)</v>
      </c>
      <c r="H388" s="263" t="str">
        <f t="shared" si="19"/>
        <v>'=COUNT(JVL11.2.4C02)</v>
      </c>
    </row>
    <row r="389" spans="1:8" x14ac:dyDescent="0.2">
      <c r="A389" s="263" t="s">
        <v>1034</v>
      </c>
      <c r="B389" s="263" t="s">
        <v>1035</v>
      </c>
      <c r="C389" s="263">
        <f t="shared" ca="1" si="20"/>
        <v>0</v>
      </c>
      <c r="D389" s="263" t="b">
        <f>ISBLANK(JVL11.2.4C03)</f>
        <v>1</v>
      </c>
      <c r="E389" s="263">
        <f>COUNT(JVL11.2.4C03)</f>
        <v>0</v>
      </c>
      <c r="G389" s="268" t="str">
        <f t="shared" si="18"/>
        <v>'=ISBLANK(JVL11.2.4C03)</v>
      </c>
      <c r="H389" s="263" t="str">
        <f t="shared" si="19"/>
        <v>'=COUNT(JVL11.2.4C03)</v>
      </c>
    </row>
    <row r="390" spans="1:8" x14ac:dyDescent="0.2">
      <c r="A390" s="263" t="s">
        <v>1036</v>
      </c>
      <c r="B390" s="263" t="s">
        <v>1037</v>
      </c>
      <c r="C390" s="263">
        <f t="shared" ca="1" si="20"/>
        <v>0</v>
      </c>
      <c r="D390" s="263" t="b">
        <f>ISBLANK(JVL11.2.4C05)</f>
        <v>1</v>
      </c>
      <c r="E390" s="263">
        <f>COUNT(JVL11.2.4C05)</f>
        <v>0</v>
      </c>
      <c r="G390" s="268" t="str">
        <f t="shared" si="18"/>
        <v>'=ISBLANK(JVL11.2.4C05)</v>
      </c>
      <c r="H390" s="263" t="str">
        <f t="shared" si="19"/>
        <v>'=COUNT(JVL11.2.4C05)</v>
      </c>
    </row>
    <row r="391" spans="1:8" x14ac:dyDescent="0.2">
      <c r="A391" s="263" t="s">
        <v>1038</v>
      </c>
      <c r="B391" s="263" t="s">
        <v>1039</v>
      </c>
      <c r="C391" s="263">
        <f t="shared" ca="1" si="20"/>
        <v>0</v>
      </c>
      <c r="D391" s="263" t="b">
        <f>ISBLANK(JVL11.2.5C01)</f>
        <v>1</v>
      </c>
      <c r="E391" s="263">
        <f>COUNT(JVL11.2.5C01)</f>
        <v>0</v>
      </c>
      <c r="G391" s="268" t="str">
        <f t="shared" si="18"/>
        <v>'=ISBLANK(JVL11.2.5C01)</v>
      </c>
      <c r="H391" s="263" t="str">
        <f t="shared" si="19"/>
        <v>'=COUNT(JVL11.2.5C01)</v>
      </c>
    </row>
    <row r="392" spans="1:8" x14ac:dyDescent="0.2">
      <c r="A392" s="263" t="s">
        <v>1040</v>
      </c>
      <c r="B392" s="263" t="s">
        <v>1041</v>
      </c>
      <c r="C392" s="263">
        <f t="shared" ca="1" si="20"/>
        <v>0</v>
      </c>
      <c r="D392" s="263" t="b">
        <f>ISBLANK(JVL11.2.5C02)</f>
        <v>1</v>
      </c>
      <c r="E392" s="263">
        <f>COUNT(JVL11.2.5C02)</f>
        <v>0</v>
      </c>
      <c r="G392" s="268" t="str">
        <f t="shared" si="18"/>
        <v>'=ISBLANK(JVL11.2.5C02)</v>
      </c>
      <c r="H392" s="263" t="str">
        <f t="shared" si="19"/>
        <v>'=COUNT(JVL11.2.5C02)</v>
      </c>
    </row>
    <row r="393" spans="1:8" x14ac:dyDescent="0.2">
      <c r="A393" s="263" t="s">
        <v>1042</v>
      </c>
      <c r="B393" s="263" t="s">
        <v>1043</v>
      </c>
      <c r="C393" s="263">
        <f t="shared" ca="1" si="20"/>
        <v>0</v>
      </c>
      <c r="D393" s="263" t="b">
        <f>ISBLANK(JVL11.2.5C03)</f>
        <v>1</v>
      </c>
      <c r="E393" s="263">
        <f>COUNT(JVL11.2.5C03)</f>
        <v>0</v>
      </c>
      <c r="G393" s="268" t="str">
        <f t="shared" si="18"/>
        <v>'=ISBLANK(JVL11.2.5C03)</v>
      </c>
      <c r="H393" s="263" t="str">
        <f t="shared" si="19"/>
        <v>'=COUNT(JVL11.2.5C03)</v>
      </c>
    </row>
    <row r="394" spans="1:8" x14ac:dyDescent="0.2">
      <c r="A394" s="263" t="s">
        <v>1044</v>
      </c>
      <c r="B394" s="263" t="s">
        <v>1045</v>
      </c>
      <c r="C394" s="263">
        <f t="shared" ca="1" si="20"/>
        <v>0</v>
      </c>
      <c r="D394" s="263" t="b">
        <f>ISBLANK(JVL11.2.5C05)</f>
        <v>1</v>
      </c>
      <c r="E394" s="263">
        <f>COUNT(JVL11.2.5C05)</f>
        <v>0</v>
      </c>
      <c r="G394" s="268" t="str">
        <f t="shared" si="18"/>
        <v>'=ISBLANK(JVL11.2.5C05)</v>
      </c>
      <c r="H394" s="263" t="str">
        <f t="shared" si="19"/>
        <v>'=COUNT(JVL11.2.5C05)</v>
      </c>
    </row>
    <row r="395" spans="1:8" x14ac:dyDescent="0.2">
      <c r="A395" s="263" t="s">
        <v>1046</v>
      </c>
      <c r="B395" s="263" t="s">
        <v>1047</v>
      </c>
      <c r="C395" s="263">
        <f t="shared" ca="1" si="20"/>
        <v>0</v>
      </c>
      <c r="D395" s="263" t="b">
        <f>ISBLANK(JVL11.2.6C01)</f>
        <v>1</v>
      </c>
      <c r="E395" s="263">
        <f>COUNT(JVL11.2.6C01)</f>
        <v>0</v>
      </c>
      <c r="G395" s="268" t="str">
        <f t="shared" si="18"/>
        <v>'=ISBLANK(JVL11.2.6C01)</v>
      </c>
      <c r="H395" s="263" t="str">
        <f t="shared" si="19"/>
        <v>'=COUNT(JVL11.2.6C01)</v>
      </c>
    </row>
    <row r="396" spans="1:8" x14ac:dyDescent="0.2">
      <c r="A396" s="263" t="s">
        <v>1048</v>
      </c>
      <c r="B396" s="263" t="s">
        <v>1049</v>
      </c>
      <c r="C396" s="263">
        <f t="shared" ca="1" si="20"/>
        <v>0</v>
      </c>
      <c r="D396" s="263" t="b">
        <f>ISBLANK(JVL11.2.6C02)</f>
        <v>1</v>
      </c>
      <c r="E396" s="263">
        <f>COUNT(JVL11.2.6C02)</f>
        <v>0</v>
      </c>
      <c r="G396" s="268" t="str">
        <f t="shared" si="18"/>
        <v>'=ISBLANK(JVL11.2.6C02)</v>
      </c>
      <c r="H396" s="263" t="str">
        <f t="shared" si="19"/>
        <v>'=COUNT(JVL11.2.6C02)</v>
      </c>
    </row>
    <row r="397" spans="1:8" x14ac:dyDescent="0.2">
      <c r="A397" s="263" t="s">
        <v>1050</v>
      </c>
      <c r="B397" s="263" t="s">
        <v>1051</v>
      </c>
      <c r="C397" s="263">
        <f t="shared" ca="1" si="20"/>
        <v>0</v>
      </c>
      <c r="D397" s="263" t="b">
        <f>ISBLANK(JVL11.2.6C03)</f>
        <v>1</v>
      </c>
      <c r="E397" s="263">
        <f>COUNT(JVL11.2.6C03)</f>
        <v>0</v>
      </c>
      <c r="G397" s="268" t="str">
        <f t="shared" si="18"/>
        <v>'=ISBLANK(JVL11.2.6C03)</v>
      </c>
      <c r="H397" s="263" t="str">
        <f t="shared" si="19"/>
        <v>'=COUNT(JVL11.2.6C03)</v>
      </c>
    </row>
    <row r="398" spans="1:8" x14ac:dyDescent="0.2">
      <c r="A398" s="263" t="s">
        <v>1052</v>
      </c>
      <c r="B398" s="263" t="s">
        <v>1053</v>
      </c>
      <c r="C398" s="263">
        <f t="shared" ca="1" si="20"/>
        <v>0</v>
      </c>
      <c r="D398" s="263" t="b">
        <f>ISBLANK(JVL11.2.6C05)</f>
        <v>1</v>
      </c>
      <c r="E398" s="263">
        <f>COUNT(JVL11.2.6C05)</f>
        <v>0</v>
      </c>
      <c r="G398" s="268" t="str">
        <f t="shared" si="18"/>
        <v>'=ISBLANK(JVL11.2.6C05)</v>
      </c>
      <c r="H398" s="263" t="str">
        <f t="shared" si="19"/>
        <v>'=COUNT(JVL11.2.6C05)</v>
      </c>
    </row>
    <row r="399" spans="1:8" x14ac:dyDescent="0.2">
      <c r="A399" s="263" t="s">
        <v>1054</v>
      </c>
      <c r="B399" s="263" t="s">
        <v>1055</v>
      </c>
      <c r="C399" s="263">
        <f t="shared" ca="1" si="20"/>
        <v>0</v>
      </c>
      <c r="D399" s="263" t="b">
        <f>ISBLANK(JVL11.2.7C01)</f>
        <v>1</v>
      </c>
      <c r="E399" s="263">
        <f>COUNT(JVL11.2.7C01)</f>
        <v>0</v>
      </c>
      <c r="G399" s="268" t="str">
        <f t="shared" si="18"/>
        <v>'=ISBLANK(JVL11.2.7C01)</v>
      </c>
      <c r="H399" s="263" t="str">
        <f t="shared" si="19"/>
        <v>'=COUNT(JVL11.2.7C01)</v>
      </c>
    </row>
    <row r="400" spans="1:8" x14ac:dyDescent="0.2">
      <c r="A400" s="263" t="s">
        <v>1056</v>
      </c>
      <c r="B400" s="263" t="s">
        <v>1057</v>
      </c>
      <c r="C400" s="263">
        <f t="shared" ca="1" si="20"/>
        <v>0</v>
      </c>
      <c r="D400" s="263" t="b">
        <f>ISBLANK(JVL11.2.7C02)</f>
        <v>1</v>
      </c>
      <c r="E400" s="263">
        <f>COUNT(JVL11.2.7C02)</f>
        <v>0</v>
      </c>
      <c r="G400" s="268" t="str">
        <f t="shared" si="18"/>
        <v>'=ISBLANK(JVL11.2.7C02)</v>
      </c>
      <c r="H400" s="263" t="str">
        <f t="shared" si="19"/>
        <v>'=COUNT(JVL11.2.7C02)</v>
      </c>
    </row>
    <row r="401" spans="1:8" x14ac:dyDescent="0.2">
      <c r="A401" s="263" t="s">
        <v>1058</v>
      </c>
      <c r="B401" s="263" t="s">
        <v>1059</v>
      </c>
      <c r="C401" s="263">
        <f t="shared" ca="1" si="20"/>
        <v>0</v>
      </c>
      <c r="D401" s="263" t="b">
        <f>ISBLANK(JVL11.2.7C03)</f>
        <v>1</v>
      </c>
      <c r="E401" s="263">
        <f>COUNT(JVL11.2.7C03)</f>
        <v>0</v>
      </c>
      <c r="G401" s="268" t="str">
        <f t="shared" si="18"/>
        <v>'=ISBLANK(JVL11.2.7C03)</v>
      </c>
      <c r="H401" s="263" t="str">
        <f t="shared" si="19"/>
        <v>'=COUNT(JVL11.2.7C03)</v>
      </c>
    </row>
    <row r="402" spans="1:8" x14ac:dyDescent="0.2">
      <c r="A402" s="263" t="s">
        <v>1060</v>
      </c>
      <c r="B402" s="263" t="s">
        <v>1061</v>
      </c>
      <c r="C402" s="263">
        <f t="shared" ca="1" si="20"/>
        <v>0</v>
      </c>
      <c r="D402" s="263" t="b">
        <f>ISBLANK(JVL11.2.7C05)</f>
        <v>1</v>
      </c>
      <c r="E402" s="263">
        <f>COUNT(JVL11.2.7C05)</f>
        <v>0</v>
      </c>
      <c r="G402" s="268" t="str">
        <f t="shared" si="18"/>
        <v>'=ISBLANK(JVL11.2.7C05)</v>
      </c>
      <c r="H402" s="263" t="str">
        <f t="shared" si="19"/>
        <v>'=COUNT(JVL11.2.7C05)</v>
      </c>
    </row>
    <row r="403" spans="1:8" x14ac:dyDescent="0.2">
      <c r="A403" s="263" t="s">
        <v>1062</v>
      </c>
      <c r="B403" s="263" t="s">
        <v>1063</v>
      </c>
      <c r="C403" s="263">
        <f t="shared" ca="1" si="20"/>
        <v>0</v>
      </c>
      <c r="D403" s="263" t="b">
        <f>ISBLANK(JVL11.20.1C01)</f>
        <v>1</v>
      </c>
      <c r="E403" s="263">
        <f>COUNT(JVL11.20.1C01)</f>
        <v>0</v>
      </c>
      <c r="G403" s="268" t="str">
        <f t="shared" si="18"/>
        <v>'=ISBLANK(JVL11.20.1C01)</v>
      </c>
      <c r="H403" s="263" t="str">
        <f t="shared" si="19"/>
        <v>'=COUNT(JVL11.20.1C01)</v>
      </c>
    </row>
    <row r="404" spans="1:8" x14ac:dyDescent="0.2">
      <c r="A404" s="263" t="s">
        <v>1064</v>
      </c>
      <c r="B404" s="263" t="s">
        <v>1065</v>
      </c>
      <c r="C404" s="263">
        <f t="shared" ca="1" si="20"/>
        <v>0</v>
      </c>
      <c r="D404" s="263" t="b">
        <f>ISBLANK(JVL11.20.2C01)</f>
        <v>1</v>
      </c>
      <c r="E404" s="263">
        <f>COUNT(JVL11.20.2C01)</f>
        <v>0</v>
      </c>
      <c r="G404" s="268" t="str">
        <f t="shared" si="18"/>
        <v>'=ISBLANK(JVL11.20.2C01)</v>
      </c>
      <c r="H404" s="263" t="str">
        <f t="shared" si="19"/>
        <v>'=COUNT(JVL11.20.2C01)</v>
      </c>
    </row>
    <row r="405" spans="1:8" x14ac:dyDescent="0.2">
      <c r="A405" s="263" t="s">
        <v>1066</v>
      </c>
      <c r="B405" s="263" t="s">
        <v>1067</v>
      </c>
      <c r="C405" s="263">
        <f t="shared" ca="1" si="20"/>
        <v>0</v>
      </c>
      <c r="D405" s="263" t="b">
        <f>ISBLANK(JVL11.20.2C02)</f>
        <v>1</v>
      </c>
      <c r="E405" s="263">
        <f>COUNT(JVL11.20.2C02)</f>
        <v>0</v>
      </c>
      <c r="G405" s="268" t="str">
        <f t="shared" si="18"/>
        <v>'=ISBLANK(JVL11.20.2C02)</v>
      </c>
      <c r="H405" s="263" t="str">
        <f t="shared" si="19"/>
        <v>'=COUNT(JVL11.20.2C02)</v>
      </c>
    </row>
    <row r="406" spans="1:8" x14ac:dyDescent="0.2">
      <c r="A406" s="263" t="s">
        <v>1068</v>
      </c>
      <c r="B406" s="263" t="s">
        <v>1069</v>
      </c>
      <c r="C406" s="263">
        <f t="shared" ca="1" si="20"/>
        <v>0</v>
      </c>
      <c r="D406" s="263" t="b">
        <f>ISBLANK(JVL11.20.2C03)</f>
        <v>1</v>
      </c>
      <c r="E406" s="263">
        <f>COUNT(JVL11.20.2C03)</f>
        <v>0</v>
      </c>
      <c r="G406" s="268" t="str">
        <f t="shared" si="18"/>
        <v>'=ISBLANK(JVL11.20.2C03)</v>
      </c>
      <c r="H406" s="263" t="str">
        <f t="shared" si="19"/>
        <v>'=COUNT(JVL11.20.2C03)</v>
      </c>
    </row>
    <row r="407" spans="1:8" x14ac:dyDescent="0.2">
      <c r="A407" s="263" t="s">
        <v>1070</v>
      </c>
      <c r="B407" s="263" t="s">
        <v>1071</v>
      </c>
      <c r="C407" s="263">
        <f t="shared" ca="1" si="20"/>
        <v>0</v>
      </c>
      <c r="D407" s="263" t="b">
        <f>ISBLANK(JVL11.20.2C04)</f>
        <v>1</v>
      </c>
      <c r="E407" s="263">
        <f>COUNT(JVL11.20.2C04)</f>
        <v>0</v>
      </c>
      <c r="G407" s="268" t="str">
        <f t="shared" si="18"/>
        <v>'=ISBLANK(JVL11.20.2C04)</v>
      </c>
      <c r="H407" s="263" t="str">
        <f t="shared" si="19"/>
        <v>'=COUNT(JVL11.20.2C04)</v>
      </c>
    </row>
    <row r="408" spans="1:8" x14ac:dyDescent="0.2">
      <c r="A408" s="263" t="s">
        <v>1072</v>
      </c>
      <c r="B408" s="263" t="s">
        <v>1073</v>
      </c>
      <c r="C408" s="263">
        <f t="shared" ca="1" si="20"/>
        <v>0</v>
      </c>
      <c r="D408" s="263" t="b">
        <f>ISBLANK(JVL11.20.2C05)</f>
        <v>1</v>
      </c>
      <c r="E408" s="263">
        <f>COUNT(JVL11.20.2C05)</f>
        <v>0</v>
      </c>
      <c r="G408" s="268" t="str">
        <f t="shared" si="18"/>
        <v>'=ISBLANK(JVL11.20.2C05)</v>
      </c>
      <c r="H408" s="263" t="str">
        <f t="shared" si="19"/>
        <v>'=COUNT(JVL11.20.2C05)</v>
      </c>
    </row>
    <row r="409" spans="1:8" x14ac:dyDescent="0.2">
      <c r="A409" s="263" t="s">
        <v>1074</v>
      </c>
      <c r="B409" s="263" t="s">
        <v>1075</v>
      </c>
      <c r="C409" s="263">
        <f t="shared" ca="1" si="20"/>
        <v>0</v>
      </c>
      <c r="D409" s="263" t="b">
        <f>ISBLANK(JVL11.20.3C01)</f>
        <v>1</v>
      </c>
      <c r="E409" s="263">
        <f>COUNT(JVL11.20.3C01)</f>
        <v>0</v>
      </c>
      <c r="G409" s="268" t="str">
        <f t="shared" si="18"/>
        <v>'=ISBLANK(JVL11.20.3C01)</v>
      </c>
      <c r="H409" s="263" t="str">
        <f t="shared" si="19"/>
        <v>'=COUNT(JVL11.20.3C01)</v>
      </c>
    </row>
    <row r="410" spans="1:8" x14ac:dyDescent="0.2">
      <c r="A410" s="263" t="s">
        <v>1076</v>
      </c>
      <c r="B410" s="263" t="s">
        <v>1077</v>
      </c>
      <c r="C410" s="263">
        <f t="shared" ca="1" si="20"/>
        <v>0</v>
      </c>
      <c r="D410" s="263" t="b">
        <f>ISBLANK(JVL11.20.3C02)</f>
        <v>1</v>
      </c>
      <c r="E410" s="263">
        <f>COUNT(JVL11.20.3C02)</f>
        <v>0</v>
      </c>
      <c r="G410" s="268" t="str">
        <f t="shared" si="18"/>
        <v>'=ISBLANK(JVL11.20.3C02)</v>
      </c>
      <c r="H410" s="263" t="str">
        <f t="shared" si="19"/>
        <v>'=COUNT(JVL11.20.3C02)</v>
      </c>
    </row>
    <row r="411" spans="1:8" x14ac:dyDescent="0.2">
      <c r="A411" s="263" t="s">
        <v>1078</v>
      </c>
      <c r="B411" s="263" t="s">
        <v>1079</v>
      </c>
      <c r="C411" s="263">
        <f t="shared" ca="1" si="20"/>
        <v>0</v>
      </c>
      <c r="D411" s="263" t="b">
        <f>ISBLANK(JVL11.20.3C03)</f>
        <v>1</v>
      </c>
      <c r="E411" s="263">
        <f>COUNT(JVL11.20.3C03)</f>
        <v>0</v>
      </c>
      <c r="G411" s="268" t="str">
        <f t="shared" si="18"/>
        <v>'=ISBLANK(JVL11.20.3C03)</v>
      </c>
      <c r="H411" s="263" t="str">
        <f t="shared" si="19"/>
        <v>'=COUNT(JVL11.20.3C03)</v>
      </c>
    </row>
    <row r="412" spans="1:8" x14ac:dyDescent="0.2">
      <c r="A412" s="263" t="s">
        <v>1080</v>
      </c>
      <c r="B412" s="263" t="s">
        <v>1081</v>
      </c>
      <c r="C412" s="263">
        <f t="shared" ca="1" si="20"/>
        <v>0</v>
      </c>
      <c r="D412" s="263" t="b">
        <f>ISBLANK(JVL11.20.3C05)</f>
        <v>1</v>
      </c>
      <c r="E412" s="263">
        <f>COUNT(JVL11.20.3C05)</f>
        <v>0</v>
      </c>
      <c r="G412" s="268" t="str">
        <f t="shared" si="18"/>
        <v>'=ISBLANK(JVL11.20.3C05)</v>
      </c>
      <c r="H412" s="263" t="str">
        <f t="shared" si="19"/>
        <v>'=COUNT(JVL11.20.3C05)</v>
      </c>
    </row>
    <row r="413" spans="1:8" x14ac:dyDescent="0.2">
      <c r="A413" s="263" t="s">
        <v>1082</v>
      </c>
      <c r="B413" s="263" t="s">
        <v>1083</v>
      </c>
      <c r="C413" s="263">
        <f t="shared" ca="1" si="20"/>
        <v>0</v>
      </c>
      <c r="D413" s="263" t="b">
        <f>ISBLANK(JVL11.20.4C01)</f>
        <v>1</v>
      </c>
      <c r="E413" s="263">
        <f>COUNT(JVL11.20.4C01)</f>
        <v>0</v>
      </c>
      <c r="G413" s="268" t="str">
        <f t="shared" si="18"/>
        <v>'=ISBLANK(JVL11.20.4C01)</v>
      </c>
      <c r="H413" s="263" t="str">
        <f t="shared" si="19"/>
        <v>'=COUNT(JVL11.20.4C01)</v>
      </c>
    </row>
    <row r="414" spans="1:8" x14ac:dyDescent="0.2">
      <c r="A414" s="263" t="s">
        <v>1084</v>
      </c>
      <c r="B414" s="263" t="s">
        <v>1085</v>
      </c>
      <c r="C414" s="263">
        <f t="shared" ca="1" si="20"/>
        <v>0</v>
      </c>
      <c r="D414" s="263" t="b">
        <f>ISBLANK(JVL11.20.4C02)</f>
        <v>1</v>
      </c>
      <c r="E414" s="263">
        <f>COUNT(JVL11.20.4C02)</f>
        <v>0</v>
      </c>
      <c r="G414" s="268" t="str">
        <f t="shared" si="18"/>
        <v>'=ISBLANK(JVL11.20.4C02)</v>
      </c>
      <c r="H414" s="263" t="str">
        <f t="shared" si="19"/>
        <v>'=COUNT(JVL11.20.4C02)</v>
      </c>
    </row>
    <row r="415" spans="1:8" x14ac:dyDescent="0.2">
      <c r="A415" s="263" t="s">
        <v>1086</v>
      </c>
      <c r="B415" s="263" t="s">
        <v>1087</v>
      </c>
      <c r="C415" s="263">
        <f t="shared" ca="1" si="20"/>
        <v>0</v>
      </c>
      <c r="D415" s="263" t="b">
        <f>ISBLANK(JVL11.20.4C03)</f>
        <v>1</v>
      </c>
      <c r="E415" s="263">
        <f>COUNT(JVL11.20.4C03)</f>
        <v>0</v>
      </c>
      <c r="G415" s="268" t="str">
        <f t="shared" si="18"/>
        <v>'=ISBLANK(JVL11.20.4C03)</v>
      </c>
      <c r="H415" s="263" t="str">
        <f t="shared" si="19"/>
        <v>'=COUNT(JVL11.20.4C03)</v>
      </c>
    </row>
    <row r="416" spans="1:8" x14ac:dyDescent="0.2">
      <c r="A416" s="263" t="s">
        <v>1088</v>
      </c>
      <c r="B416" s="263" t="s">
        <v>1089</v>
      </c>
      <c r="C416" s="263">
        <f t="shared" ca="1" si="20"/>
        <v>0</v>
      </c>
      <c r="D416" s="263" t="b">
        <f>ISBLANK(JVL11.20.4C05)</f>
        <v>1</v>
      </c>
      <c r="E416" s="263">
        <f>COUNT(JVL11.20.4C05)</f>
        <v>0</v>
      </c>
      <c r="G416" s="268" t="str">
        <f t="shared" si="18"/>
        <v>'=ISBLANK(JVL11.20.4C05)</v>
      </c>
      <c r="H416" s="263" t="str">
        <f t="shared" si="19"/>
        <v>'=COUNT(JVL11.20.4C05)</v>
      </c>
    </row>
    <row r="417" spans="1:8" x14ac:dyDescent="0.2">
      <c r="A417" s="263" t="s">
        <v>1090</v>
      </c>
      <c r="B417" s="263" t="s">
        <v>1091</v>
      </c>
      <c r="C417" s="263">
        <f t="shared" ca="1" si="20"/>
        <v>0</v>
      </c>
      <c r="D417" s="263" t="b">
        <f>ISBLANK(JVL11.20.5C01)</f>
        <v>1</v>
      </c>
      <c r="E417" s="263">
        <f>COUNT(JVL11.20.5C01)</f>
        <v>0</v>
      </c>
      <c r="G417" s="268" t="str">
        <f t="shared" si="18"/>
        <v>'=ISBLANK(JVL11.20.5C01)</v>
      </c>
      <c r="H417" s="263" t="str">
        <f t="shared" si="19"/>
        <v>'=COUNT(JVL11.20.5C01)</v>
      </c>
    </row>
    <row r="418" spans="1:8" x14ac:dyDescent="0.2">
      <c r="A418" s="263" t="s">
        <v>1092</v>
      </c>
      <c r="B418" s="263" t="s">
        <v>1093</v>
      </c>
      <c r="C418" s="263">
        <f t="shared" ca="1" si="20"/>
        <v>0</v>
      </c>
      <c r="D418" s="263" t="b">
        <f>ISBLANK(JVL11.20.5C02)</f>
        <v>1</v>
      </c>
      <c r="E418" s="263">
        <f>COUNT(JVL11.20.5C02)</f>
        <v>0</v>
      </c>
      <c r="G418" s="268" t="str">
        <f t="shared" si="18"/>
        <v>'=ISBLANK(JVL11.20.5C02)</v>
      </c>
      <c r="H418" s="263" t="str">
        <f t="shared" si="19"/>
        <v>'=COUNT(JVL11.20.5C02)</v>
      </c>
    </row>
    <row r="419" spans="1:8" x14ac:dyDescent="0.2">
      <c r="A419" s="263" t="s">
        <v>1094</v>
      </c>
      <c r="B419" s="263" t="s">
        <v>1095</v>
      </c>
      <c r="C419" s="263">
        <f t="shared" ca="1" si="20"/>
        <v>0</v>
      </c>
      <c r="D419" s="263" t="b">
        <f>ISBLANK(JVL11.20.5C03)</f>
        <v>1</v>
      </c>
      <c r="E419" s="263">
        <f>COUNT(JVL11.20.5C03)</f>
        <v>0</v>
      </c>
      <c r="G419" s="268" t="str">
        <f t="shared" si="18"/>
        <v>'=ISBLANK(JVL11.20.5C03)</v>
      </c>
      <c r="H419" s="263" t="str">
        <f t="shared" si="19"/>
        <v>'=COUNT(JVL11.20.5C03)</v>
      </c>
    </row>
    <row r="420" spans="1:8" x14ac:dyDescent="0.2">
      <c r="A420" s="263" t="s">
        <v>1096</v>
      </c>
      <c r="B420" s="263" t="s">
        <v>1097</v>
      </c>
      <c r="C420" s="263">
        <f t="shared" ca="1" si="20"/>
        <v>0</v>
      </c>
      <c r="D420" s="263" t="b">
        <f>ISBLANK(JVL11.20.5C05)</f>
        <v>1</v>
      </c>
      <c r="E420" s="263">
        <f>COUNT(JVL11.20.5C05)</f>
        <v>0</v>
      </c>
      <c r="G420" s="268" t="str">
        <f t="shared" si="18"/>
        <v>'=ISBLANK(JVL11.20.5C05)</v>
      </c>
      <c r="H420" s="263" t="str">
        <f t="shared" si="19"/>
        <v>'=COUNT(JVL11.20.5C05)</v>
      </c>
    </row>
    <row r="421" spans="1:8" x14ac:dyDescent="0.2">
      <c r="A421" s="263" t="s">
        <v>1098</v>
      </c>
      <c r="B421" s="263" t="s">
        <v>1099</v>
      </c>
      <c r="C421" s="263">
        <f t="shared" ca="1" si="20"/>
        <v>0</v>
      </c>
      <c r="D421" s="263" t="b">
        <f>ISBLANK(JVL11.20.6C01)</f>
        <v>1</v>
      </c>
      <c r="E421" s="263">
        <f>COUNT(JVL11.20.6C01)</f>
        <v>0</v>
      </c>
      <c r="G421" s="268" t="str">
        <f t="shared" si="18"/>
        <v>'=ISBLANK(JVL11.20.6C01)</v>
      </c>
      <c r="H421" s="263" t="str">
        <f t="shared" si="19"/>
        <v>'=COUNT(JVL11.20.6C01)</v>
      </c>
    </row>
    <row r="422" spans="1:8" x14ac:dyDescent="0.2">
      <c r="A422" s="263" t="s">
        <v>1100</v>
      </c>
      <c r="B422" s="263" t="s">
        <v>1101</v>
      </c>
      <c r="C422" s="263">
        <f t="shared" ca="1" si="20"/>
        <v>0</v>
      </c>
      <c r="D422" s="263" t="b">
        <f>ISBLANK(JVL11.20.6C02)</f>
        <v>1</v>
      </c>
      <c r="E422" s="263">
        <f>COUNT(JVL11.20.6C02)</f>
        <v>0</v>
      </c>
      <c r="G422" s="268" t="str">
        <f t="shared" si="18"/>
        <v>'=ISBLANK(JVL11.20.6C02)</v>
      </c>
      <c r="H422" s="263" t="str">
        <f t="shared" si="19"/>
        <v>'=COUNT(JVL11.20.6C02)</v>
      </c>
    </row>
    <row r="423" spans="1:8" x14ac:dyDescent="0.2">
      <c r="A423" s="263" t="s">
        <v>1102</v>
      </c>
      <c r="B423" s="263" t="s">
        <v>1103</v>
      </c>
      <c r="C423" s="263">
        <f t="shared" ca="1" si="20"/>
        <v>0</v>
      </c>
      <c r="D423" s="263" t="b">
        <f>ISBLANK(JVL11.20.6C03)</f>
        <v>1</v>
      </c>
      <c r="E423" s="263">
        <f>COUNT(JVL11.20.6C03)</f>
        <v>0</v>
      </c>
      <c r="G423" s="268" t="str">
        <f t="shared" si="18"/>
        <v>'=ISBLANK(JVL11.20.6C03)</v>
      </c>
      <c r="H423" s="263" t="str">
        <f t="shared" si="19"/>
        <v>'=COUNT(JVL11.20.6C03)</v>
      </c>
    </row>
    <row r="424" spans="1:8" x14ac:dyDescent="0.2">
      <c r="A424" s="263" t="s">
        <v>1104</v>
      </c>
      <c r="B424" s="263" t="s">
        <v>1105</v>
      </c>
      <c r="C424" s="263">
        <f t="shared" ca="1" si="20"/>
        <v>0</v>
      </c>
      <c r="D424" s="263" t="b">
        <f>ISBLANK(JVL11.20.6C05)</f>
        <v>1</v>
      </c>
      <c r="E424" s="263">
        <f>COUNT(JVL11.20.6C05)</f>
        <v>0</v>
      </c>
      <c r="G424" s="268" t="str">
        <f t="shared" si="18"/>
        <v>'=ISBLANK(JVL11.20.6C05)</v>
      </c>
      <c r="H424" s="263" t="str">
        <f t="shared" si="19"/>
        <v>'=COUNT(JVL11.20.6C05)</v>
      </c>
    </row>
    <row r="425" spans="1:8" x14ac:dyDescent="0.2">
      <c r="A425" s="263" t="s">
        <v>1106</v>
      </c>
      <c r="B425" s="263" t="s">
        <v>1107</v>
      </c>
      <c r="C425" s="263">
        <f t="shared" ca="1" si="20"/>
        <v>0</v>
      </c>
      <c r="D425" s="263" t="b">
        <f>ISBLANK(JVL11.20.7C01)</f>
        <v>1</v>
      </c>
      <c r="E425" s="263">
        <f>COUNT(JVL11.20.7C01)</f>
        <v>0</v>
      </c>
      <c r="G425" s="268" t="str">
        <f t="shared" si="18"/>
        <v>'=ISBLANK(JVL11.20.7C01)</v>
      </c>
      <c r="H425" s="263" t="str">
        <f t="shared" si="19"/>
        <v>'=COUNT(JVL11.20.7C01)</v>
      </c>
    </row>
    <row r="426" spans="1:8" x14ac:dyDescent="0.2">
      <c r="A426" s="263" t="s">
        <v>1108</v>
      </c>
      <c r="B426" s="263" t="s">
        <v>1109</v>
      </c>
      <c r="C426" s="263">
        <f t="shared" ca="1" si="20"/>
        <v>0</v>
      </c>
      <c r="D426" s="263" t="b">
        <f>ISBLANK(JVL11.20.7C02)</f>
        <v>1</v>
      </c>
      <c r="E426" s="263">
        <f>COUNT(JVL11.20.7C02)</f>
        <v>0</v>
      </c>
      <c r="G426" s="268" t="str">
        <f t="shared" si="18"/>
        <v>'=ISBLANK(JVL11.20.7C02)</v>
      </c>
      <c r="H426" s="263" t="str">
        <f t="shared" si="19"/>
        <v>'=COUNT(JVL11.20.7C02)</v>
      </c>
    </row>
    <row r="427" spans="1:8" x14ac:dyDescent="0.2">
      <c r="A427" s="263" t="s">
        <v>1110</v>
      </c>
      <c r="B427" s="263" t="s">
        <v>1111</v>
      </c>
      <c r="C427" s="263">
        <f t="shared" ca="1" si="20"/>
        <v>0</v>
      </c>
      <c r="D427" s="263" t="b">
        <f>ISBLANK(JVL11.20.7C03)</f>
        <v>1</v>
      </c>
      <c r="E427" s="263">
        <f>COUNT(JVL11.20.7C03)</f>
        <v>0</v>
      </c>
      <c r="G427" s="268" t="str">
        <f t="shared" si="18"/>
        <v>'=ISBLANK(JVL11.20.7C03)</v>
      </c>
      <c r="H427" s="263" t="str">
        <f t="shared" si="19"/>
        <v>'=COUNT(JVL11.20.7C03)</v>
      </c>
    </row>
    <row r="428" spans="1:8" x14ac:dyDescent="0.2">
      <c r="A428" s="263" t="s">
        <v>1112</v>
      </c>
      <c r="B428" s="263" t="s">
        <v>1113</v>
      </c>
      <c r="C428" s="263">
        <f t="shared" ca="1" si="20"/>
        <v>0</v>
      </c>
      <c r="D428" s="263" t="b">
        <f>ISBLANK(JVL11.20.7C05)</f>
        <v>1</v>
      </c>
      <c r="E428" s="263">
        <f>COUNT(JVL11.20.7C05)</f>
        <v>0</v>
      </c>
      <c r="G428" s="268" t="str">
        <f t="shared" si="18"/>
        <v>'=ISBLANK(JVL11.20.7C05)</v>
      </c>
      <c r="H428" s="263" t="str">
        <f t="shared" si="19"/>
        <v>'=COUNT(JVL11.20.7C05)</v>
      </c>
    </row>
    <row r="429" spans="1:8" x14ac:dyDescent="0.2">
      <c r="A429" s="263" t="s">
        <v>1114</v>
      </c>
      <c r="B429" s="263" t="s">
        <v>1115</v>
      </c>
      <c r="C429" s="263">
        <f t="shared" ca="1" si="20"/>
        <v>0</v>
      </c>
      <c r="D429" s="263" t="b">
        <f>ISBLANK(JVL11.21.1C01)</f>
        <v>1</v>
      </c>
      <c r="E429" s="263">
        <f>COUNT(JVL11.21.1C01)</f>
        <v>0</v>
      </c>
      <c r="G429" s="268" t="str">
        <f t="shared" si="18"/>
        <v>'=ISBLANK(JVL11.21.1C01)</v>
      </c>
      <c r="H429" s="263" t="str">
        <f t="shared" si="19"/>
        <v>'=COUNT(JVL11.21.1C01)</v>
      </c>
    </row>
    <row r="430" spans="1:8" x14ac:dyDescent="0.2">
      <c r="A430" s="263" t="s">
        <v>1116</v>
      </c>
      <c r="B430" s="263" t="s">
        <v>1117</v>
      </c>
      <c r="C430" s="263">
        <f t="shared" ca="1" si="20"/>
        <v>0</v>
      </c>
      <c r="D430" s="263" t="b">
        <f>ISBLANK(JVL11.21.2C01)</f>
        <v>1</v>
      </c>
      <c r="E430" s="263">
        <f>COUNT(JVL11.21.2C01)</f>
        <v>0</v>
      </c>
      <c r="G430" s="268" t="str">
        <f t="shared" si="18"/>
        <v>'=ISBLANK(JVL11.21.2C01)</v>
      </c>
      <c r="H430" s="263" t="str">
        <f t="shared" si="19"/>
        <v>'=COUNT(JVL11.21.2C01)</v>
      </c>
    </row>
    <row r="431" spans="1:8" x14ac:dyDescent="0.2">
      <c r="A431" s="263" t="s">
        <v>1118</v>
      </c>
      <c r="B431" s="263" t="s">
        <v>1119</v>
      </c>
      <c r="C431" s="263">
        <f t="shared" ca="1" si="20"/>
        <v>0</v>
      </c>
      <c r="D431" s="263" t="b">
        <f>ISBLANK(JVL11.21.2C02)</f>
        <v>1</v>
      </c>
      <c r="E431" s="263">
        <f>COUNT(JVL11.21.2C02)</f>
        <v>0</v>
      </c>
      <c r="G431" s="268" t="str">
        <f t="shared" si="18"/>
        <v>'=ISBLANK(JVL11.21.2C02)</v>
      </c>
      <c r="H431" s="263" t="str">
        <f t="shared" si="19"/>
        <v>'=COUNT(JVL11.21.2C02)</v>
      </c>
    </row>
    <row r="432" spans="1:8" x14ac:dyDescent="0.2">
      <c r="A432" s="263" t="s">
        <v>1120</v>
      </c>
      <c r="B432" s="263" t="s">
        <v>1121</v>
      </c>
      <c r="C432" s="263">
        <f t="shared" ca="1" si="20"/>
        <v>0</v>
      </c>
      <c r="D432" s="263" t="b">
        <f>ISBLANK(JVL11.21.2C03)</f>
        <v>1</v>
      </c>
      <c r="E432" s="263">
        <f>COUNT(JVL11.21.2C03)</f>
        <v>0</v>
      </c>
      <c r="G432" s="268" t="str">
        <f t="shared" si="18"/>
        <v>'=ISBLANK(JVL11.21.2C03)</v>
      </c>
      <c r="H432" s="263" t="str">
        <f t="shared" si="19"/>
        <v>'=COUNT(JVL11.21.2C03)</v>
      </c>
    </row>
    <row r="433" spans="1:8" x14ac:dyDescent="0.2">
      <c r="A433" s="263" t="s">
        <v>1122</v>
      </c>
      <c r="B433" s="263" t="s">
        <v>1123</v>
      </c>
      <c r="C433" s="263">
        <f t="shared" ca="1" si="20"/>
        <v>0</v>
      </c>
      <c r="D433" s="263" t="b">
        <f>ISBLANK(JVL11.21.2C04)</f>
        <v>1</v>
      </c>
      <c r="E433" s="263">
        <f>COUNT(JVL11.21.2C04)</f>
        <v>0</v>
      </c>
      <c r="G433" s="268" t="str">
        <f t="shared" si="18"/>
        <v>'=ISBLANK(JVL11.21.2C04)</v>
      </c>
      <c r="H433" s="263" t="str">
        <f t="shared" si="19"/>
        <v>'=COUNT(JVL11.21.2C04)</v>
      </c>
    </row>
    <row r="434" spans="1:8" x14ac:dyDescent="0.2">
      <c r="A434" s="263" t="s">
        <v>1124</v>
      </c>
      <c r="B434" s="263" t="s">
        <v>1125</v>
      </c>
      <c r="C434" s="263">
        <f t="shared" ca="1" si="20"/>
        <v>0</v>
      </c>
      <c r="D434" s="263" t="b">
        <f>ISBLANK(JVL11.21.2C05)</f>
        <v>1</v>
      </c>
      <c r="E434" s="263">
        <f>COUNT(JVL11.21.2C05)</f>
        <v>0</v>
      </c>
      <c r="G434" s="268" t="str">
        <f t="shared" si="18"/>
        <v>'=ISBLANK(JVL11.21.2C05)</v>
      </c>
      <c r="H434" s="263" t="str">
        <f t="shared" si="19"/>
        <v>'=COUNT(JVL11.21.2C05)</v>
      </c>
    </row>
    <row r="435" spans="1:8" x14ac:dyDescent="0.2">
      <c r="A435" s="263" t="s">
        <v>1126</v>
      </c>
      <c r="B435" s="263" t="s">
        <v>1127</v>
      </c>
      <c r="C435" s="263">
        <f t="shared" ca="1" si="20"/>
        <v>0</v>
      </c>
      <c r="D435" s="263" t="b">
        <f>ISBLANK(JVL11.21.3C01)</f>
        <v>1</v>
      </c>
      <c r="E435" s="263">
        <f>COUNT(JVL11.21.3C01)</f>
        <v>0</v>
      </c>
      <c r="G435" s="268" t="str">
        <f t="shared" si="18"/>
        <v>'=ISBLANK(JVL11.21.3C01)</v>
      </c>
      <c r="H435" s="263" t="str">
        <f t="shared" si="19"/>
        <v>'=COUNT(JVL11.21.3C01)</v>
      </c>
    </row>
    <row r="436" spans="1:8" x14ac:dyDescent="0.2">
      <c r="A436" s="263" t="s">
        <v>1128</v>
      </c>
      <c r="B436" s="263" t="s">
        <v>1129</v>
      </c>
      <c r="C436" s="263">
        <f t="shared" ca="1" si="20"/>
        <v>0</v>
      </c>
      <c r="D436" s="263" t="b">
        <f>ISBLANK(JVL11.21.3C02)</f>
        <v>1</v>
      </c>
      <c r="E436" s="263">
        <f>COUNT(JVL11.21.3C02)</f>
        <v>0</v>
      </c>
      <c r="G436" s="268" t="str">
        <f t="shared" si="18"/>
        <v>'=ISBLANK(JVL11.21.3C02)</v>
      </c>
      <c r="H436" s="263" t="str">
        <f t="shared" si="19"/>
        <v>'=COUNT(JVL11.21.3C02)</v>
      </c>
    </row>
    <row r="437" spans="1:8" x14ac:dyDescent="0.2">
      <c r="A437" s="263" t="s">
        <v>1130</v>
      </c>
      <c r="B437" s="263" t="s">
        <v>1131</v>
      </c>
      <c r="C437" s="263">
        <f t="shared" ca="1" si="20"/>
        <v>0</v>
      </c>
      <c r="D437" s="263" t="b">
        <f>ISBLANK(JVL11.21.3C03)</f>
        <v>1</v>
      </c>
      <c r="E437" s="263">
        <f>COUNT(JVL11.21.3C03)</f>
        <v>0</v>
      </c>
      <c r="G437" s="268" t="str">
        <f t="shared" si="18"/>
        <v>'=ISBLANK(JVL11.21.3C03)</v>
      </c>
      <c r="H437" s="263" t="str">
        <f t="shared" si="19"/>
        <v>'=COUNT(JVL11.21.3C03)</v>
      </c>
    </row>
    <row r="438" spans="1:8" x14ac:dyDescent="0.2">
      <c r="A438" s="263" t="s">
        <v>1132</v>
      </c>
      <c r="B438" s="263" t="s">
        <v>1133</v>
      </c>
      <c r="C438" s="263">
        <f t="shared" ca="1" si="20"/>
        <v>0</v>
      </c>
      <c r="D438" s="263" t="b">
        <f>ISBLANK(JVL11.21.3C05)</f>
        <v>1</v>
      </c>
      <c r="E438" s="263">
        <f>COUNT(JVL11.21.3C05)</f>
        <v>0</v>
      </c>
      <c r="G438" s="268" t="str">
        <f t="shared" si="18"/>
        <v>'=ISBLANK(JVL11.21.3C05)</v>
      </c>
      <c r="H438" s="263" t="str">
        <f t="shared" si="19"/>
        <v>'=COUNT(JVL11.21.3C05)</v>
      </c>
    </row>
    <row r="439" spans="1:8" x14ac:dyDescent="0.2">
      <c r="A439" s="263" t="s">
        <v>1134</v>
      </c>
      <c r="B439" s="263" t="s">
        <v>1135</v>
      </c>
      <c r="C439" s="263">
        <f t="shared" ca="1" si="20"/>
        <v>0</v>
      </c>
      <c r="D439" s="263" t="b">
        <f>ISBLANK(JVL11.21.4C01)</f>
        <v>1</v>
      </c>
      <c r="E439" s="263">
        <f>COUNT(JVL11.21.4C01)</f>
        <v>0</v>
      </c>
      <c r="G439" s="268" t="str">
        <f t="shared" si="18"/>
        <v>'=ISBLANK(JVL11.21.4C01)</v>
      </c>
      <c r="H439" s="263" t="str">
        <f t="shared" si="19"/>
        <v>'=COUNT(JVL11.21.4C01)</v>
      </c>
    </row>
    <row r="440" spans="1:8" x14ac:dyDescent="0.2">
      <c r="A440" s="263" t="s">
        <v>1136</v>
      </c>
      <c r="B440" s="263" t="s">
        <v>1137</v>
      </c>
      <c r="C440" s="263">
        <f t="shared" ca="1" si="20"/>
        <v>0</v>
      </c>
      <c r="D440" s="263" t="b">
        <f>ISBLANK(JVL11.21.4C02)</f>
        <v>1</v>
      </c>
      <c r="E440" s="263">
        <f>COUNT(JVL11.21.4C02)</f>
        <v>0</v>
      </c>
      <c r="G440" s="268" t="str">
        <f t="shared" si="18"/>
        <v>'=ISBLANK(JVL11.21.4C02)</v>
      </c>
      <c r="H440" s="263" t="str">
        <f t="shared" si="19"/>
        <v>'=COUNT(JVL11.21.4C02)</v>
      </c>
    </row>
    <row r="441" spans="1:8" x14ac:dyDescent="0.2">
      <c r="A441" s="263" t="s">
        <v>1138</v>
      </c>
      <c r="B441" s="263" t="s">
        <v>1139</v>
      </c>
      <c r="C441" s="263">
        <f t="shared" ca="1" si="20"/>
        <v>0</v>
      </c>
      <c r="D441" s="263" t="b">
        <f>ISBLANK(JVL11.21.4C03)</f>
        <v>1</v>
      </c>
      <c r="E441" s="263">
        <f>COUNT(JVL11.21.4C03)</f>
        <v>0</v>
      </c>
      <c r="G441" s="268" t="str">
        <f t="shared" si="18"/>
        <v>'=ISBLANK(JVL11.21.4C03)</v>
      </c>
      <c r="H441" s="263" t="str">
        <f t="shared" si="19"/>
        <v>'=COUNT(JVL11.21.4C03)</v>
      </c>
    </row>
    <row r="442" spans="1:8" x14ac:dyDescent="0.2">
      <c r="A442" s="263" t="s">
        <v>1140</v>
      </c>
      <c r="B442" s="263" t="s">
        <v>1141</v>
      </c>
      <c r="C442" s="263">
        <f t="shared" ca="1" si="20"/>
        <v>0</v>
      </c>
      <c r="D442" s="263" t="b">
        <f>ISBLANK(JVL11.21.4C05)</f>
        <v>1</v>
      </c>
      <c r="E442" s="263">
        <f>COUNT(JVL11.21.4C05)</f>
        <v>0</v>
      </c>
      <c r="G442" s="268" t="str">
        <f t="shared" si="18"/>
        <v>'=ISBLANK(JVL11.21.4C05)</v>
      </c>
      <c r="H442" s="263" t="str">
        <f t="shared" si="19"/>
        <v>'=COUNT(JVL11.21.4C05)</v>
      </c>
    </row>
    <row r="443" spans="1:8" x14ac:dyDescent="0.2">
      <c r="A443" s="263" t="s">
        <v>1142</v>
      </c>
      <c r="B443" s="263" t="s">
        <v>1143</v>
      </c>
      <c r="C443" s="263">
        <f t="shared" ca="1" si="20"/>
        <v>0</v>
      </c>
      <c r="D443" s="263" t="b">
        <f>ISBLANK(JVL11.21.5C01)</f>
        <v>1</v>
      </c>
      <c r="E443" s="263">
        <f>COUNT(JVL11.21.5C01)</f>
        <v>0</v>
      </c>
      <c r="G443" s="268" t="str">
        <f t="shared" si="18"/>
        <v>'=ISBLANK(JVL11.21.5C01)</v>
      </c>
      <c r="H443" s="263" t="str">
        <f t="shared" si="19"/>
        <v>'=COUNT(JVL11.21.5C01)</v>
      </c>
    </row>
    <row r="444" spans="1:8" x14ac:dyDescent="0.2">
      <c r="A444" s="263" t="s">
        <v>1144</v>
      </c>
      <c r="B444" s="263" t="s">
        <v>1145</v>
      </c>
      <c r="C444" s="263">
        <f t="shared" ca="1" si="20"/>
        <v>0</v>
      </c>
      <c r="D444" s="263" t="b">
        <f>ISBLANK(JVL11.21.5C02)</f>
        <v>1</v>
      </c>
      <c r="E444" s="263">
        <f>COUNT(JVL11.21.5C02)</f>
        <v>0</v>
      </c>
      <c r="G444" s="268" t="str">
        <f t="shared" si="18"/>
        <v>'=ISBLANK(JVL11.21.5C02)</v>
      </c>
      <c r="H444" s="263" t="str">
        <f t="shared" si="19"/>
        <v>'=COUNT(JVL11.21.5C02)</v>
      </c>
    </row>
    <row r="445" spans="1:8" x14ac:dyDescent="0.2">
      <c r="A445" s="263" t="s">
        <v>1146</v>
      </c>
      <c r="B445" s="263" t="s">
        <v>1147</v>
      </c>
      <c r="C445" s="263">
        <f t="shared" ca="1" si="20"/>
        <v>0</v>
      </c>
      <c r="D445" s="263" t="b">
        <f>ISBLANK(JVL11.21.5C03)</f>
        <v>1</v>
      </c>
      <c r="E445" s="263">
        <f>COUNT(JVL11.21.5C03)</f>
        <v>0</v>
      </c>
      <c r="G445" s="268" t="str">
        <f t="shared" si="18"/>
        <v>'=ISBLANK(JVL11.21.5C03)</v>
      </c>
      <c r="H445" s="263" t="str">
        <f t="shared" si="19"/>
        <v>'=COUNT(JVL11.21.5C03)</v>
      </c>
    </row>
    <row r="446" spans="1:8" x14ac:dyDescent="0.2">
      <c r="A446" s="263" t="s">
        <v>1148</v>
      </c>
      <c r="B446" s="263" t="s">
        <v>1149</v>
      </c>
      <c r="C446" s="263">
        <f t="shared" ca="1" si="20"/>
        <v>0</v>
      </c>
      <c r="D446" s="263" t="b">
        <f>ISBLANK(JVL11.21.5C05)</f>
        <v>1</v>
      </c>
      <c r="E446" s="263">
        <f>COUNT(JVL11.21.5C05)</f>
        <v>0</v>
      </c>
      <c r="G446" s="268" t="str">
        <f t="shared" si="18"/>
        <v>'=ISBLANK(JVL11.21.5C05)</v>
      </c>
      <c r="H446" s="263" t="str">
        <f t="shared" si="19"/>
        <v>'=COUNT(JVL11.21.5C05)</v>
      </c>
    </row>
    <row r="447" spans="1:8" x14ac:dyDescent="0.2">
      <c r="A447" s="263" t="s">
        <v>1150</v>
      </c>
      <c r="B447" s="263" t="s">
        <v>1151</v>
      </c>
      <c r="C447" s="263">
        <f t="shared" ca="1" si="20"/>
        <v>0</v>
      </c>
      <c r="D447" s="263" t="b">
        <f>ISBLANK(JVL11.21.6C01)</f>
        <v>1</v>
      </c>
      <c r="E447" s="263">
        <f>COUNT(JVL11.21.6C01)</f>
        <v>0</v>
      </c>
      <c r="G447" s="268" t="str">
        <f t="shared" si="18"/>
        <v>'=ISBLANK(JVL11.21.6C01)</v>
      </c>
      <c r="H447" s="263" t="str">
        <f t="shared" si="19"/>
        <v>'=COUNT(JVL11.21.6C01)</v>
      </c>
    </row>
    <row r="448" spans="1:8" x14ac:dyDescent="0.2">
      <c r="A448" s="263" t="s">
        <v>1152</v>
      </c>
      <c r="B448" s="263" t="s">
        <v>1153</v>
      </c>
      <c r="C448" s="263">
        <f t="shared" ca="1" si="20"/>
        <v>0</v>
      </c>
      <c r="D448" s="263" t="b">
        <f>ISBLANK(JVL11.21.6C02)</f>
        <v>1</v>
      </c>
      <c r="E448" s="263">
        <f>COUNT(JVL11.21.6C02)</f>
        <v>0</v>
      </c>
      <c r="G448" s="268" t="str">
        <f t="shared" si="18"/>
        <v>'=ISBLANK(JVL11.21.6C02)</v>
      </c>
      <c r="H448" s="263" t="str">
        <f t="shared" si="19"/>
        <v>'=COUNT(JVL11.21.6C02)</v>
      </c>
    </row>
    <row r="449" spans="1:8" x14ac:dyDescent="0.2">
      <c r="A449" s="263" t="s">
        <v>1154</v>
      </c>
      <c r="B449" s="263" t="s">
        <v>1155</v>
      </c>
      <c r="C449" s="263">
        <f t="shared" ca="1" si="20"/>
        <v>0</v>
      </c>
      <c r="D449" s="263" t="b">
        <f>ISBLANK(JVL11.21.6C03)</f>
        <v>1</v>
      </c>
      <c r="E449" s="263">
        <f>COUNT(JVL11.21.6C03)</f>
        <v>0</v>
      </c>
      <c r="G449" s="268" t="str">
        <f t="shared" si="18"/>
        <v>'=ISBLANK(JVL11.21.6C03)</v>
      </c>
      <c r="H449" s="263" t="str">
        <f t="shared" si="19"/>
        <v>'=COUNT(JVL11.21.6C03)</v>
      </c>
    </row>
    <row r="450" spans="1:8" x14ac:dyDescent="0.2">
      <c r="A450" s="263" t="s">
        <v>1156</v>
      </c>
      <c r="B450" s="263" t="s">
        <v>1157</v>
      </c>
      <c r="C450" s="263">
        <f t="shared" ca="1" si="20"/>
        <v>0</v>
      </c>
      <c r="D450" s="263" t="b">
        <f>ISBLANK(JVL11.21.6C05)</f>
        <v>1</v>
      </c>
      <c r="E450" s="263">
        <f>COUNT(JVL11.21.6C05)</f>
        <v>0</v>
      </c>
      <c r="G450" s="268" t="str">
        <f t="shared" ref="G450:G513" si="21">"'=ISBLANK(" &amp; A450 &amp;")"</f>
        <v>'=ISBLANK(JVL11.21.6C05)</v>
      </c>
      <c r="H450" s="263" t="str">
        <f t="shared" ref="H450:H513" si="22">"'=COUNT(" &amp; A450 &amp;")"</f>
        <v>'=COUNT(JVL11.21.6C05)</v>
      </c>
    </row>
    <row r="451" spans="1:8" x14ac:dyDescent="0.2">
      <c r="A451" s="263" t="s">
        <v>1158</v>
      </c>
      <c r="B451" s="263" t="s">
        <v>1159</v>
      </c>
      <c r="C451" s="263">
        <f t="shared" ref="C451:C514" ca="1" si="23">INDIRECT(A451)</f>
        <v>0</v>
      </c>
      <c r="D451" s="263" t="b">
        <f>ISBLANK(JVL11.21.7C01)</f>
        <v>1</v>
      </c>
      <c r="E451" s="263">
        <f>COUNT(JVL11.21.7C01)</f>
        <v>0</v>
      </c>
      <c r="G451" s="268" t="str">
        <f t="shared" si="21"/>
        <v>'=ISBLANK(JVL11.21.7C01)</v>
      </c>
      <c r="H451" s="263" t="str">
        <f t="shared" si="22"/>
        <v>'=COUNT(JVL11.21.7C01)</v>
      </c>
    </row>
    <row r="452" spans="1:8" x14ac:dyDescent="0.2">
      <c r="A452" s="263" t="s">
        <v>1160</v>
      </c>
      <c r="B452" s="263" t="s">
        <v>1161</v>
      </c>
      <c r="C452" s="263">
        <f t="shared" ca="1" si="23"/>
        <v>0</v>
      </c>
      <c r="D452" s="263" t="b">
        <f>ISBLANK(JVL11.21.7C02)</f>
        <v>1</v>
      </c>
      <c r="E452" s="263">
        <f>COUNT(JVL11.21.7C02)</f>
        <v>0</v>
      </c>
      <c r="G452" s="268" t="str">
        <f t="shared" si="21"/>
        <v>'=ISBLANK(JVL11.21.7C02)</v>
      </c>
      <c r="H452" s="263" t="str">
        <f t="shared" si="22"/>
        <v>'=COUNT(JVL11.21.7C02)</v>
      </c>
    </row>
    <row r="453" spans="1:8" x14ac:dyDescent="0.2">
      <c r="A453" s="263" t="s">
        <v>1162</v>
      </c>
      <c r="B453" s="263" t="s">
        <v>1163</v>
      </c>
      <c r="C453" s="263">
        <f t="shared" ca="1" si="23"/>
        <v>0</v>
      </c>
      <c r="D453" s="263" t="b">
        <f>ISBLANK(JVL11.21.7C03)</f>
        <v>1</v>
      </c>
      <c r="E453" s="263">
        <f>COUNT(JVL11.21.7C03)</f>
        <v>0</v>
      </c>
      <c r="G453" s="268" t="str">
        <f t="shared" si="21"/>
        <v>'=ISBLANK(JVL11.21.7C03)</v>
      </c>
      <c r="H453" s="263" t="str">
        <f t="shared" si="22"/>
        <v>'=COUNT(JVL11.21.7C03)</v>
      </c>
    </row>
    <row r="454" spans="1:8" x14ac:dyDescent="0.2">
      <c r="A454" s="263" t="s">
        <v>1164</v>
      </c>
      <c r="B454" s="263" t="s">
        <v>1165</v>
      </c>
      <c r="C454" s="263">
        <f t="shared" ca="1" si="23"/>
        <v>0</v>
      </c>
      <c r="D454" s="263" t="b">
        <f>ISBLANK(JVL11.21.7C05)</f>
        <v>1</v>
      </c>
      <c r="E454" s="263">
        <f>COUNT(JVL11.21.7C05)</f>
        <v>0</v>
      </c>
      <c r="G454" s="268" t="str">
        <f t="shared" si="21"/>
        <v>'=ISBLANK(JVL11.21.7C05)</v>
      </c>
      <c r="H454" s="263" t="str">
        <f t="shared" si="22"/>
        <v>'=COUNT(JVL11.21.7C05)</v>
      </c>
    </row>
    <row r="455" spans="1:8" x14ac:dyDescent="0.2">
      <c r="A455" s="263" t="s">
        <v>1166</v>
      </c>
      <c r="B455" s="263" t="s">
        <v>1167</v>
      </c>
      <c r="C455" s="263">
        <f t="shared" ca="1" si="23"/>
        <v>0</v>
      </c>
      <c r="D455" s="263" t="b">
        <f>ISBLANK(JVL11.22.1C01)</f>
        <v>1</v>
      </c>
      <c r="E455" s="263">
        <f>COUNT(JVL11.22.1C01)</f>
        <v>0</v>
      </c>
      <c r="G455" s="268" t="str">
        <f t="shared" si="21"/>
        <v>'=ISBLANK(JVL11.22.1C01)</v>
      </c>
      <c r="H455" s="263" t="str">
        <f t="shared" si="22"/>
        <v>'=COUNT(JVL11.22.1C01)</v>
      </c>
    </row>
    <row r="456" spans="1:8" x14ac:dyDescent="0.2">
      <c r="A456" s="263" t="s">
        <v>1168</v>
      </c>
      <c r="B456" s="263" t="s">
        <v>1169</v>
      </c>
      <c r="C456" s="263">
        <f t="shared" ca="1" si="23"/>
        <v>0</v>
      </c>
      <c r="D456" s="263" t="b">
        <f>ISBLANK(JVL11.22.2C01)</f>
        <v>1</v>
      </c>
      <c r="E456" s="263">
        <f>COUNT(JVL11.22.2C01)</f>
        <v>0</v>
      </c>
      <c r="G456" s="268" t="str">
        <f t="shared" si="21"/>
        <v>'=ISBLANK(JVL11.22.2C01)</v>
      </c>
      <c r="H456" s="263" t="str">
        <f t="shared" si="22"/>
        <v>'=COUNT(JVL11.22.2C01)</v>
      </c>
    </row>
    <row r="457" spans="1:8" x14ac:dyDescent="0.2">
      <c r="A457" s="263" t="s">
        <v>1170</v>
      </c>
      <c r="B457" s="263" t="s">
        <v>1171</v>
      </c>
      <c r="C457" s="263">
        <f t="shared" ca="1" si="23"/>
        <v>0</v>
      </c>
      <c r="D457" s="263" t="b">
        <f>ISBLANK(JVL11.22.2C02)</f>
        <v>1</v>
      </c>
      <c r="E457" s="263">
        <f>COUNT(JVL11.22.2C02)</f>
        <v>0</v>
      </c>
      <c r="G457" s="268" t="str">
        <f t="shared" si="21"/>
        <v>'=ISBLANK(JVL11.22.2C02)</v>
      </c>
      <c r="H457" s="263" t="str">
        <f t="shared" si="22"/>
        <v>'=COUNT(JVL11.22.2C02)</v>
      </c>
    </row>
    <row r="458" spans="1:8" x14ac:dyDescent="0.2">
      <c r="A458" s="263" t="s">
        <v>1172</v>
      </c>
      <c r="B458" s="263" t="s">
        <v>1173</v>
      </c>
      <c r="C458" s="263">
        <f t="shared" ca="1" si="23"/>
        <v>0</v>
      </c>
      <c r="D458" s="263" t="b">
        <f>ISBLANK(JVL11.22.2C03)</f>
        <v>1</v>
      </c>
      <c r="E458" s="263">
        <f>COUNT(JVL11.22.2C03)</f>
        <v>0</v>
      </c>
      <c r="G458" s="268" t="str">
        <f t="shared" si="21"/>
        <v>'=ISBLANK(JVL11.22.2C03)</v>
      </c>
      <c r="H458" s="263" t="str">
        <f t="shared" si="22"/>
        <v>'=COUNT(JVL11.22.2C03)</v>
      </c>
    </row>
    <row r="459" spans="1:8" x14ac:dyDescent="0.2">
      <c r="A459" s="263" t="s">
        <v>1174</v>
      </c>
      <c r="B459" s="263" t="s">
        <v>1175</v>
      </c>
      <c r="C459" s="263">
        <f t="shared" ca="1" si="23"/>
        <v>0</v>
      </c>
      <c r="D459" s="263" t="b">
        <f>ISBLANK(JVL11.22.2C04)</f>
        <v>1</v>
      </c>
      <c r="E459" s="263">
        <f>COUNT(JVL11.22.2C04)</f>
        <v>0</v>
      </c>
      <c r="G459" s="268" t="str">
        <f t="shared" si="21"/>
        <v>'=ISBLANK(JVL11.22.2C04)</v>
      </c>
      <c r="H459" s="263" t="str">
        <f t="shared" si="22"/>
        <v>'=COUNT(JVL11.22.2C04)</v>
      </c>
    </row>
    <row r="460" spans="1:8" x14ac:dyDescent="0.2">
      <c r="A460" s="263" t="s">
        <v>1176</v>
      </c>
      <c r="B460" s="263" t="s">
        <v>1177</v>
      </c>
      <c r="C460" s="263">
        <f t="shared" ca="1" si="23"/>
        <v>0</v>
      </c>
      <c r="D460" s="263" t="b">
        <f>ISBLANK(JVL11.22.2C05)</f>
        <v>1</v>
      </c>
      <c r="E460" s="263">
        <f>COUNT(JVL11.22.2C05)</f>
        <v>0</v>
      </c>
      <c r="G460" s="268" t="str">
        <f t="shared" si="21"/>
        <v>'=ISBLANK(JVL11.22.2C05)</v>
      </c>
      <c r="H460" s="263" t="str">
        <f t="shared" si="22"/>
        <v>'=COUNT(JVL11.22.2C05)</v>
      </c>
    </row>
    <row r="461" spans="1:8" x14ac:dyDescent="0.2">
      <c r="A461" s="263" t="s">
        <v>1178</v>
      </c>
      <c r="B461" s="263" t="s">
        <v>1179</v>
      </c>
      <c r="C461" s="263">
        <f t="shared" ca="1" si="23"/>
        <v>0</v>
      </c>
      <c r="D461" s="263" t="b">
        <f>ISBLANK(JVL11.22.3C01)</f>
        <v>1</v>
      </c>
      <c r="E461" s="263">
        <f>COUNT(JVL11.22.3C01)</f>
        <v>0</v>
      </c>
      <c r="G461" s="268" t="str">
        <f t="shared" si="21"/>
        <v>'=ISBLANK(JVL11.22.3C01)</v>
      </c>
      <c r="H461" s="263" t="str">
        <f t="shared" si="22"/>
        <v>'=COUNT(JVL11.22.3C01)</v>
      </c>
    </row>
    <row r="462" spans="1:8" x14ac:dyDescent="0.2">
      <c r="A462" s="263" t="s">
        <v>1180</v>
      </c>
      <c r="B462" s="263" t="s">
        <v>1181</v>
      </c>
      <c r="C462" s="263">
        <f t="shared" ca="1" si="23"/>
        <v>0</v>
      </c>
      <c r="D462" s="263" t="b">
        <f>ISBLANK(JVL11.22.3C02)</f>
        <v>1</v>
      </c>
      <c r="E462" s="263">
        <f>COUNT(JVL11.22.3C02)</f>
        <v>0</v>
      </c>
      <c r="G462" s="268" t="str">
        <f t="shared" si="21"/>
        <v>'=ISBLANK(JVL11.22.3C02)</v>
      </c>
      <c r="H462" s="263" t="str">
        <f t="shared" si="22"/>
        <v>'=COUNT(JVL11.22.3C02)</v>
      </c>
    </row>
    <row r="463" spans="1:8" x14ac:dyDescent="0.2">
      <c r="A463" s="263" t="s">
        <v>1182</v>
      </c>
      <c r="B463" s="263" t="s">
        <v>1183</v>
      </c>
      <c r="C463" s="263">
        <f t="shared" ca="1" si="23"/>
        <v>0</v>
      </c>
      <c r="D463" s="263" t="b">
        <f>ISBLANK(JVL11.22.3C03)</f>
        <v>1</v>
      </c>
      <c r="E463" s="263">
        <f>COUNT(JVL11.22.3C03)</f>
        <v>0</v>
      </c>
      <c r="G463" s="268" t="str">
        <f t="shared" si="21"/>
        <v>'=ISBLANK(JVL11.22.3C03)</v>
      </c>
      <c r="H463" s="263" t="str">
        <f t="shared" si="22"/>
        <v>'=COUNT(JVL11.22.3C03)</v>
      </c>
    </row>
    <row r="464" spans="1:8" x14ac:dyDescent="0.2">
      <c r="A464" s="263" t="s">
        <v>1184</v>
      </c>
      <c r="B464" s="263" t="s">
        <v>1185</v>
      </c>
      <c r="C464" s="263">
        <f t="shared" ca="1" si="23"/>
        <v>0</v>
      </c>
      <c r="D464" s="263" t="b">
        <f>ISBLANK(JVL11.22.3C05)</f>
        <v>1</v>
      </c>
      <c r="E464" s="263">
        <f>COUNT(JVL11.22.3C05)</f>
        <v>0</v>
      </c>
      <c r="G464" s="268" t="str">
        <f t="shared" si="21"/>
        <v>'=ISBLANK(JVL11.22.3C05)</v>
      </c>
      <c r="H464" s="263" t="str">
        <f t="shared" si="22"/>
        <v>'=COUNT(JVL11.22.3C05)</v>
      </c>
    </row>
    <row r="465" spans="1:8" x14ac:dyDescent="0.2">
      <c r="A465" s="263" t="s">
        <v>1186</v>
      </c>
      <c r="B465" s="263" t="s">
        <v>1187</v>
      </c>
      <c r="C465" s="263">
        <f t="shared" ca="1" si="23"/>
        <v>0</v>
      </c>
      <c r="D465" s="263" t="b">
        <f>ISBLANK(JVL11.22.4C01)</f>
        <v>1</v>
      </c>
      <c r="E465" s="263">
        <f>COUNT(JVL11.22.4C01)</f>
        <v>0</v>
      </c>
      <c r="G465" s="268" t="str">
        <f t="shared" si="21"/>
        <v>'=ISBLANK(JVL11.22.4C01)</v>
      </c>
      <c r="H465" s="263" t="str">
        <f t="shared" si="22"/>
        <v>'=COUNT(JVL11.22.4C01)</v>
      </c>
    </row>
    <row r="466" spans="1:8" x14ac:dyDescent="0.2">
      <c r="A466" s="263" t="s">
        <v>1188</v>
      </c>
      <c r="B466" s="263" t="s">
        <v>1189</v>
      </c>
      <c r="C466" s="263">
        <f t="shared" ca="1" si="23"/>
        <v>0</v>
      </c>
      <c r="D466" s="263" t="b">
        <f>ISBLANK(JVL11.22.4C02)</f>
        <v>1</v>
      </c>
      <c r="E466" s="263">
        <f>COUNT(JVL11.22.4C02)</f>
        <v>0</v>
      </c>
      <c r="G466" s="268" t="str">
        <f t="shared" si="21"/>
        <v>'=ISBLANK(JVL11.22.4C02)</v>
      </c>
      <c r="H466" s="263" t="str">
        <f t="shared" si="22"/>
        <v>'=COUNT(JVL11.22.4C02)</v>
      </c>
    </row>
    <row r="467" spans="1:8" x14ac:dyDescent="0.2">
      <c r="A467" s="263" t="s">
        <v>1190</v>
      </c>
      <c r="B467" s="263" t="s">
        <v>1191</v>
      </c>
      <c r="C467" s="263">
        <f t="shared" ca="1" si="23"/>
        <v>0</v>
      </c>
      <c r="D467" s="263" t="b">
        <f>ISBLANK(JVL11.22.4C03)</f>
        <v>1</v>
      </c>
      <c r="E467" s="263">
        <f>COUNT(JVL11.22.4C03)</f>
        <v>0</v>
      </c>
      <c r="G467" s="268" t="str">
        <f t="shared" si="21"/>
        <v>'=ISBLANK(JVL11.22.4C03)</v>
      </c>
      <c r="H467" s="263" t="str">
        <f t="shared" si="22"/>
        <v>'=COUNT(JVL11.22.4C03)</v>
      </c>
    </row>
    <row r="468" spans="1:8" x14ac:dyDescent="0.2">
      <c r="A468" s="263" t="s">
        <v>1192</v>
      </c>
      <c r="B468" s="263" t="s">
        <v>1193</v>
      </c>
      <c r="C468" s="263">
        <f t="shared" ca="1" si="23"/>
        <v>0</v>
      </c>
      <c r="D468" s="263" t="b">
        <f>ISBLANK(JVL11.22.4C05)</f>
        <v>1</v>
      </c>
      <c r="E468" s="263">
        <f>COUNT(JVL11.22.4C05)</f>
        <v>0</v>
      </c>
      <c r="G468" s="268" t="str">
        <f t="shared" si="21"/>
        <v>'=ISBLANK(JVL11.22.4C05)</v>
      </c>
      <c r="H468" s="263" t="str">
        <f t="shared" si="22"/>
        <v>'=COUNT(JVL11.22.4C05)</v>
      </c>
    </row>
    <row r="469" spans="1:8" x14ac:dyDescent="0.2">
      <c r="A469" s="263" t="s">
        <v>1194</v>
      </c>
      <c r="B469" s="263" t="s">
        <v>1195</v>
      </c>
      <c r="C469" s="263">
        <f t="shared" ca="1" si="23"/>
        <v>0</v>
      </c>
      <c r="D469" s="263" t="b">
        <f>ISBLANK(JVL11.22.5C01)</f>
        <v>1</v>
      </c>
      <c r="E469" s="263">
        <f>COUNT(JVL11.22.5C01)</f>
        <v>0</v>
      </c>
      <c r="G469" s="268" t="str">
        <f t="shared" si="21"/>
        <v>'=ISBLANK(JVL11.22.5C01)</v>
      </c>
      <c r="H469" s="263" t="str">
        <f t="shared" si="22"/>
        <v>'=COUNT(JVL11.22.5C01)</v>
      </c>
    </row>
    <row r="470" spans="1:8" x14ac:dyDescent="0.2">
      <c r="A470" s="263" t="s">
        <v>1196</v>
      </c>
      <c r="B470" s="263" t="s">
        <v>1197</v>
      </c>
      <c r="C470" s="263">
        <f t="shared" ca="1" si="23"/>
        <v>0</v>
      </c>
      <c r="D470" s="263" t="b">
        <f>ISBLANK(JVL11.22.5C02)</f>
        <v>1</v>
      </c>
      <c r="E470" s="263">
        <f>COUNT(JVL11.22.5C02)</f>
        <v>0</v>
      </c>
      <c r="G470" s="268" t="str">
        <f t="shared" si="21"/>
        <v>'=ISBLANK(JVL11.22.5C02)</v>
      </c>
      <c r="H470" s="263" t="str">
        <f t="shared" si="22"/>
        <v>'=COUNT(JVL11.22.5C02)</v>
      </c>
    </row>
    <row r="471" spans="1:8" x14ac:dyDescent="0.2">
      <c r="A471" s="263" t="s">
        <v>1198</v>
      </c>
      <c r="B471" s="263" t="s">
        <v>1199</v>
      </c>
      <c r="C471" s="263">
        <f t="shared" ca="1" si="23"/>
        <v>0</v>
      </c>
      <c r="D471" s="263" t="b">
        <f>ISBLANK(JVL11.22.5C03)</f>
        <v>1</v>
      </c>
      <c r="E471" s="263">
        <f>COUNT(JVL11.22.5C03)</f>
        <v>0</v>
      </c>
      <c r="G471" s="268" t="str">
        <f t="shared" si="21"/>
        <v>'=ISBLANK(JVL11.22.5C03)</v>
      </c>
      <c r="H471" s="263" t="str">
        <f t="shared" si="22"/>
        <v>'=COUNT(JVL11.22.5C03)</v>
      </c>
    </row>
    <row r="472" spans="1:8" x14ac:dyDescent="0.2">
      <c r="A472" s="263" t="s">
        <v>1200</v>
      </c>
      <c r="B472" s="263" t="s">
        <v>1201</v>
      </c>
      <c r="C472" s="263">
        <f t="shared" ca="1" si="23"/>
        <v>0</v>
      </c>
      <c r="D472" s="263" t="b">
        <f>ISBLANK(JVL11.22.5C05)</f>
        <v>1</v>
      </c>
      <c r="E472" s="263">
        <f>COUNT(JVL11.22.5C05)</f>
        <v>0</v>
      </c>
      <c r="G472" s="268" t="str">
        <f t="shared" si="21"/>
        <v>'=ISBLANK(JVL11.22.5C05)</v>
      </c>
      <c r="H472" s="263" t="str">
        <f t="shared" si="22"/>
        <v>'=COUNT(JVL11.22.5C05)</v>
      </c>
    </row>
    <row r="473" spans="1:8" x14ac:dyDescent="0.2">
      <c r="A473" s="263" t="s">
        <v>1202</v>
      </c>
      <c r="B473" s="263" t="s">
        <v>1203</v>
      </c>
      <c r="C473" s="263">
        <f t="shared" ca="1" si="23"/>
        <v>0</v>
      </c>
      <c r="D473" s="263" t="b">
        <f>ISBLANK(JVL11.22.6C01)</f>
        <v>1</v>
      </c>
      <c r="E473" s="263">
        <f>COUNT(JVL11.22.6C01)</f>
        <v>0</v>
      </c>
      <c r="G473" s="268" t="str">
        <f t="shared" si="21"/>
        <v>'=ISBLANK(JVL11.22.6C01)</v>
      </c>
      <c r="H473" s="263" t="str">
        <f t="shared" si="22"/>
        <v>'=COUNT(JVL11.22.6C01)</v>
      </c>
    </row>
    <row r="474" spans="1:8" x14ac:dyDescent="0.2">
      <c r="A474" s="263" t="s">
        <v>1204</v>
      </c>
      <c r="B474" s="263" t="s">
        <v>1205</v>
      </c>
      <c r="C474" s="263">
        <f t="shared" ca="1" si="23"/>
        <v>0</v>
      </c>
      <c r="D474" s="263" t="b">
        <f>ISBLANK(JVL11.22.6C02)</f>
        <v>1</v>
      </c>
      <c r="E474" s="263">
        <f>COUNT(JVL11.22.6C02)</f>
        <v>0</v>
      </c>
      <c r="G474" s="268" t="str">
        <f t="shared" si="21"/>
        <v>'=ISBLANK(JVL11.22.6C02)</v>
      </c>
      <c r="H474" s="263" t="str">
        <f t="shared" si="22"/>
        <v>'=COUNT(JVL11.22.6C02)</v>
      </c>
    </row>
    <row r="475" spans="1:8" x14ac:dyDescent="0.2">
      <c r="A475" s="263" t="s">
        <v>1206</v>
      </c>
      <c r="B475" s="263" t="s">
        <v>1207</v>
      </c>
      <c r="C475" s="263">
        <f t="shared" ca="1" si="23"/>
        <v>0</v>
      </c>
      <c r="D475" s="263" t="b">
        <f>ISBLANK(JVL11.22.6C03)</f>
        <v>1</v>
      </c>
      <c r="E475" s="263">
        <f>COUNT(JVL11.22.6C03)</f>
        <v>0</v>
      </c>
      <c r="G475" s="268" t="str">
        <f t="shared" si="21"/>
        <v>'=ISBLANK(JVL11.22.6C03)</v>
      </c>
      <c r="H475" s="263" t="str">
        <f t="shared" si="22"/>
        <v>'=COUNT(JVL11.22.6C03)</v>
      </c>
    </row>
    <row r="476" spans="1:8" x14ac:dyDescent="0.2">
      <c r="A476" s="263" t="s">
        <v>1208</v>
      </c>
      <c r="B476" s="263" t="s">
        <v>1209</v>
      </c>
      <c r="C476" s="263">
        <f t="shared" ca="1" si="23"/>
        <v>0</v>
      </c>
      <c r="D476" s="263" t="b">
        <f>ISBLANK(JVL11.22.6C05)</f>
        <v>1</v>
      </c>
      <c r="E476" s="263">
        <f>COUNT(JVL11.22.6C05)</f>
        <v>0</v>
      </c>
      <c r="G476" s="268" t="str">
        <f t="shared" si="21"/>
        <v>'=ISBLANK(JVL11.22.6C05)</v>
      </c>
      <c r="H476" s="263" t="str">
        <f t="shared" si="22"/>
        <v>'=COUNT(JVL11.22.6C05)</v>
      </c>
    </row>
    <row r="477" spans="1:8" x14ac:dyDescent="0.2">
      <c r="A477" s="263" t="s">
        <v>1210</v>
      </c>
      <c r="B477" s="263" t="s">
        <v>1211</v>
      </c>
      <c r="C477" s="263">
        <f t="shared" ca="1" si="23"/>
        <v>0</v>
      </c>
      <c r="D477" s="263" t="b">
        <f>ISBLANK(JVL11.22.7C01)</f>
        <v>1</v>
      </c>
      <c r="E477" s="263">
        <f>COUNT(JVL11.22.7C01)</f>
        <v>0</v>
      </c>
      <c r="G477" s="268" t="str">
        <f t="shared" si="21"/>
        <v>'=ISBLANK(JVL11.22.7C01)</v>
      </c>
      <c r="H477" s="263" t="str">
        <f t="shared" si="22"/>
        <v>'=COUNT(JVL11.22.7C01)</v>
      </c>
    </row>
    <row r="478" spans="1:8" x14ac:dyDescent="0.2">
      <c r="A478" s="263" t="s">
        <v>1212</v>
      </c>
      <c r="B478" s="263" t="s">
        <v>1213</v>
      </c>
      <c r="C478" s="263">
        <f t="shared" ca="1" si="23"/>
        <v>0</v>
      </c>
      <c r="D478" s="263" t="b">
        <f>ISBLANK(JVL11.22.7C02)</f>
        <v>1</v>
      </c>
      <c r="E478" s="263">
        <f>COUNT(JVL11.22.7C02)</f>
        <v>0</v>
      </c>
      <c r="G478" s="268" t="str">
        <f t="shared" si="21"/>
        <v>'=ISBLANK(JVL11.22.7C02)</v>
      </c>
      <c r="H478" s="263" t="str">
        <f t="shared" si="22"/>
        <v>'=COUNT(JVL11.22.7C02)</v>
      </c>
    </row>
    <row r="479" spans="1:8" x14ac:dyDescent="0.2">
      <c r="A479" s="263" t="s">
        <v>1214</v>
      </c>
      <c r="B479" s="263" t="s">
        <v>1215</v>
      </c>
      <c r="C479" s="263">
        <f t="shared" ca="1" si="23"/>
        <v>0</v>
      </c>
      <c r="D479" s="263" t="b">
        <f>ISBLANK(JVL11.22.7C03)</f>
        <v>1</v>
      </c>
      <c r="E479" s="263">
        <f>COUNT(JVL11.22.7C03)</f>
        <v>0</v>
      </c>
      <c r="G479" s="268" t="str">
        <f t="shared" si="21"/>
        <v>'=ISBLANK(JVL11.22.7C03)</v>
      </c>
      <c r="H479" s="263" t="str">
        <f t="shared" si="22"/>
        <v>'=COUNT(JVL11.22.7C03)</v>
      </c>
    </row>
    <row r="480" spans="1:8" x14ac:dyDescent="0.2">
      <c r="A480" s="263" t="s">
        <v>1216</v>
      </c>
      <c r="B480" s="263" t="s">
        <v>1217</v>
      </c>
      <c r="C480" s="263">
        <f t="shared" ca="1" si="23"/>
        <v>0</v>
      </c>
      <c r="D480" s="263" t="b">
        <f>ISBLANK(JVL11.22.7C05)</f>
        <v>1</v>
      </c>
      <c r="E480" s="263">
        <f>COUNT(JVL11.22.7C05)</f>
        <v>0</v>
      </c>
      <c r="G480" s="268" t="str">
        <f t="shared" si="21"/>
        <v>'=ISBLANK(JVL11.22.7C05)</v>
      </c>
      <c r="H480" s="263" t="str">
        <f t="shared" si="22"/>
        <v>'=COUNT(JVL11.22.7C05)</v>
      </c>
    </row>
    <row r="481" spans="1:8" x14ac:dyDescent="0.2">
      <c r="A481" s="263" t="s">
        <v>1218</v>
      </c>
      <c r="B481" s="263" t="s">
        <v>1219</v>
      </c>
      <c r="C481" s="263">
        <f t="shared" ca="1" si="23"/>
        <v>0</v>
      </c>
      <c r="D481" s="263" t="b">
        <f>ISBLANK(JVL11.23.1C01)</f>
        <v>1</v>
      </c>
      <c r="E481" s="263">
        <f>COUNT(JVL11.23.1C01)</f>
        <v>0</v>
      </c>
      <c r="G481" s="268" t="str">
        <f t="shared" si="21"/>
        <v>'=ISBLANK(JVL11.23.1C01)</v>
      </c>
      <c r="H481" s="263" t="str">
        <f t="shared" si="22"/>
        <v>'=COUNT(JVL11.23.1C01)</v>
      </c>
    </row>
    <row r="482" spans="1:8" x14ac:dyDescent="0.2">
      <c r="A482" s="263" t="s">
        <v>1220</v>
      </c>
      <c r="B482" s="263" t="s">
        <v>1221</v>
      </c>
      <c r="C482" s="263">
        <f t="shared" ca="1" si="23"/>
        <v>0</v>
      </c>
      <c r="D482" s="263" t="b">
        <f>ISBLANK(JVL11.23.2C01)</f>
        <v>1</v>
      </c>
      <c r="E482" s="263">
        <f>COUNT(JVL11.23.2C01)</f>
        <v>0</v>
      </c>
      <c r="G482" s="268" t="str">
        <f t="shared" si="21"/>
        <v>'=ISBLANK(JVL11.23.2C01)</v>
      </c>
      <c r="H482" s="263" t="str">
        <f t="shared" si="22"/>
        <v>'=COUNT(JVL11.23.2C01)</v>
      </c>
    </row>
    <row r="483" spans="1:8" x14ac:dyDescent="0.2">
      <c r="A483" s="263" t="s">
        <v>1222</v>
      </c>
      <c r="B483" s="263" t="s">
        <v>1223</v>
      </c>
      <c r="C483" s="263">
        <f t="shared" ca="1" si="23"/>
        <v>0</v>
      </c>
      <c r="D483" s="263" t="b">
        <f>ISBLANK(JVL11.23.2C02)</f>
        <v>1</v>
      </c>
      <c r="E483" s="263">
        <f>COUNT(JVL11.23.2C02)</f>
        <v>0</v>
      </c>
      <c r="G483" s="268" t="str">
        <f t="shared" si="21"/>
        <v>'=ISBLANK(JVL11.23.2C02)</v>
      </c>
      <c r="H483" s="263" t="str">
        <f t="shared" si="22"/>
        <v>'=COUNT(JVL11.23.2C02)</v>
      </c>
    </row>
    <row r="484" spans="1:8" x14ac:dyDescent="0.2">
      <c r="A484" s="263" t="s">
        <v>1224</v>
      </c>
      <c r="B484" s="263" t="s">
        <v>1225</v>
      </c>
      <c r="C484" s="263">
        <f t="shared" ca="1" si="23"/>
        <v>0</v>
      </c>
      <c r="D484" s="263" t="b">
        <f>ISBLANK(JVL11.23.2C03)</f>
        <v>1</v>
      </c>
      <c r="E484" s="263">
        <f>COUNT(JVL11.23.2C03)</f>
        <v>0</v>
      </c>
      <c r="G484" s="268" t="str">
        <f t="shared" si="21"/>
        <v>'=ISBLANK(JVL11.23.2C03)</v>
      </c>
      <c r="H484" s="263" t="str">
        <f t="shared" si="22"/>
        <v>'=COUNT(JVL11.23.2C03)</v>
      </c>
    </row>
    <row r="485" spans="1:8" x14ac:dyDescent="0.2">
      <c r="A485" s="263" t="s">
        <v>1226</v>
      </c>
      <c r="B485" s="263" t="s">
        <v>1227</v>
      </c>
      <c r="C485" s="263">
        <f t="shared" ca="1" si="23"/>
        <v>0</v>
      </c>
      <c r="D485" s="263" t="b">
        <f>ISBLANK(JVL11.23.2C04)</f>
        <v>1</v>
      </c>
      <c r="E485" s="263">
        <f>COUNT(JVL11.23.2C04)</f>
        <v>0</v>
      </c>
      <c r="G485" s="268" t="str">
        <f t="shared" si="21"/>
        <v>'=ISBLANK(JVL11.23.2C04)</v>
      </c>
      <c r="H485" s="263" t="str">
        <f t="shared" si="22"/>
        <v>'=COUNT(JVL11.23.2C04)</v>
      </c>
    </row>
    <row r="486" spans="1:8" x14ac:dyDescent="0.2">
      <c r="A486" s="263" t="s">
        <v>1228</v>
      </c>
      <c r="B486" s="263" t="s">
        <v>1229</v>
      </c>
      <c r="C486" s="263">
        <f t="shared" ca="1" si="23"/>
        <v>0</v>
      </c>
      <c r="D486" s="263" t="b">
        <f>ISBLANK(JVL11.23.2C05)</f>
        <v>1</v>
      </c>
      <c r="E486" s="263">
        <f>COUNT(JVL11.23.2C05)</f>
        <v>0</v>
      </c>
      <c r="G486" s="268" t="str">
        <f t="shared" si="21"/>
        <v>'=ISBLANK(JVL11.23.2C05)</v>
      </c>
      <c r="H486" s="263" t="str">
        <f t="shared" si="22"/>
        <v>'=COUNT(JVL11.23.2C05)</v>
      </c>
    </row>
    <row r="487" spans="1:8" x14ac:dyDescent="0.2">
      <c r="A487" s="263" t="s">
        <v>1230</v>
      </c>
      <c r="B487" s="263" t="s">
        <v>1231</v>
      </c>
      <c r="C487" s="263">
        <f t="shared" ca="1" si="23"/>
        <v>0</v>
      </c>
      <c r="D487" s="263" t="b">
        <f>ISBLANK(JVL11.23.3C01)</f>
        <v>1</v>
      </c>
      <c r="E487" s="263">
        <f>COUNT(JVL11.23.3C01)</f>
        <v>0</v>
      </c>
      <c r="G487" s="268" t="str">
        <f t="shared" si="21"/>
        <v>'=ISBLANK(JVL11.23.3C01)</v>
      </c>
      <c r="H487" s="263" t="str">
        <f t="shared" si="22"/>
        <v>'=COUNT(JVL11.23.3C01)</v>
      </c>
    </row>
    <row r="488" spans="1:8" x14ac:dyDescent="0.2">
      <c r="A488" s="263" t="s">
        <v>1232</v>
      </c>
      <c r="B488" s="263" t="s">
        <v>1233</v>
      </c>
      <c r="C488" s="263">
        <f t="shared" ca="1" si="23"/>
        <v>0</v>
      </c>
      <c r="D488" s="263" t="b">
        <f>ISBLANK(JVL11.23.3C02)</f>
        <v>1</v>
      </c>
      <c r="E488" s="263">
        <f>COUNT(JVL11.23.3C02)</f>
        <v>0</v>
      </c>
      <c r="G488" s="268" t="str">
        <f t="shared" si="21"/>
        <v>'=ISBLANK(JVL11.23.3C02)</v>
      </c>
      <c r="H488" s="263" t="str">
        <f t="shared" si="22"/>
        <v>'=COUNT(JVL11.23.3C02)</v>
      </c>
    </row>
    <row r="489" spans="1:8" x14ac:dyDescent="0.2">
      <c r="A489" s="263" t="s">
        <v>1234</v>
      </c>
      <c r="B489" s="263" t="s">
        <v>1235</v>
      </c>
      <c r="C489" s="263">
        <f t="shared" ca="1" si="23"/>
        <v>0</v>
      </c>
      <c r="D489" s="263" t="b">
        <f>ISBLANK(JVL11.23.3C03)</f>
        <v>1</v>
      </c>
      <c r="E489" s="263">
        <f>COUNT(JVL11.23.3C03)</f>
        <v>0</v>
      </c>
      <c r="G489" s="268" t="str">
        <f t="shared" si="21"/>
        <v>'=ISBLANK(JVL11.23.3C03)</v>
      </c>
      <c r="H489" s="263" t="str">
        <f t="shared" si="22"/>
        <v>'=COUNT(JVL11.23.3C03)</v>
      </c>
    </row>
    <row r="490" spans="1:8" x14ac:dyDescent="0.2">
      <c r="A490" s="263" t="s">
        <v>1236</v>
      </c>
      <c r="B490" s="263" t="s">
        <v>1237</v>
      </c>
      <c r="C490" s="263">
        <f t="shared" ca="1" si="23"/>
        <v>0</v>
      </c>
      <c r="D490" s="263" t="b">
        <f>ISBLANK(JVL11.23.3C05)</f>
        <v>1</v>
      </c>
      <c r="E490" s="263">
        <f>COUNT(JVL11.23.3C05)</f>
        <v>0</v>
      </c>
      <c r="G490" s="268" t="str">
        <f t="shared" si="21"/>
        <v>'=ISBLANK(JVL11.23.3C05)</v>
      </c>
      <c r="H490" s="263" t="str">
        <f t="shared" si="22"/>
        <v>'=COUNT(JVL11.23.3C05)</v>
      </c>
    </row>
    <row r="491" spans="1:8" x14ac:dyDescent="0.2">
      <c r="A491" s="263" t="s">
        <v>1238</v>
      </c>
      <c r="B491" s="263" t="s">
        <v>1239</v>
      </c>
      <c r="C491" s="263">
        <f t="shared" ca="1" si="23"/>
        <v>0</v>
      </c>
      <c r="D491" s="263" t="b">
        <f>ISBLANK(JVL11.23.4C01)</f>
        <v>1</v>
      </c>
      <c r="E491" s="263">
        <f>COUNT(JVL11.23.4C01)</f>
        <v>0</v>
      </c>
      <c r="G491" s="268" t="str">
        <f t="shared" si="21"/>
        <v>'=ISBLANK(JVL11.23.4C01)</v>
      </c>
      <c r="H491" s="263" t="str">
        <f t="shared" si="22"/>
        <v>'=COUNT(JVL11.23.4C01)</v>
      </c>
    </row>
    <row r="492" spans="1:8" x14ac:dyDescent="0.2">
      <c r="A492" s="263" t="s">
        <v>1240</v>
      </c>
      <c r="B492" s="263" t="s">
        <v>1241</v>
      </c>
      <c r="C492" s="263">
        <f t="shared" ca="1" si="23"/>
        <v>0</v>
      </c>
      <c r="D492" s="263" t="b">
        <f>ISBLANK(JVL11.23.4C02)</f>
        <v>1</v>
      </c>
      <c r="E492" s="263">
        <f>COUNT(JVL11.23.4C02)</f>
        <v>0</v>
      </c>
      <c r="G492" s="268" t="str">
        <f t="shared" si="21"/>
        <v>'=ISBLANK(JVL11.23.4C02)</v>
      </c>
      <c r="H492" s="263" t="str">
        <f t="shared" si="22"/>
        <v>'=COUNT(JVL11.23.4C02)</v>
      </c>
    </row>
    <row r="493" spans="1:8" x14ac:dyDescent="0.2">
      <c r="A493" s="263" t="s">
        <v>1242</v>
      </c>
      <c r="B493" s="263" t="s">
        <v>1243</v>
      </c>
      <c r="C493" s="263">
        <f t="shared" ca="1" si="23"/>
        <v>0</v>
      </c>
      <c r="D493" s="263" t="b">
        <f>ISBLANK(JVL11.23.4C03)</f>
        <v>1</v>
      </c>
      <c r="E493" s="263">
        <f>COUNT(JVL11.23.4C03)</f>
        <v>0</v>
      </c>
      <c r="G493" s="268" t="str">
        <f t="shared" si="21"/>
        <v>'=ISBLANK(JVL11.23.4C03)</v>
      </c>
      <c r="H493" s="263" t="str">
        <f t="shared" si="22"/>
        <v>'=COUNT(JVL11.23.4C03)</v>
      </c>
    </row>
    <row r="494" spans="1:8" x14ac:dyDescent="0.2">
      <c r="A494" s="263" t="s">
        <v>1244</v>
      </c>
      <c r="B494" s="263" t="s">
        <v>1245</v>
      </c>
      <c r="C494" s="263">
        <f t="shared" ca="1" si="23"/>
        <v>0</v>
      </c>
      <c r="D494" s="263" t="b">
        <f>ISBLANK(JVL11.23.4C05)</f>
        <v>1</v>
      </c>
      <c r="E494" s="263">
        <f>COUNT(JVL11.23.4C05)</f>
        <v>0</v>
      </c>
      <c r="G494" s="268" t="str">
        <f t="shared" si="21"/>
        <v>'=ISBLANK(JVL11.23.4C05)</v>
      </c>
      <c r="H494" s="263" t="str">
        <f t="shared" si="22"/>
        <v>'=COUNT(JVL11.23.4C05)</v>
      </c>
    </row>
    <row r="495" spans="1:8" x14ac:dyDescent="0.2">
      <c r="A495" s="263" t="s">
        <v>1246</v>
      </c>
      <c r="B495" s="263" t="s">
        <v>1247</v>
      </c>
      <c r="C495" s="263">
        <f t="shared" ca="1" si="23"/>
        <v>0</v>
      </c>
      <c r="D495" s="263" t="b">
        <f>ISBLANK(JVL11.23.5C01)</f>
        <v>1</v>
      </c>
      <c r="E495" s="263">
        <f>COUNT(JVL11.23.5C01)</f>
        <v>0</v>
      </c>
      <c r="G495" s="268" t="str">
        <f t="shared" si="21"/>
        <v>'=ISBLANK(JVL11.23.5C01)</v>
      </c>
      <c r="H495" s="263" t="str">
        <f t="shared" si="22"/>
        <v>'=COUNT(JVL11.23.5C01)</v>
      </c>
    </row>
    <row r="496" spans="1:8" x14ac:dyDescent="0.2">
      <c r="A496" s="263" t="s">
        <v>1248</v>
      </c>
      <c r="B496" s="263" t="s">
        <v>1249</v>
      </c>
      <c r="C496" s="263">
        <f t="shared" ca="1" si="23"/>
        <v>0</v>
      </c>
      <c r="D496" s="263" t="b">
        <f>ISBLANK(JVL11.23.5C02)</f>
        <v>1</v>
      </c>
      <c r="E496" s="263">
        <f>COUNT(JVL11.23.5C02)</f>
        <v>0</v>
      </c>
      <c r="G496" s="268" t="str">
        <f t="shared" si="21"/>
        <v>'=ISBLANK(JVL11.23.5C02)</v>
      </c>
      <c r="H496" s="263" t="str">
        <f t="shared" si="22"/>
        <v>'=COUNT(JVL11.23.5C02)</v>
      </c>
    </row>
    <row r="497" spans="1:8" x14ac:dyDescent="0.2">
      <c r="A497" s="263" t="s">
        <v>1250</v>
      </c>
      <c r="B497" s="263" t="s">
        <v>1251</v>
      </c>
      <c r="C497" s="263">
        <f t="shared" ca="1" si="23"/>
        <v>0</v>
      </c>
      <c r="D497" s="263" t="b">
        <f>ISBLANK(JVL11.23.5C03)</f>
        <v>1</v>
      </c>
      <c r="E497" s="263">
        <f>COUNT(JVL11.23.5C03)</f>
        <v>0</v>
      </c>
      <c r="G497" s="268" t="str">
        <f t="shared" si="21"/>
        <v>'=ISBLANK(JVL11.23.5C03)</v>
      </c>
      <c r="H497" s="263" t="str">
        <f t="shared" si="22"/>
        <v>'=COUNT(JVL11.23.5C03)</v>
      </c>
    </row>
    <row r="498" spans="1:8" x14ac:dyDescent="0.2">
      <c r="A498" s="263" t="s">
        <v>1252</v>
      </c>
      <c r="B498" s="263" t="s">
        <v>1253</v>
      </c>
      <c r="C498" s="263">
        <f t="shared" ca="1" si="23"/>
        <v>0</v>
      </c>
      <c r="D498" s="263" t="b">
        <f>ISBLANK(JVL11.23.5C05)</f>
        <v>1</v>
      </c>
      <c r="E498" s="263">
        <f>COUNT(JVL11.23.5C05)</f>
        <v>0</v>
      </c>
      <c r="G498" s="268" t="str">
        <f t="shared" si="21"/>
        <v>'=ISBLANK(JVL11.23.5C05)</v>
      </c>
      <c r="H498" s="263" t="str">
        <f t="shared" si="22"/>
        <v>'=COUNT(JVL11.23.5C05)</v>
      </c>
    </row>
    <row r="499" spans="1:8" x14ac:dyDescent="0.2">
      <c r="A499" s="263" t="s">
        <v>1254</v>
      </c>
      <c r="B499" s="263" t="s">
        <v>1255</v>
      </c>
      <c r="C499" s="263">
        <f t="shared" ca="1" si="23"/>
        <v>0</v>
      </c>
      <c r="D499" s="263" t="b">
        <f>ISBLANK(JVL11.23.6C01)</f>
        <v>1</v>
      </c>
      <c r="E499" s="263">
        <f>COUNT(JVL11.23.6C01)</f>
        <v>0</v>
      </c>
      <c r="G499" s="268" t="str">
        <f t="shared" si="21"/>
        <v>'=ISBLANK(JVL11.23.6C01)</v>
      </c>
      <c r="H499" s="263" t="str">
        <f t="shared" si="22"/>
        <v>'=COUNT(JVL11.23.6C01)</v>
      </c>
    </row>
    <row r="500" spans="1:8" x14ac:dyDescent="0.2">
      <c r="A500" s="263" t="s">
        <v>1256</v>
      </c>
      <c r="B500" s="263" t="s">
        <v>1257</v>
      </c>
      <c r="C500" s="263">
        <f t="shared" ca="1" si="23"/>
        <v>0</v>
      </c>
      <c r="D500" s="263" t="b">
        <f>ISBLANK(JVL11.23.6C02)</f>
        <v>1</v>
      </c>
      <c r="E500" s="263">
        <f>COUNT(JVL11.23.6C02)</f>
        <v>0</v>
      </c>
      <c r="G500" s="268" t="str">
        <f t="shared" si="21"/>
        <v>'=ISBLANK(JVL11.23.6C02)</v>
      </c>
      <c r="H500" s="263" t="str">
        <f t="shared" si="22"/>
        <v>'=COUNT(JVL11.23.6C02)</v>
      </c>
    </row>
    <row r="501" spans="1:8" x14ac:dyDescent="0.2">
      <c r="A501" s="263" t="s">
        <v>1258</v>
      </c>
      <c r="B501" s="263" t="s">
        <v>1259</v>
      </c>
      <c r="C501" s="263">
        <f t="shared" ca="1" si="23"/>
        <v>0</v>
      </c>
      <c r="D501" s="263" t="b">
        <f>ISBLANK(JVL11.23.6C03)</f>
        <v>1</v>
      </c>
      <c r="E501" s="263">
        <f>COUNT(JVL11.23.6C03)</f>
        <v>0</v>
      </c>
      <c r="G501" s="268" t="str">
        <f t="shared" si="21"/>
        <v>'=ISBLANK(JVL11.23.6C03)</v>
      </c>
      <c r="H501" s="263" t="str">
        <f t="shared" si="22"/>
        <v>'=COUNT(JVL11.23.6C03)</v>
      </c>
    </row>
    <row r="502" spans="1:8" x14ac:dyDescent="0.2">
      <c r="A502" s="263" t="s">
        <v>1260</v>
      </c>
      <c r="B502" s="263" t="s">
        <v>1261</v>
      </c>
      <c r="C502" s="263">
        <f t="shared" ca="1" si="23"/>
        <v>0</v>
      </c>
      <c r="D502" s="263" t="b">
        <f>ISBLANK(JVL11.23.6C05)</f>
        <v>1</v>
      </c>
      <c r="E502" s="263">
        <f>COUNT(JVL11.23.6C05)</f>
        <v>0</v>
      </c>
      <c r="G502" s="268" t="str">
        <f t="shared" si="21"/>
        <v>'=ISBLANK(JVL11.23.6C05)</v>
      </c>
      <c r="H502" s="263" t="str">
        <f t="shared" si="22"/>
        <v>'=COUNT(JVL11.23.6C05)</v>
      </c>
    </row>
    <row r="503" spans="1:8" x14ac:dyDescent="0.2">
      <c r="A503" s="263" t="s">
        <v>1262</v>
      </c>
      <c r="B503" s="263" t="s">
        <v>1263</v>
      </c>
      <c r="C503" s="263">
        <f t="shared" ca="1" si="23"/>
        <v>0</v>
      </c>
      <c r="D503" s="263" t="b">
        <f>ISBLANK(JVL11.23.7C01)</f>
        <v>1</v>
      </c>
      <c r="E503" s="263">
        <f>COUNT(JVL11.23.7C01)</f>
        <v>0</v>
      </c>
      <c r="G503" s="268" t="str">
        <f t="shared" si="21"/>
        <v>'=ISBLANK(JVL11.23.7C01)</v>
      </c>
      <c r="H503" s="263" t="str">
        <f t="shared" si="22"/>
        <v>'=COUNT(JVL11.23.7C01)</v>
      </c>
    </row>
    <row r="504" spans="1:8" x14ac:dyDescent="0.2">
      <c r="A504" s="263" t="s">
        <v>1264</v>
      </c>
      <c r="B504" s="263" t="s">
        <v>1265</v>
      </c>
      <c r="C504" s="263">
        <f t="shared" ca="1" si="23"/>
        <v>0</v>
      </c>
      <c r="D504" s="263" t="b">
        <f>ISBLANK(JVL11.23.7C02)</f>
        <v>1</v>
      </c>
      <c r="E504" s="263">
        <f>COUNT(JVL11.23.7C02)</f>
        <v>0</v>
      </c>
      <c r="G504" s="268" t="str">
        <f t="shared" si="21"/>
        <v>'=ISBLANK(JVL11.23.7C02)</v>
      </c>
      <c r="H504" s="263" t="str">
        <f t="shared" si="22"/>
        <v>'=COUNT(JVL11.23.7C02)</v>
      </c>
    </row>
    <row r="505" spans="1:8" x14ac:dyDescent="0.2">
      <c r="A505" s="263" t="s">
        <v>1266</v>
      </c>
      <c r="B505" s="263" t="s">
        <v>1267</v>
      </c>
      <c r="C505" s="263">
        <f t="shared" ca="1" si="23"/>
        <v>0</v>
      </c>
      <c r="D505" s="263" t="b">
        <f>ISBLANK(JVL11.23.7C03)</f>
        <v>1</v>
      </c>
      <c r="E505" s="263">
        <f>COUNT(JVL11.23.7C03)</f>
        <v>0</v>
      </c>
      <c r="G505" s="268" t="str">
        <f t="shared" si="21"/>
        <v>'=ISBLANK(JVL11.23.7C03)</v>
      </c>
      <c r="H505" s="263" t="str">
        <f t="shared" si="22"/>
        <v>'=COUNT(JVL11.23.7C03)</v>
      </c>
    </row>
    <row r="506" spans="1:8" x14ac:dyDescent="0.2">
      <c r="A506" s="263" t="s">
        <v>1268</v>
      </c>
      <c r="B506" s="263" t="s">
        <v>1269</v>
      </c>
      <c r="C506" s="263">
        <f t="shared" ca="1" si="23"/>
        <v>0</v>
      </c>
      <c r="D506" s="263" t="b">
        <f>ISBLANK(JVL11.23.7C05)</f>
        <v>1</v>
      </c>
      <c r="E506" s="263">
        <f>COUNT(JVL11.23.7C05)</f>
        <v>0</v>
      </c>
      <c r="G506" s="268" t="str">
        <f t="shared" si="21"/>
        <v>'=ISBLANK(JVL11.23.7C05)</v>
      </c>
      <c r="H506" s="263" t="str">
        <f t="shared" si="22"/>
        <v>'=COUNT(JVL11.23.7C05)</v>
      </c>
    </row>
    <row r="507" spans="1:8" x14ac:dyDescent="0.2">
      <c r="A507" s="263" t="s">
        <v>1270</v>
      </c>
      <c r="B507" s="263" t="s">
        <v>1271</v>
      </c>
      <c r="C507" s="263">
        <f t="shared" ca="1" si="23"/>
        <v>0</v>
      </c>
      <c r="D507" s="263" t="b">
        <f>ISBLANK(JVL11.24.1C01)</f>
        <v>1</v>
      </c>
      <c r="E507" s="263">
        <f>COUNT(JVL11.24.1C01)</f>
        <v>0</v>
      </c>
      <c r="G507" s="268" t="str">
        <f t="shared" si="21"/>
        <v>'=ISBLANK(JVL11.24.1C01)</v>
      </c>
      <c r="H507" s="263" t="str">
        <f t="shared" si="22"/>
        <v>'=COUNT(JVL11.24.1C01)</v>
      </c>
    </row>
    <row r="508" spans="1:8" x14ac:dyDescent="0.2">
      <c r="A508" s="263" t="s">
        <v>1272</v>
      </c>
      <c r="B508" s="263" t="s">
        <v>1273</v>
      </c>
      <c r="C508" s="263">
        <f t="shared" ca="1" si="23"/>
        <v>0</v>
      </c>
      <c r="D508" s="263" t="b">
        <f>ISBLANK(JVL11.24.2C01)</f>
        <v>1</v>
      </c>
      <c r="E508" s="263">
        <f>COUNT(JVL11.24.2C01)</f>
        <v>0</v>
      </c>
      <c r="G508" s="268" t="str">
        <f t="shared" si="21"/>
        <v>'=ISBLANK(JVL11.24.2C01)</v>
      </c>
      <c r="H508" s="263" t="str">
        <f t="shared" si="22"/>
        <v>'=COUNT(JVL11.24.2C01)</v>
      </c>
    </row>
    <row r="509" spans="1:8" x14ac:dyDescent="0.2">
      <c r="A509" s="263" t="s">
        <v>1274</v>
      </c>
      <c r="B509" s="263" t="s">
        <v>1275</v>
      </c>
      <c r="C509" s="263">
        <f t="shared" ca="1" si="23"/>
        <v>0</v>
      </c>
      <c r="D509" s="263" t="b">
        <f>ISBLANK(JVL11.24.2C02)</f>
        <v>1</v>
      </c>
      <c r="E509" s="263">
        <f>COUNT(JVL11.24.2C02)</f>
        <v>0</v>
      </c>
      <c r="G509" s="268" t="str">
        <f t="shared" si="21"/>
        <v>'=ISBLANK(JVL11.24.2C02)</v>
      </c>
      <c r="H509" s="263" t="str">
        <f t="shared" si="22"/>
        <v>'=COUNT(JVL11.24.2C02)</v>
      </c>
    </row>
    <row r="510" spans="1:8" x14ac:dyDescent="0.2">
      <c r="A510" s="263" t="s">
        <v>1276</v>
      </c>
      <c r="B510" s="263" t="s">
        <v>1277</v>
      </c>
      <c r="C510" s="263">
        <f t="shared" ca="1" si="23"/>
        <v>0</v>
      </c>
      <c r="D510" s="263" t="b">
        <f>ISBLANK(JVL11.24.2C03)</f>
        <v>1</v>
      </c>
      <c r="E510" s="263">
        <f>COUNT(JVL11.24.2C03)</f>
        <v>0</v>
      </c>
      <c r="G510" s="268" t="str">
        <f t="shared" si="21"/>
        <v>'=ISBLANK(JVL11.24.2C03)</v>
      </c>
      <c r="H510" s="263" t="str">
        <f t="shared" si="22"/>
        <v>'=COUNT(JVL11.24.2C03)</v>
      </c>
    </row>
    <row r="511" spans="1:8" x14ac:dyDescent="0.2">
      <c r="A511" s="263" t="s">
        <v>1278</v>
      </c>
      <c r="B511" s="263" t="s">
        <v>1279</v>
      </c>
      <c r="C511" s="263">
        <f t="shared" ca="1" si="23"/>
        <v>0</v>
      </c>
      <c r="D511" s="263" t="b">
        <f>ISBLANK(JVL11.24.2C04)</f>
        <v>1</v>
      </c>
      <c r="E511" s="263">
        <f>COUNT(JVL11.24.2C04)</f>
        <v>0</v>
      </c>
      <c r="G511" s="268" t="str">
        <f t="shared" si="21"/>
        <v>'=ISBLANK(JVL11.24.2C04)</v>
      </c>
      <c r="H511" s="263" t="str">
        <f t="shared" si="22"/>
        <v>'=COUNT(JVL11.24.2C04)</v>
      </c>
    </row>
    <row r="512" spans="1:8" x14ac:dyDescent="0.2">
      <c r="A512" s="263" t="s">
        <v>1280</v>
      </c>
      <c r="B512" s="263" t="s">
        <v>1281</v>
      </c>
      <c r="C512" s="263">
        <f t="shared" ca="1" si="23"/>
        <v>0</v>
      </c>
      <c r="D512" s="263" t="b">
        <f>ISBLANK(JVL11.24.2C05)</f>
        <v>1</v>
      </c>
      <c r="E512" s="263">
        <f>COUNT(JVL11.24.2C05)</f>
        <v>0</v>
      </c>
      <c r="G512" s="268" t="str">
        <f t="shared" si="21"/>
        <v>'=ISBLANK(JVL11.24.2C05)</v>
      </c>
      <c r="H512" s="263" t="str">
        <f t="shared" si="22"/>
        <v>'=COUNT(JVL11.24.2C05)</v>
      </c>
    </row>
    <row r="513" spans="1:8" x14ac:dyDescent="0.2">
      <c r="A513" s="263" t="s">
        <v>1282</v>
      </c>
      <c r="B513" s="263" t="s">
        <v>1283</v>
      </c>
      <c r="C513" s="263">
        <f t="shared" ca="1" si="23"/>
        <v>0</v>
      </c>
      <c r="D513" s="263" t="b">
        <f>ISBLANK(JVL11.24.3C01)</f>
        <v>1</v>
      </c>
      <c r="E513" s="263">
        <f>COUNT(JVL11.24.3C01)</f>
        <v>0</v>
      </c>
      <c r="G513" s="268" t="str">
        <f t="shared" si="21"/>
        <v>'=ISBLANK(JVL11.24.3C01)</v>
      </c>
      <c r="H513" s="263" t="str">
        <f t="shared" si="22"/>
        <v>'=COUNT(JVL11.24.3C01)</v>
      </c>
    </row>
    <row r="514" spans="1:8" x14ac:dyDescent="0.2">
      <c r="A514" s="263" t="s">
        <v>1284</v>
      </c>
      <c r="B514" s="263" t="s">
        <v>1285</v>
      </c>
      <c r="C514" s="263">
        <f t="shared" ca="1" si="23"/>
        <v>0</v>
      </c>
      <c r="D514" s="263" t="b">
        <f>ISBLANK(JVL11.24.3C02)</f>
        <v>1</v>
      </c>
      <c r="E514" s="263">
        <f>COUNT(JVL11.24.3C02)</f>
        <v>0</v>
      </c>
      <c r="G514" s="268" t="str">
        <f t="shared" ref="G514:G577" si="24">"'=ISBLANK(" &amp; A514 &amp;")"</f>
        <v>'=ISBLANK(JVL11.24.3C02)</v>
      </c>
      <c r="H514" s="263" t="str">
        <f t="shared" ref="H514:H577" si="25">"'=COUNT(" &amp; A514 &amp;")"</f>
        <v>'=COUNT(JVL11.24.3C02)</v>
      </c>
    </row>
    <row r="515" spans="1:8" x14ac:dyDescent="0.2">
      <c r="A515" s="263" t="s">
        <v>1286</v>
      </c>
      <c r="B515" s="263" t="s">
        <v>1287</v>
      </c>
      <c r="C515" s="263">
        <f t="shared" ref="C515:C578" ca="1" si="26">INDIRECT(A515)</f>
        <v>0</v>
      </c>
      <c r="D515" s="263" t="b">
        <f>ISBLANK(JVL11.24.3C03)</f>
        <v>1</v>
      </c>
      <c r="E515" s="263">
        <f>COUNT(JVL11.24.3C03)</f>
        <v>0</v>
      </c>
      <c r="G515" s="268" t="str">
        <f t="shared" si="24"/>
        <v>'=ISBLANK(JVL11.24.3C03)</v>
      </c>
      <c r="H515" s="263" t="str">
        <f t="shared" si="25"/>
        <v>'=COUNT(JVL11.24.3C03)</v>
      </c>
    </row>
    <row r="516" spans="1:8" x14ac:dyDescent="0.2">
      <c r="A516" s="263" t="s">
        <v>1288</v>
      </c>
      <c r="B516" s="263" t="s">
        <v>1289</v>
      </c>
      <c r="C516" s="263">
        <f t="shared" ca="1" si="26"/>
        <v>0</v>
      </c>
      <c r="D516" s="263" t="b">
        <f>ISBLANK(JVL11.24.3C05)</f>
        <v>1</v>
      </c>
      <c r="E516" s="263">
        <f>COUNT(JVL11.24.3C05)</f>
        <v>0</v>
      </c>
      <c r="G516" s="268" t="str">
        <f t="shared" si="24"/>
        <v>'=ISBLANK(JVL11.24.3C05)</v>
      </c>
      <c r="H516" s="263" t="str">
        <f t="shared" si="25"/>
        <v>'=COUNT(JVL11.24.3C05)</v>
      </c>
    </row>
    <row r="517" spans="1:8" x14ac:dyDescent="0.2">
      <c r="A517" s="263" t="s">
        <v>1290</v>
      </c>
      <c r="B517" s="263" t="s">
        <v>1291</v>
      </c>
      <c r="C517" s="263">
        <f t="shared" ca="1" si="26"/>
        <v>0</v>
      </c>
      <c r="D517" s="263" t="b">
        <f>ISBLANK(JVL11.24.4C01)</f>
        <v>1</v>
      </c>
      <c r="E517" s="263">
        <f>COUNT(JVL11.24.4C01)</f>
        <v>0</v>
      </c>
      <c r="G517" s="268" t="str">
        <f t="shared" si="24"/>
        <v>'=ISBLANK(JVL11.24.4C01)</v>
      </c>
      <c r="H517" s="263" t="str">
        <f t="shared" si="25"/>
        <v>'=COUNT(JVL11.24.4C01)</v>
      </c>
    </row>
    <row r="518" spans="1:8" x14ac:dyDescent="0.2">
      <c r="A518" s="263" t="s">
        <v>1292</v>
      </c>
      <c r="B518" s="263" t="s">
        <v>1293</v>
      </c>
      <c r="C518" s="263">
        <f t="shared" ca="1" si="26"/>
        <v>0</v>
      </c>
      <c r="D518" s="263" t="b">
        <f>ISBLANK(JVL11.24.4C02)</f>
        <v>1</v>
      </c>
      <c r="E518" s="263">
        <f>COUNT(JVL11.24.4C02)</f>
        <v>0</v>
      </c>
      <c r="G518" s="268" t="str">
        <f t="shared" si="24"/>
        <v>'=ISBLANK(JVL11.24.4C02)</v>
      </c>
      <c r="H518" s="263" t="str">
        <f t="shared" si="25"/>
        <v>'=COUNT(JVL11.24.4C02)</v>
      </c>
    </row>
    <row r="519" spans="1:8" x14ac:dyDescent="0.2">
      <c r="A519" s="263" t="s">
        <v>1294</v>
      </c>
      <c r="B519" s="263" t="s">
        <v>1295</v>
      </c>
      <c r="C519" s="263">
        <f t="shared" ca="1" si="26"/>
        <v>0</v>
      </c>
      <c r="D519" s="263" t="b">
        <f>ISBLANK(JVL11.24.4C03)</f>
        <v>1</v>
      </c>
      <c r="E519" s="263">
        <f>COUNT(JVL11.24.4C03)</f>
        <v>0</v>
      </c>
      <c r="G519" s="268" t="str">
        <f t="shared" si="24"/>
        <v>'=ISBLANK(JVL11.24.4C03)</v>
      </c>
      <c r="H519" s="263" t="str">
        <f t="shared" si="25"/>
        <v>'=COUNT(JVL11.24.4C03)</v>
      </c>
    </row>
    <row r="520" spans="1:8" x14ac:dyDescent="0.2">
      <c r="A520" s="263" t="s">
        <v>1296</v>
      </c>
      <c r="B520" s="263" t="s">
        <v>1297</v>
      </c>
      <c r="C520" s="263">
        <f t="shared" ca="1" si="26"/>
        <v>0</v>
      </c>
      <c r="D520" s="263" t="b">
        <f>ISBLANK(JVL11.24.4C05)</f>
        <v>1</v>
      </c>
      <c r="E520" s="263">
        <f>COUNT(JVL11.24.4C05)</f>
        <v>0</v>
      </c>
      <c r="G520" s="268" t="str">
        <f t="shared" si="24"/>
        <v>'=ISBLANK(JVL11.24.4C05)</v>
      </c>
      <c r="H520" s="263" t="str">
        <f t="shared" si="25"/>
        <v>'=COUNT(JVL11.24.4C05)</v>
      </c>
    </row>
    <row r="521" spans="1:8" x14ac:dyDescent="0.2">
      <c r="A521" s="263" t="s">
        <v>1298</v>
      </c>
      <c r="B521" s="263" t="s">
        <v>1299</v>
      </c>
      <c r="C521" s="263">
        <f t="shared" ca="1" si="26"/>
        <v>0</v>
      </c>
      <c r="D521" s="263" t="b">
        <f>ISBLANK(JVL11.24.5C01)</f>
        <v>1</v>
      </c>
      <c r="E521" s="263">
        <f>COUNT(JVL11.24.5C01)</f>
        <v>0</v>
      </c>
      <c r="G521" s="268" t="str">
        <f t="shared" si="24"/>
        <v>'=ISBLANK(JVL11.24.5C01)</v>
      </c>
      <c r="H521" s="263" t="str">
        <f t="shared" si="25"/>
        <v>'=COUNT(JVL11.24.5C01)</v>
      </c>
    </row>
    <row r="522" spans="1:8" x14ac:dyDescent="0.2">
      <c r="A522" s="263" t="s">
        <v>1300</v>
      </c>
      <c r="B522" s="263" t="s">
        <v>1301</v>
      </c>
      <c r="C522" s="263">
        <f t="shared" ca="1" si="26"/>
        <v>0</v>
      </c>
      <c r="D522" s="263" t="b">
        <f>ISBLANK(JVL11.24.5C02)</f>
        <v>1</v>
      </c>
      <c r="E522" s="263">
        <f>COUNT(JVL11.24.5C02)</f>
        <v>0</v>
      </c>
      <c r="G522" s="268" t="str">
        <f t="shared" si="24"/>
        <v>'=ISBLANK(JVL11.24.5C02)</v>
      </c>
      <c r="H522" s="263" t="str">
        <f t="shared" si="25"/>
        <v>'=COUNT(JVL11.24.5C02)</v>
      </c>
    </row>
    <row r="523" spans="1:8" x14ac:dyDescent="0.2">
      <c r="A523" s="263" t="s">
        <v>1302</v>
      </c>
      <c r="B523" s="263" t="s">
        <v>1303</v>
      </c>
      <c r="C523" s="263">
        <f t="shared" ca="1" si="26"/>
        <v>0</v>
      </c>
      <c r="D523" s="263" t="b">
        <f>ISBLANK(JVL11.24.5C03)</f>
        <v>1</v>
      </c>
      <c r="E523" s="263">
        <f>COUNT(JVL11.24.5C03)</f>
        <v>0</v>
      </c>
      <c r="G523" s="268" t="str">
        <f t="shared" si="24"/>
        <v>'=ISBLANK(JVL11.24.5C03)</v>
      </c>
      <c r="H523" s="263" t="str">
        <f t="shared" si="25"/>
        <v>'=COUNT(JVL11.24.5C03)</v>
      </c>
    </row>
    <row r="524" spans="1:8" x14ac:dyDescent="0.2">
      <c r="A524" s="263" t="s">
        <v>1304</v>
      </c>
      <c r="B524" s="263" t="s">
        <v>1305</v>
      </c>
      <c r="C524" s="263">
        <f t="shared" ca="1" si="26"/>
        <v>0</v>
      </c>
      <c r="D524" s="263" t="b">
        <f>ISBLANK(JVL11.24.5C05)</f>
        <v>1</v>
      </c>
      <c r="E524" s="263">
        <f>COUNT(JVL11.24.5C05)</f>
        <v>0</v>
      </c>
      <c r="G524" s="268" t="str">
        <f t="shared" si="24"/>
        <v>'=ISBLANK(JVL11.24.5C05)</v>
      </c>
      <c r="H524" s="263" t="str">
        <f t="shared" si="25"/>
        <v>'=COUNT(JVL11.24.5C05)</v>
      </c>
    </row>
    <row r="525" spans="1:8" x14ac:dyDescent="0.2">
      <c r="A525" s="263" t="s">
        <v>1306</v>
      </c>
      <c r="B525" s="263" t="s">
        <v>1307</v>
      </c>
      <c r="C525" s="263">
        <f t="shared" ca="1" si="26"/>
        <v>0</v>
      </c>
      <c r="D525" s="263" t="b">
        <f>ISBLANK(JVL11.24.6C01)</f>
        <v>1</v>
      </c>
      <c r="E525" s="263">
        <f>COUNT(JVL11.24.6C01)</f>
        <v>0</v>
      </c>
      <c r="G525" s="268" t="str">
        <f t="shared" si="24"/>
        <v>'=ISBLANK(JVL11.24.6C01)</v>
      </c>
      <c r="H525" s="263" t="str">
        <f t="shared" si="25"/>
        <v>'=COUNT(JVL11.24.6C01)</v>
      </c>
    </row>
    <row r="526" spans="1:8" x14ac:dyDescent="0.2">
      <c r="A526" s="263" t="s">
        <v>1308</v>
      </c>
      <c r="B526" s="263" t="s">
        <v>1309</v>
      </c>
      <c r="C526" s="263">
        <f t="shared" ca="1" si="26"/>
        <v>0</v>
      </c>
      <c r="D526" s="263" t="b">
        <f>ISBLANK(JVL11.24.6C02)</f>
        <v>1</v>
      </c>
      <c r="E526" s="263">
        <f>COUNT(JVL11.24.6C02)</f>
        <v>0</v>
      </c>
      <c r="G526" s="268" t="str">
        <f t="shared" si="24"/>
        <v>'=ISBLANK(JVL11.24.6C02)</v>
      </c>
      <c r="H526" s="263" t="str">
        <f t="shared" si="25"/>
        <v>'=COUNT(JVL11.24.6C02)</v>
      </c>
    </row>
    <row r="527" spans="1:8" x14ac:dyDescent="0.2">
      <c r="A527" s="263" t="s">
        <v>1310</v>
      </c>
      <c r="B527" s="263" t="s">
        <v>1311</v>
      </c>
      <c r="C527" s="263">
        <f t="shared" ca="1" si="26"/>
        <v>0</v>
      </c>
      <c r="D527" s="263" t="b">
        <f>ISBLANK(JVL11.24.6C03)</f>
        <v>1</v>
      </c>
      <c r="E527" s="263">
        <f>COUNT(JVL11.24.6C03)</f>
        <v>0</v>
      </c>
      <c r="G527" s="268" t="str">
        <f t="shared" si="24"/>
        <v>'=ISBLANK(JVL11.24.6C03)</v>
      </c>
      <c r="H527" s="263" t="str">
        <f t="shared" si="25"/>
        <v>'=COUNT(JVL11.24.6C03)</v>
      </c>
    </row>
    <row r="528" spans="1:8" x14ac:dyDescent="0.2">
      <c r="A528" s="263" t="s">
        <v>1312</v>
      </c>
      <c r="B528" s="263" t="s">
        <v>1313</v>
      </c>
      <c r="C528" s="263">
        <f t="shared" ca="1" si="26"/>
        <v>0</v>
      </c>
      <c r="D528" s="263" t="b">
        <f>ISBLANK(JVL11.24.6C05)</f>
        <v>1</v>
      </c>
      <c r="E528" s="263">
        <f>COUNT(JVL11.24.6C05)</f>
        <v>0</v>
      </c>
      <c r="G528" s="268" t="str">
        <f t="shared" si="24"/>
        <v>'=ISBLANK(JVL11.24.6C05)</v>
      </c>
      <c r="H528" s="263" t="str">
        <f t="shared" si="25"/>
        <v>'=COUNT(JVL11.24.6C05)</v>
      </c>
    </row>
    <row r="529" spans="1:8" x14ac:dyDescent="0.2">
      <c r="A529" s="263" t="s">
        <v>1314</v>
      </c>
      <c r="B529" s="263" t="s">
        <v>1315</v>
      </c>
      <c r="C529" s="263">
        <f t="shared" ca="1" si="26"/>
        <v>0</v>
      </c>
      <c r="D529" s="263" t="b">
        <f>ISBLANK(JVL11.24.7C01)</f>
        <v>1</v>
      </c>
      <c r="E529" s="263">
        <f>COUNT(JVL11.24.7C01)</f>
        <v>0</v>
      </c>
      <c r="G529" s="268" t="str">
        <f t="shared" si="24"/>
        <v>'=ISBLANK(JVL11.24.7C01)</v>
      </c>
      <c r="H529" s="263" t="str">
        <f t="shared" si="25"/>
        <v>'=COUNT(JVL11.24.7C01)</v>
      </c>
    </row>
    <row r="530" spans="1:8" x14ac:dyDescent="0.2">
      <c r="A530" s="263" t="s">
        <v>1316</v>
      </c>
      <c r="B530" s="263" t="s">
        <v>1317</v>
      </c>
      <c r="C530" s="263">
        <f t="shared" ca="1" si="26"/>
        <v>0</v>
      </c>
      <c r="D530" s="263" t="b">
        <f>ISBLANK(JVL11.24.7C02)</f>
        <v>1</v>
      </c>
      <c r="E530" s="263">
        <f>COUNT(JVL11.24.7C02)</f>
        <v>0</v>
      </c>
      <c r="G530" s="268" t="str">
        <f t="shared" si="24"/>
        <v>'=ISBLANK(JVL11.24.7C02)</v>
      </c>
      <c r="H530" s="263" t="str">
        <f t="shared" si="25"/>
        <v>'=COUNT(JVL11.24.7C02)</v>
      </c>
    </row>
    <row r="531" spans="1:8" x14ac:dyDescent="0.2">
      <c r="A531" s="263" t="s">
        <v>1318</v>
      </c>
      <c r="B531" s="263" t="s">
        <v>1319</v>
      </c>
      <c r="C531" s="263">
        <f t="shared" ca="1" si="26"/>
        <v>0</v>
      </c>
      <c r="D531" s="263" t="b">
        <f>ISBLANK(JVL11.24.7C03)</f>
        <v>1</v>
      </c>
      <c r="E531" s="263">
        <f>COUNT(JVL11.24.7C03)</f>
        <v>0</v>
      </c>
      <c r="G531" s="268" t="str">
        <f t="shared" si="24"/>
        <v>'=ISBLANK(JVL11.24.7C03)</v>
      </c>
      <c r="H531" s="263" t="str">
        <f t="shared" si="25"/>
        <v>'=COUNT(JVL11.24.7C03)</v>
      </c>
    </row>
    <row r="532" spans="1:8" x14ac:dyDescent="0.2">
      <c r="A532" s="263" t="s">
        <v>1320</v>
      </c>
      <c r="B532" s="263" t="s">
        <v>1321</v>
      </c>
      <c r="C532" s="263">
        <f t="shared" ca="1" si="26"/>
        <v>0</v>
      </c>
      <c r="D532" s="263" t="b">
        <f>ISBLANK(JVL11.24.7C05)</f>
        <v>1</v>
      </c>
      <c r="E532" s="263">
        <f>COUNT(JVL11.24.7C05)</f>
        <v>0</v>
      </c>
      <c r="G532" s="268" t="str">
        <f t="shared" si="24"/>
        <v>'=ISBLANK(JVL11.24.7C05)</v>
      </c>
      <c r="H532" s="263" t="str">
        <f t="shared" si="25"/>
        <v>'=COUNT(JVL11.24.7C05)</v>
      </c>
    </row>
    <row r="533" spans="1:8" x14ac:dyDescent="0.2">
      <c r="A533" s="263" t="s">
        <v>1322</v>
      </c>
      <c r="B533" s="263" t="s">
        <v>1323</v>
      </c>
      <c r="C533" s="263">
        <f t="shared" ca="1" si="26"/>
        <v>0</v>
      </c>
      <c r="D533" s="263" t="b">
        <f>ISBLANK(JVL11.25.1C01)</f>
        <v>1</v>
      </c>
      <c r="E533" s="263">
        <f>COUNT(JVL11.25.1C01)</f>
        <v>0</v>
      </c>
      <c r="G533" s="268" t="str">
        <f t="shared" si="24"/>
        <v>'=ISBLANK(JVL11.25.1C01)</v>
      </c>
      <c r="H533" s="263" t="str">
        <f t="shared" si="25"/>
        <v>'=COUNT(JVL11.25.1C01)</v>
      </c>
    </row>
    <row r="534" spans="1:8" x14ac:dyDescent="0.2">
      <c r="A534" s="263" t="s">
        <v>1324</v>
      </c>
      <c r="B534" s="263" t="s">
        <v>1325</v>
      </c>
      <c r="C534" s="263">
        <f t="shared" ca="1" si="26"/>
        <v>0</v>
      </c>
      <c r="D534" s="263" t="b">
        <f>ISBLANK(JVL11.25.2C01)</f>
        <v>1</v>
      </c>
      <c r="E534" s="263">
        <f>COUNT(JVL11.25.2C01)</f>
        <v>0</v>
      </c>
      <c r="G534" s="268" t="str">
        <f t="shared" si="24"/>
        <v>'=ISBLANK(JVL11.25.2C01)</v>
      </c>
      <c r="H534" s="263" t="str">
        <f t="shared" si="25"/>
        <v>'=COUNT(JVL11.25.2C01)</v>
      </c>
    </row>
    <row r="535" spans="1:8" x14ac:dyDescent="0.2">
      <c r="A535" s="263" t="s">
        <v>1326</v>
      </c>
      <c r="B535" s="263" t="s">
        <v>1327</v>
      </c>
      <c r="C535" s="263">
        <f t="shared" ca="1" si="26"/>
        <v>0</v>
      </c>
      <c r="D535" s="263" t="b">
        <f>ISBLANK(JVL11.25.2C02)</f>
        <v>1</v>
      </c>
      <c r="E535" s="263">
        <f>COUNT(JVL11.25.2C02)</f>
        <v>0</v>
      </c>
      <c r="G535" s="268" t="str">
        <f t="shared" si="24"/>
        <v>'=ISBLANK(JVL11.25.2C02)</v>
      </c>
      <c r="H535" s="263" t="str">
        <f t="shared" si="25"/>
        <v>'=COUNT(JVL11.25.2C02)</v>
      </c>
    </row>
    <row r="536" spans="1:8" x14ac:dyDescent="0.2">
      <c r="A536" s="263" t="s">
        <v>1328</v>
      </c>
      <c r="B536" s="263" t="s">
        <v>1329</v>
      </c>
      <c r="C536" s="263">
        <f t="shared" ca="1" si="26"/>
        <v>0</v>
      </c>
      <c r="D536" s="263" t="b">
        <f>ISBLANK(JVL11.25.2C03)</f>
        <v>1</v>
      </c>
      <c r="E536" s="263">
        <f>COUNT(JVL11.25.2C03)</f>
        <v>0</v>
      </c>
      <c r="G536" s="268" t="str">
        <f t="shared" si="24"/>
        <v>'=ISBLANK(JVL11.25.2C03)</v>
      </c>
      <c r="H536" s="263" t="str">
        <f t="shared" si="25"/>
        <v>'=COUNT(JVL11.25.2C03)</v>
      </c>
    </row>
    <row r="537" spans="1:8" x14ac:dyDescent="0.2">
      <c r="A537" s="263" t="s">
        <v>1330</v>
      </c>
      <c r="B537" s="263" t="s">
        <v>1331</v>
      </c>
      <c r="C537" s="263">
        <f t="shared" ca="1" si="26"/>
        <v>0</v>
      </c>
      <c r="D537" s="263" t="b">
        <f>ISBLANK(JVL11.25.2C04)</f>
        <v>1</v>
      </c>
      <c r="E537" s="263">
        <f>COUNT(JVL11.25.2C04)</f>
        <v>0</v>
      </c>
      <c r="G537" s="268" t="str">
        <f t="shared" si="24"/>
        <v>'=ISBLANK(JVL11.25.2C04)</v>
      </c>
      <c r="H537" s="263" t="str">
        <f t="shared" si="25"/>
        <v>'=COUNT(JVL11.25.2C04)</v>
      </c>
    </row>
    <row r="538" spans="1:8" x14ac:dyDescent="0.2">
      <c r="A538" s="263" t="s">
        <v>1332</v>
      </c>
      <c r="B538" s="263" t="s">
        <v>1333</v>
      </c>
      <c r="C538" s="263">
        <f t="shared" ca="1" si="26"/>
        <v>0</v>
      </c>
      <c r="D538" s="263" t="b">
        <f>ISBLANK(JVL11.25.2C05)</f>
        <v>1</v>
      </c>
      <c r="E538" s="263">
        <f>COUNT(JVL11.25.2C05)</f>
        <v>0</v>
      </c>
      <c r="G538" s="268" t="str">
        <f t="shared" si="24"/>
        <v>'=ISBLANK(JVL11.25.2C05)</v>
      </c>
      <c r="H538" s="263" t="str">
        <f t="shared" si="25"/>
        <v>'=COUNT(JVL11.25.2C05)</v>
      </c>
    </row>
    <row r="539" spans="1:8" x14ac:dyDescent="0.2">
      <c r="A539" s="263" t="s">
        <v>1334</v>
      </c>
      <c r="B539" s="263" t="s">
        <v>1335</v>
      </c>
      <c r="C539" s="263">
        <f t="shared" ca="1" si="26"/>
        <v>0</v>
      </c>
      <c r="D539" s="263" t="b">
        <f>ISBLANK(JVL11.25.3C01)</f>
        <v>1</v>
      </c>
      <c r="E539" s="263">
        <f>COUNT(JVL11.25.3C01)</f>
        <v>0</v>
      </c>
      <c r="G539" s="268" t="str">
        <f t="shared" si="24"/>
        <v>'=ISBLANK(JVL11.25.3C01)</v>
      </c>
      <c r="H539" s="263" t="str">
        <f t="shared" si="25"/>
        <v>'=COUNT(JVL11.25.3C01)</v>
      </c>
    </row>
    <row r="540" spans="1:8" x14ac:dyDescent="0.2">
      <c r="A540" s="263" t="s">
        <v>1336</v>
      </c>
      <c r="B540" s="263" t="s">
        <v>1337</v>
      </c>
      <c r="C540" s="263">
        <f t="shared" ca="1" si="26"/>
        <v>0</v>
      </c>
      <c r="D540" s="263" t="b">
        <f>ISBLANK(JVL11.25.3C02)</f>
        <v>1</v>
      </c>
      <c r="E540" s="263">
        <f>COUNT(JVL11.25.3C02)</f>
        <v>0</v>
      </c>
      <c r="G540" s="268" t="str">
        <f t="shared" si="24"/>
        <v>'=ISBLANK(JVL11.25.3C02)</v>
      </c>
      <c r="H540" s="263" t="str">
        <f t="shared" si="25"/>
        <v>'=COUNT(JVL11.25.3C02)</v>
      </c>
    </row>
    <row r="541" spans="1:8" x14ac:dyDescent="0.2">
      <c r="A541" s="263" t="s">
        <v>1338</v>
      </c>
      <c r="B541" s="263" t="s">
        <v>1339</v>
      </c>
      <c r="C541" s="263">
        <f t="shared" ca="1" si="26"/>
        <v>0</v>
      </c>
      <c r="D541" s="263" t="b">
        <f>ISBLANK(JVL11.25.3C03)</f>
        <v>1</v>
      </c>
      <c r="E541" s="263">
        <f>COUNT(JVL11.25.3C03)</f>
        <v>0</v>
      </c>
      <c r="G541" s="268" t="str">
        <f t="shared" si="24"/>
        <v>'=ISBLANK(JVL11.25.3C03)</v>
      </c>
      <c r="H541" s="263" t="str">
        <f t="shared" si="25"/>
        <v>'=COUNT(JVL11.25.3C03)</v>
      </c>
    </row>
    <row r="542" spans="1:8" x14ac:dyDescent="0.2">
      <c r="A542" s="263" t="s">
        <v>1340</v>
      </c>
      <c r="B542" s="263" t="s">
        <v>1341</v>
      </c>
      <c r="C542" s="263">
        <f t="shared" ca="1" si="26"/>
        <v>0</v>
      </c>
      <c r="D542" s="263" t="b">
        <f>ISBLANK(JVL11.25.3C05)</f>
        <v>1</v>
      </c>
      <c r="E542" s="263">
        <f>COUNT(JVL11.25.3C05)</f>
        <v>0</v>
      </c>
      <c r="G542" s="268" t="str">
        <f t="shared" si="24"/>
        <v>'=ISBLANK(JVL11.25.3C05)</v>
      </c>
      <c r="H542" s="263" t="str">
        <f t="shared" si="25"/>
        <v>'=COUNT(JVL11.25.3C05)</v>
      </c>
    </row>
    <row r="543" spans="1:8" x14ac:dyDescent="0.2">
      <c r="A543" s="263" t="s">
        <v>1342</v>
      </c>
      <c r="B543" s="263" t="s">
        <v>1343</v>
      </c>
      <c r="C543" s="263">
        <f t="shared" ca="1" si="26"/>
        <v>0</v>
      </c>
      <c r="D543" s="263" t="b">
        <f>ISBLANK(JVL11.25.4C01)</f>
        <v>1</v>
      </c>
      <c r="E543" s="263">
        <f>COUNT(JVL11.25.4C01)</f>
        <v>0</v>
      </c>
      <c r="G543" s="268" t="str">
        <f t="shared" si="24"/>
        <v>'=ISBLANK(JVL11.25.4C01)</v>
      </c>
      <c r="H543" s="263" t="str">
        <f t="shared" si="25"/>
        <v>'=COUNT(JVL11.25.4C01)</v>
      </c>
    </row>
    <row r="544" spans="1:8" x14ac:dyDescent="0.2">
      <c r="A544" s="263" t="s">
        <v>1344</v>
      </c>
      <c r="B544" s="263" t="s">
        <v>1345</v>
      </c>
      <c r="C544" s="263">
        <f t="shared" ca="1" si="26"/>
        <v>0</v>
      </c>
      <c r="D544" s="263" t="b">
        <f>ISBLANK(JVL11.25.4C02)</f>
        <v>1</v>
      </c>
      <c r="E544" s="263">
        <f>COUNT(JVL11.25.4C02)</f>
        <v>0</v>
      </c>
      <c r="G544" s="268" t="str">
        <f t="shared" si="24"/>
        <v>'=ISBLANK(JVL11.25.4C02)</v>
      </c>
      <c r="H544" s="263" t="str">
        <f t="shared" si="25"/>
        <v>'=COUNT(JVL11.25.4C02)</v>
      </c>
    </row>
    <row r="545" spans="1:8" x14ac:dyDescent="0.2">
      <c r="A545" s="263" t="s">
        <v>1346</v>
      </c>
      <c r="B545" s="263" t="s">
        <v>1347</v>
      </c>
      <c r="C545" s="263">
        <f t="shared" ca="1" si="26"/>
        <v>0</v>
      </c>
      <c r="D545" s="263" t="b">
        <f>ISBLANK(JVL11.25.4C03)</f>
        <v>1</v>
      </c>
      <c r="E545" s="263">
        <f>COUNT(JVL11.25.4C03)</f>
        <v>0</v>
      </c>
      <c r="G545" s="268" t="str">
        <f t="shared" si="24"/>
        <v>'=ISBLANK(JVL11.25.4C03)</v>
      </c>
      <c r="H545" s="263" t="str">
        <f t="shared" si="25"/>
        <v>'=COUNT(JVL11.25.4C03)</v>
      </c>
    </row>
    <row r="546" spans="1:8" x14ac:dyDescent="0.2">
      <c r="A546" s="263" t="s">
        <v>1348</v>
      </c>
      <c r="B546" s="263" t="s">
        <v>1349</v>
      </c>
      <c r="C546" s="263">
        <f t="shared" ca="1" si="26"/>
        <v>0</v>
      </c>
      <c r="D546" s="263" t="b">
        <f>ISBLANK(JVL11.25.4C05)</f>
        <v>1</v>
      </c>
      <c r="E546" s="263">
        <f>COUNT(JVL11.25.4C05)</f>
        <v>0</v>
      </c>
      <c r="G546" s="268" t="str">
        <f t="shared" si="24"/>
        <v>'=ISBLANK(JVL11.25.4C05)</v>
      </c>
      <c r="H546" s="263" t="str">
        <f t="shared" si="25"/>
        <v>'=COUNT(JVL11.25.4C05)</v>
      </c>
    </row>
    <row r="547" spans="1:8" x14ac:dyDescent="0.2">
      <c r="A547" s="263" t="s">
        <v>1350</v>
      </c>
      <c r="B547" s="263" t="s">
        <v>1351</v>
      </c>
      <c r="C547" s="263">
        <f t="shared" ca="1" si="26"/>
        <v>0</v>
      </c>
      <c r="D547" s="263" t="b">
        <f>ISBLANK(JVL11.25.5C01)</f>
        <v>1</v>
      </c>
      <c r="E547" s="263">
        <f>COUNT(JVL11.25.5C01)</f>
        <v>0</v>
      </c>
      <c r="G547" s="268" t="str">
        <f t="shared" si="24"/>
        <v>'=ISBLANK(JVL11.25.5C01)</v>
      </c>
      <c r="H547" s="263" t="str">
        <f t="shared" si="25"/>
        <v>'=COUNT(JVL11.25.5C01)</v>
      </c>
    </row>
    <row r="548" spans="1:8" x14ac:dyDescent="0.2">
      <c r="A548" s="263" t="s">
        <v>1352</v>
      </c>
      <c r="B548" s="263" t="s">
        <v>1353</v>
      </c>
      <c r="C548" s="263">
        <f t="shared" ca="1" si="26"/>
        <v>0</v>
      </c>
      <c r="D548" s="263" t="b">
        <f>ISBLANK(JVL11.25.5C02)</f>
        <v>1</v>
      </c>
      <c r="E548" s="263">
        <f>COUNT(JVL11.25.5C02)</f>
        <v>0</v>
      </c>
      <c r="G548" s="268" t="str">
        <f t="shared" si="24"/>
        <v>'=ISBLANK(JVL11.25.5C02)</v>
      </c>
      <c r="H548" s="263" t="str">
        <f t="shared" si="25"/>
        <v>'=COUNT(JVL11.25.5C02)</v>
      </c>
    </row>
    <row r="549" spans="1:8" x14ac:dyDescent="0.2">
      <c r="A549" s="263" t="s">
        <v>1354</v>
      </c>
      <c r="B549" s="263" t="s">
        <v>1355</v>
      </c>
      <c r="C549" s="263">
        <f t="shared" ca="1" si="26"/>
        <v>0</v>
      </c>
      <c r="D549" s="263" t="b">
        <f>ISBLANK(JVL11.25.5C03)</f>
        <v>1</v>
      </c>
      <c r="E549" s="263">
        <f>COUNT(JVL11.25.5C03)</f>
        <v>0</v>
      </c>
      <c r="G549" s="268" t="str">
        <f t="shared" si="24"/>
        <v>'=ISBLANK(JVL11.25.5C03)</v>
      </c>
      <c r="H549" s="263" t="str">
        <f t="shared" si="25"/>
        <v>'=COUNT(JVL11.25.5C03)</v>
      </c>
    </row>
    <row r="550" spans="1:8" x14ac:dyDescent="0.2">
      <c r="A550" s="263" t="s">
        <v>1356</v>
      </c>
      <c r="B550" s="263" t="s">
        <v>1357</v>
      </c>
      <c r="C550" s="263">
        <f t="shared" ca="1" si="26"/>
        <v>0</v>
      </c>
      <c r="D550" s="263" t="b">
        <f>ISBLANK(JVL11.25.5C05)</f>
        <v>1</v>
      </c>
      <c r="E550" s="263">
        <f>COUNT(JVL11.25.5C05)</f>
        <v>0</v>
      </c>
      <c r="G550" s="268" t="str">
        <f t="shared" si="24"/>
        <v>'=ISBLANK(JVL11.25.5C05)</v>
      </c>
      <c r="H550" s="263" t="str">
        <f t="shared" si="25"/>
        <v>'=COUNT(JVL11.25.5C05)</v>
      </c>
    </row>
    <row r="551" spans="1:8" x14ac:dyDescent="0.2">
      <c r="A551" s="263" t="s">
        <v>1358</v>
      </c>
      <c r="B551" s="263" t="s">
        <v>1359</v>
      </c>
      <c r="C551" s="263">
        <f t="shared" ca="1" si="26"/>
        <v>0</v>
      </c>
      <c r="D551" s="263" t="b">
        <f>ISBLANK(JVL11.25.6C01)</f>
        <v>1</v>
      </c>
      <c r="E551" s="263">
        <f>COUNT(JVL11.25.6C01)</f>
        <v>0</v>
      </c>
      <c r="G551" s="268" t="str">
        <f t="shared" si="24"/>
        <v>'=ISBLANK(JVL11.25.6C01)</v>
      </c>
      <c r="H551" s="263" t="str">
        <f t="shared" si="25"/>
        <v>'=COUNT(JVL11.25.6C01)</v>
      </c>
    </row>
    <row r="552" spans="1:8" x14ac:dyDescent="0.2">
      <c r="A552" s="263" t="s">
        <v>1360</v>
      </c>
      <c r="B552" s="263" t="s">
        <v>1361</v>
      </c>
      <c r="C552" s="263">
        <f t="shared" ca="1" si="26"/>
        <v>0</v>
      </c>
      <c r="D552" s="263" t="b">
        <f>ISBLANK(JVL11.25.6C02)</f>
        <v>1</v>
      </c>
      <c r="E552" s="263">
        <f>COUNT(JVL11.25.6C02)</f>
        <v>0</v>
      </c>
      <c r="G552" s="268" t="str">
        <f t="shared" si="24"/>
        <v>'=ISBLANK(JVL11.25.6C02)</v>
      </c>
      <c r="H552" s="263" t="str">
        <f t="shared" si="25"/>
        <v>'=COUNT(JVL11.25.6C02)</v>
      </c>
    </row>
    <row r="553" spans="1:8" x14ac:dyDescent="0.2">
      <c r="A553" s="263" t="s">
        <v>1362</v>
      </c>
      <c r="B553" s="263" t="s">
        <v>1363</v>
      </c>
      <c r="C553" s="263">
        <f t="shared" ca="1" si="26"/>
        <v>0</v>
      </c>
      <c r="D553" s="263" t="b">
        <f>ISBLANK(JVL11.25.6C03)</f>
        <v>1</v>
      </c>
      <c r="E553" s="263">
        <f>COUNT(JVL11.25.6C03)</f>
        <v>0</v>
      </c>
      <c r="G553" s="268" t="str">
        <f t="shared" si="24"/>
        <v>'=ISBLANK(JVL11.25.6C03)</v>
      </c>
      <c r="H553" s="263" t="str">
        <f t="shared" si="25"/>
        <v>'=COUNT(JVL11.25.6C03)</v>
      </c>
    </row>
    <row r="554" spans="1:8" x14ac:dyDescent="0.2">
      <c r="A554" s="263" t="s">
        <v>1364</v>
      </c>
      <c r="B554" s="263" t="s">
        <v>1365</v>
      </c>
      <c r="C554" s="263">
        <f t="shared" ca="1" si="26"/>
        <v>0</v>
      </c>
      <c r="D554" s="263" t="b">
        <f>ISBLANK(JVL11.25.6C05)</f>
        <v>1</v>
      </c>
      <c r="E554" s="263">
        <f>COUNT(JVL11.25.6C05)</f>
        <v>0</v>
      </c>
      <c r="G554" s="268" t="str">
        <f t="shared" si="24"/>
        <v>'=ISBLANK(JVL11.25.6C05)</v>
      </c>
      <c r="H554" s="263" t="str">
        <f t="shared" si="25"/>
        <v>'=COUNT(JVL11.25.6C05)</v>
      </c>
    </row>
    <row r="555" spans="1:8" x14ac:dyDescent="0.2">
      <c r="A555" s="263" t="s">
        <v>1366</v>
      </c>
      <c r="B555" s="263" t="s">
        <v>1367</v>
      </c>
      <c r="C555" s="263">
        <f t="shared" ca="1" si="26"/>
        <v>0</v>
      </c>
      <c r="D555" s="263" t="b">
        <f>ISBLANK(JVL11.25.7C01)</f>
        <v>1</v>
      </c>
      <c r="E555" s="263">
        <f>COUNT(JVL11.25.7C01)</f>
        <v>0</v>
      </c>
      <c r="G555" s="268" t="str">
        <f t="shared" si="24"/>
        <v>'=ISBLANK(JVL11.25.7C01)</v>
      </c>
      <c r="H555" s="263" t="str">
        <f t="shared" si="25"/>
        <v>'=COUNT(JVL11.25.7C01)</v>
      </c>
    </row>
    <row r="556" spans="1:8" x14ac:dyDescent="0.2">
      <c r="A556" s="263" t="s">
        <v>1368</v>
      </c>
      <c r="B556" s="263" t="s">
        <v>1369</v>
      </c>
      <c r="C556" s="263">
        <f t="shared" ca="1" si="26"/>
        <v>0</v>
      </c>
      <c r="D556" s="263" t="b">
        <f>ISBLANK(JVL11.25.7C02)</f>
        <v>1</v>
      </c>
      <c r="E556" s="263">
        <f>COUNT(JVL11.25.7C02)</f>
        <v>0</v>
      </c>
      <c r="G556" s="268" t="str">
        <f t="shared" si="24"/>
        <v>'=ISBLANK(JVL11.25.7C02)</v>
      </c>
      <c r="H556" s="263" t="str">
        <f t="shared" si="25"/>
        <v>'=COUNT(JVL11.25.7C02)</v>
      </c>
    </row>
    <row r="557" spans="1:8" x14ac:dyDescent="0.2">
      <c r="A557" s="263" t="s">
        <v>1370</v>
      </c>
      <c r="B557" s="263" t="s">
        <v>1371</v>
      </c>
      <c r="C557" s="263">
        <f t="shared" ca="1" si="26"/>
        <v>0</v>
      </c>
      <c r="D557" s="263" t="b">
        <f>ISBLANK(JVL11.25.7C03)</f>
        <v>1</v>
      </c>
      <c r="E557" s="263">
        <f>COUNT(JVL11.25.7C03)</f>
        <v>0</v>
      </c>
      <c r="G557" s="268" t="str">
        <f t="shared" si="24"/>
        <v>'=ISBLANK(JVL11.25.7C03)</v>
      </c>
      <c r="H557" s="263" t="str">
        <f t="shared" si="25"/>
        <v>'=COUNT(JVL11.25.7C03)</v>
      </c>
    </row>
    <row r="558" spans="1:8" x14ac:dyDescent="0.2">
      <c r="A558" s="263" t="s">
        <v>1372</v>
      </c>
      <c r="B558" s="263" t="s">
        <v>1373</v>
      </c>
      <c r="C558" s="263">
        <f t="shared" ca="1" si="26"/>
        <v>0</v>
      </c>
      <c r="D558" s="263" t="b">
        <f>ISBLANK(JVL11.25.7C05)</f>
        <v>1</v>
      </c>
      <c r="E558" s="263">
        <f>COUNT(JVL11.25.7C05)</f>
        <v>0</v>
      </c>
      <c r="G558" s="268" t="str">
        <f t="shared" si="24"/>
        <v>'=ISBLANK(JVL11.25.7C05)</v>
      </c>
      <c r="H558" s="263" t="str">
        <f t="shared" si="25"/>
        <v>'=COUNT(JVL11.25.7C05)</v>
      </c>
    </row>
    <row r="559" spans="1:8" x14ac:dyDescent="0.2">
      <c r="A559" s="263" t="s">
        <v>1374</v>
      </c>
      <c r="B559" s="263" t="s">
        <v>1375</v>
      </c>
      <c r="C559" s="263">
        <f t="shared" ca="1" si="26"/>
        <v>0</v>
      </c>
      <c r="D559" s="263" t="b">
        <f>ISBLANK(JVL11.26.1C01)</f>
        <v>1</v>
      </c>
      <c r="E559" s="263">
        <f>COUNT(JVL11.26.1C01)</f>
        <v>0</v>
      </c>
      <c r="G559" s="268" t="str">
        <f t="shared" si="24"/>
        <v>'=ISBLANK(JVL11.26.1C01)</v>
      </c>
      <c r="H559" s="263" t="str">
        <f t="shared" si="25"/>
        <v>'=COUNT(JVL11.26.1C01)</v>
      </c>
    </row>
    <row r="560" spans="1:8" x14ac:dyDescent="0.2">
      <c r="A560" s="263" t="s">
        <v>1376</v>
      </c>
      <c r="B560" s="263" t="s">
        <v>1377</v>
      </c>
      <c r="C560" s="263">
        <f t="shared" ca="1" si="26"/>
        <v>0</v>
      </c>
      <c r="D560" s="263" t="b">
        <f>ISBLANK(JVL11.26.2C01)</f>
        <v>1</v>
      </c>
      <c r="E560" s="263">
        <f>COUNT(JVL11.26.2C01)</f>
        <v>0</v>
      </c>
      <c r="G560" s="268" t="str">
        <f t="shared" si="24"/>
        <v>'=ISBLANK(JVL11.26.2C01)</v>
      </c>
      <c r="H560" s="263" t="str">
        <f t="shared" si="25"/>
        <v>'=COUNT(JVL11.26.2C01)</v>
      </c>
    </row>
    <row r="561" spans="1:8" x14ac:dyDescent="0.2">
      <c r="A561" s="263" t="s">
        <v>1378</v>
      </c>
      <c r="B561" s="263" t="s">
        <v>1379</v>
      </c>
      <c r="C561" s="263">
        <f t="shared" ca="1" si="26"/>
        <v>0</v>
      </c>
      <c r="D561" s="263" t="b">
        <f>ISBLANK(JVL11.26.2C02)</f>
        <v>1</v>
      </c>
      <c r="E561" s="263">
        <f>COUNT(JVL11.26.2C02)</f>
        <v>0</v>
      </c>
      <c r="G561" s="268" t="str">
        <f t="shared" si="24"/>
        <v>'=ISBLANK(JVL11.26.2C02)</v>
      </c>
      <c r="H561" s="263" t="str">
        <f t="shared" si="25"/>
        <v>'=COUNT(JVL11.26.2C02)</v>
      </c>
    </row>
    <row r="562" spans="1:8" x14ac:dyDescent="0.2">
      <c r="A562" s="263" t="s">
        <v>1380</v>
      </c>
      <c r="B562" s="263" t="s">
        <v>1381</v>
      </c>
      <c r="C562" s="263">
        <f t="shared" ca="1" si="26"/>
        <v>0</v>
      </c>
      <c r="D562" s="263" t="b">
        <f>ISBLANK(JVL11.26.2C03)</f>
        <v>1</v>
      </c>
      <c r="E562" s="263">
        <f>COUNT(JVL11.26.2C03)</f>
        <v>0</v>
      </c>
      <c r="G562" s="268" t="str">
        <f t="shared" si="24"/>
        <v>'=ISBLANK(JVL11.26.2C03)</v>
      </c>
      <c r="H562" s="263" t="str">
        <f t="shared" si="25"/>
        <v>'=COUNT(JVL11.26.2C03)</v>
      </c>
    </row>
    <row r="563" spans="1:8" x14ac:dyDescent="0.2">
      <c r="A563" s="263" t="s">
        <v>1382</v>
      </c>
      <c r="B563" s="263" t="s">
        <v>1383</v>
      </c>
      <c r="C563" s="263">
        <f t="shared" ca="1" si="26"/>
        <v>0</v>
      </c>
      <c r="D563" s="263" t="b">
        <f>ISBLANK(JVL11.26.2C04)</f>
        <v>1</v>
      </c>
      <c r="E563" s="263">
        <f>COUNT(JVL11.26.2C04)</f>
        <v>0</v>
      </c>
      <c r="G563" s="268" t="str">
        <f t="shared" si="24"/>
        <v>'=ISBLANK(JVL11.26.2C04)</v>
      </c>
      <c r="H563" s="263" t="str">
        <f t="shared" si="25"/>
        <v>'=COUNT(JVL11.26.2C04)</v>
      </c>
    </row>
    <row r="564" spans="1:8" x14ac:dyDescent="0.2">
      <c r="A564" s="263" t="s">
        <v>1384</v>
      </c>
      <c r="B564" s="263" t="s">
        <v>1385</v>
      </c>
      <c r="C564" s="263">
        <f t="shared" ca="1" si="26"/>
        <v>0</v>
      </c>
      <c r="D564" s="263" t="b">
        <f>ISBLANK(JVL11.26.2C05)</f>
        <v>1</v>
      </c>
      <c r="E564" s="263">
        <f>COUNT(JVL11.26.2C05)</f>
        <v>0</v>
      </c>
      <c r="G564" s="268" t="str">
        <f t="shared" si="24"/>
        <v>'=ISBLANK(JVL11.26.2C05)</v>
      </c>
      <c r="H564" s="263" t="str">
        <f t="shared" si="25"/>
        <v>'=COUNT(JVL11.26.2C05)</v>
      </c>
    </row>
    <row r="565" spans="1:8" x14ac:dyDescent="0.2">
      <c r="A565" s="263" t="s">
        <v>1386</v>
      </c>
      <c r="B565" s="263" t="s">
        <v>1387</v>
      </c>
      <c r="C565" s="263">
        <f t="shared" ca="1" si="26"/>
        <v>0</v>
      </c>
      <c r="D565" s="263" t="b">
        <f>ISBLANK(JVL11.26.3C01)</f>
        <v>1</v>
      </c>
      <c r="E565" s="263">
        <f>COUNT(JVL11.26.3C01)</f>
        <v>0</v>
      </c>
      <c r="G565" s="268" t="str">
        <f t="shared" si="24"/>
        <v>'=ISBLANK(JVL11.26.3C01)</v>
      </c>
      <c r="H565" s="263" t="str">
        <f t="shared" si="25"/>
        <v>'=COUNT(JVL11.26.3C01)</v>
      </c>
    </row>
    <row r="566" spans="1:8" x14ac:dyDescent="0.2">
      <c r="A566" s="263" t="s">
        <v>1388</v>
      </c>
      <c r="B566" s="263" t="s">
        <v>1389</v>
      </c>
      <c r="C566" s="263">
        <f t="shared" ca="1" si="26"/>
        <v>0</v>
      </c>
      <c r="D566" s="263" t="b">
        <f>ISBLANK(JVL11.26.3C02)</f>
        <v>1</v>
      </c>
      <c r="E566" s="263">
        <f>COUNT(JVL11.26.3C02)</f>
        <v>0</v>
      </c>
      <c r="G566" s="268" t="str">
        <f t="shared" si="24"/>
        <v>'=ISBLANK(JVL11.26.3C02)</v>
      </c>
      <c r="H566" s="263" t="str">
        <f t="shared" si="25"/>
        <v>'=COUNT(JVL11.26.3C02)</v>
      </c>
    </row>
    <row r="567" spans="1:8" x14ac:dyDescent="0.2">
      <c r="A567" s="263" t="s">
        <v>1390</v>
      </c>
      <c r="B567" s="263" t="s">
        <v>1391</v>
      </c>
      <c r="C567" s="263">
        <f t="shared" ca="1" si="26"/>
        <v>0</v>
      </c>
      <c r="D567" s="263" t="b">
        <f>ISBLANK(JVL11.26.3C03)</f>
        <v>1</v>
      </c>
      <c r="E567" s="263">
        <f>COUNT(JVL11.26.3C03)</f>
        <v>0</v>
      </c>
      <c r="G567" s="268" t="str">
        <f t="shared" si="24"/>
        <v>'=ISBLANK(JVL11.26.3C03)</v>
      </c>
      <c r="H567" s="263" t="str">
        <f t="shared" si="25"/>
        <v>'=COUNT(JVL11.26.3C03)</v>
      </c>
    </row>
    <row r="568" spans="1:8" x14ac:dyDescent="0.2">
      <c r="A568" s="263" t="s">
        <v>1392</v>
      </c>
      <c r="B568" s="263" t="s">
        <v>1393</v>
      </c>
      <c r="C568" s="263">
        <f t="shared" ca="1" si="26"/>
        <v>0</v>
      </c>
      <c r="D568" s="263" t="b">
        <f>ISBLANK(JVL11.26.3C05)</f>
        <v>1</v>
      </c>
      <c r="E568" s="263">
        <f>COUNT(JVL11.26.3C05)</f>
        <v>0</v>
      </c>
      <c r="G568" s="268" t="str">
        <f t="shared" si="24"/>
        <v>'=ISBLANK(JVL11.26.3C05)</v>
      </c>
      <c r="H568" s="263" t="str">
        <f t="shared" si="25"/>
        <v>'=COUNT(JVL11.26.3C05)</v>
      </c>
    </row>
    <row r="569" spans="1:8" x14ac:dyDescent="0.2">
      <c r="A569" s="263" t="s">
        <v>1394</v>
      </c>
      <c r="B569" s="263" t="s">
        <v>1395</v>
      </c>
      <c r="C569" s="263">
        <f t="shared" ca="1" si="26"/>
        <v>0</v>
      </c>
      <c r="D569" s="263" t="b">
        <f>ISBLANK(JVL11.26.4C01)</f>
        <v>1</v>
      </c>
      <c r="E569" s="263">
        <f>COUNT(JVL11.26.4C01)</f>
        <v>0</v>
      </c>
      <c r="G569" s="268" t="str">
        <f t="shared" si="24"/>
        <v>'=ISBLANK(JVL11.26.4C01)</v>
      </c>
      <c r="H569" s="263" t="str">
        <f t="shared" si="25"/>
        <v>'=COUNT(JVL11.26.4C01)</v>
      </c>
    </row>
    <row r="570" spans="1:8" x14ac:dyDescent="0.2">
      <c r="A570" s="263" t="s">
        <v>1396</v>
      </c>
      <c r="B570" s="263" t="s">
        <v>1397</v>
      </c>
      <c r="C570" s="263">
        <f t="shared" ca="1" si="26"/>
        <v>0</v>
      </c>
      <c r="D570" s="263" t="b">
        <f>ISBLANK(JVL11.26.4C02)</f>
        <v>1</v>
      </c>
      <c r="E570" s="263">
        <f>COUNT(JVL11.26.4C02)</f>
        <v>0</v>
      </c>
      <c r="G570" s="268" t="str">
        <f t="shared" si="24"/>
        <v>'=ISBLANK(JVL11.26.4C02)</v>
      </c>
      <c r="H570" s="263" t="str">
        <f t="shared" si="25"/>
        <v>'=COUNT(JVL11.26.4C02)</v>
      </c>
    </row>
    <row r="571" spans="1:8" x14ac:dyDescent="0.2">
      <c r="A571" s="263" t="s">
        <v>1398</v>
      </c>
      <c r="B571" s="263" t="s">
        <v>1399</v>
      </c>
      <c r="C571" s="263">
        <f t="shared" ca="1" si="26"/>
        <v>0</v>
      </c>
      <c r="D571" s="263" t="b">
        <f>ISBLANK(JVL11.26.4C03)</f>
        <v>1</v>
      </c>
      <c r="E571" s="263">
        <f>COUNT(JVL11.26.4C03)</f>
        <v>0</v>
      </c>
      <c r="G571" s="268" t="str">
        <f t="shared" si="24"/>
        <v>'=ISBLANK(JVL11.26.4C03)</v>
      </c>
      <c r="H571" s="263" t="str">
        <f t="shared" si="25"/>
        <v>'=COUNT(JVL11.26.4C03)</v>
      </c>
    </row>
    <row r="572" spans="1:8" x14ac:dyDescent="0.2">
      <c r="A572" s="263" t="s">
        <v>1400</v>
      </c>
      <c r="B572" s="263" t="s">
        <v>1401</v>
      </c>
      <c r="C572" s="263">
        <f t="shared" ca="1" si="26"/>
        <v>0</v>
      </c>
      <c r="D572" s="263" t="b">
        <f>ISBLANK(JVL11.26.4C05)</f>
        <v>1</v>
      </c>
      <c r="E572" s="263">
        <f>COUNT(JVL11.26.4C05)</f>
        <v>0</v>
      </c>
      <c r="G572" s="268" t="str">
        <f t="shared" si="24"/>
        <v>'=ISBLANK(JVL11.26.4C05)</v>
      </c>
      <c r="H572" s="263" t="str">
        <f t="shared" si="25"/>
        <v>'=COUNT(JVL11.26.4C05)</v>
      </c>
    </row>
    <row r="573" spans="1:8" x14ac:dyDescent="0.2">
      <c r="A573" s="263" t="s">
        <v>1402</v>
      </c>
      <c r="B573" s="263" t="s">
        <v>1403</v>
      </c>
      <c r="C573" s="263">
        <f t="shared" ca="1" si="26"/>
        <v>0</v>
      </c>
      <c r="D573" s="263" t="b">
        <f>ISBLANK(JVL11.26.5C01)</f>
        <v>1</v>
      </c>
      <c r="E573" s="263">
        <f>COUNT(JVL11.26.5C01)</f>
        <v>0</v>
      </c>
      <c r="G573" s="268" t="str">
        <f t="shared" si="24"/>
        <v>'=ISBLANK(JVL11.26.5C01)</v>
      </c>
      <c r="H573" s="263" t="str">
        <f t="shared" si="25"/>
        <v>'=COUNT(JVL11.26.5C01)</v>
      </c>
    </row>
    <row r="574" spans="1:8" x14ac:dyDescent="0.2">
      <c r="A574" s="263" t="s">
        <v>1404</v>
      </c>
      <c r="B574" s="263" t="s">
        <v>1405</v>
      </c>
      <c r="C574" s="263">
        <f t="shared" ca="1" si="26"/>
        <v>0</v>
      </c>
      <c r="D574" s="263" t="b">
        <f>ISBLANK(JVL11.26.5C02)</f>
        <v>1</v>
      </c>
      <c r="E574" s="263">
        <f>COUNT(JVL11.26.5C02)</f>
        <v>0</v>
      </c>
      <c r="G574" s="268" t="str">
        <f t="shared" si="24"/>
        <v>'=ISBLANK(JVL11.26.5C02)</v>
      </c>
      <c r="H574" s="263" t="str">
        <f t="shared" si="25"/>
        <v>'=COUNT(JVL11.26.5C02)</v>
      </c>
    </row>
    <row r="575" spans="1:8" x14ac:dyDescent="0.2">
      <c r="A575" s="263" t="s">
        <v>1406</v>
      </c>
      <c r="B575" s="263" t="s">
        <v>1407</v>
      </c>
      <c r="C575" s="263">
        <f t="shared" ca="1" si="26"/>
        <v>0</v>
      </c>
      <c r="D575" s="263" t="b">
        <f>ISBLANK(JVL11.26.5C03)</f>
        <v>1</v>
      </c>
      <c r="E575" s="263">
        <f>COUNT(JVL11.26.5C03)</f>
        <v>0</v>
      </c>
      <c r="G575" s="268" t="str">
        <f t="shared" si="24"/>
        <v>'=ISBLANK(JVL11.26.5C03)</v>
      </c>
      <c r="H575" s="263" t="str">
        <f t="shared" si="25"/>
        <v>'=COUNT(JVL11.26.5C03)</v>
      </c>
    </row>
    <row r="576" spans="1:8" x14ac:dyDescent="0.2">
      <c r="A576" s="263" t="s">
        <v>1408</v>
      </c>
      <c r="B576" s="263" t="s">
        <v>1409</v>
      </c>
      <c r="C576" s="263">
        <f t="shared" ca="1" si="26"/>
        <v>0</v>
      </c>
      <c r="D576" s="263" t="b">
        <f>ISBLANK(JVL11.26.5C05)</f>
        <v>1</v>
      </c>
      <c r="E576" s="263">
        <f>COUNT(JVL11.26.5C05)</f>
        <v>0</v>
      </c>
      <c r="G576" s="268" t="str">
        <f t="shared" si="24"/>
        <v>'=ISBLANK(JVL11.26.5C05)</v>
      </c>
      <c r="H576" s="263" t="str">
        <f t="shared" si="25"/>
        <v>'=COUNT(JVL11.26.5C05)</v>
      </c>
    </row>
    <row r="577" spans="1:8" x14ac:dyDescent="0.2">
      <c r="A577" s="263" t="s">
        <v>1410</v>
      </c>
      <c r="B577" s="263" t="s">
        <v>1411</v>
      </c>
      <c r="C577" s="263">
        <f t="shared" ca="1" si="26"/>
        <v>0</v>
      </c>
      <c r="D577" s="263" t="b">
        <f>ISBLANK(JVL11.26.6C01)</f>
        <v>1</v>
      </c>
      <c r="E577" s="263">
        <f>COUNT(JVL11.26.6C01)</f>
        <v>0</v>
      </c>
      <c r="G577" s="268" t="str">
        <f t="shared" si="24"/>
        <v>'=ISBLANK(JVL11.26.6C01)</v>
      </c>
      <c r="H577" s="263" t="str">
        <f t="shared" si="25"/>
        <v>'=COUNT(JVL11.26.6C01)</v>
      </c>
    </row>
    <row r="578" spans="1:8" x14ac:dyDescent="0.2">
      <c r="A578" s="263" t="s">
        <v>1412</v>
      </c>
      <c r="B578" s="263" t="s">
        <v>1413</v>
      </c>
      <c r="C578" s="263">
        <f t="shared" ca="1" si="26"/>
        <v>0</v>
      </c>
      <c r="D578" s="263" t="b">
        <f>ISBLANK(JVL11.26.6C02)</f>
        <v>1</v>
      </c>
      <c r="E578" s="263">
        <f>COUNT(JVL11.26.6C02)</f>
        <v>0</v>
      </c>
      <c r="G578" s="268" t="str">
        <f t="shared" ref="G578:G641" si="27">"'=ISBLANK(" &amp; A578 &amp;")"</f>
        <v>'=ISBLANK(JVL11.26.6C02)</v>
      </c>
      <c r="H578" s="263" t="str">
        <f t="shared" ref="H578:H641" si="28">"'=COUNT(" &amp; A578 &amp;")"</f>
        <v>'=COUNT(JVL11.26.6C02)</v>
      </c>
    </row>
    <row r="579" spans="1:8" x14ac:dyDescent="0.2">
      <c r="A579" s="263" t="s">
        <v>1414</v>
      </c>
      <c r="B579" s="263" t="s">
        <v>1415</v>
      </c>
      <c r="C579" s="263">
        <f t="shared" ref="C579:C642" ca="1" si="29">INDIRECT(A579)</f>
        <v>0</v>
      </c>
      <c r="D579" s="263" t="b">
        <f>ISBLANK(JVL11.26.6C03)</f>
        <v>1</v>
      </c>
      <c r="E579" s="263">
        <f>COUNT(JVL11.26.6C03)</f>
        <v>0</v>
      </c>
      <c r="G579" s="268" t="str">
        <f t="shared" si="27"/>
        <v>'=ISBLANK(JVL11.26.6C03)</v>
      </c>
      <c r="H579" s="263" t="str">
        <f t="shared" si="28"/>
        <v>'=COUNT(JVL11.26.6C03)</v>
      </c>
    </row>
    <row r="580" spans="1:8" x14ac:dyDescent="0.2">
      <c r="A580" s="263" t="s">
        <v>1416</v>
      </c>
      <c r="B580" s="263" t="s">
        <v>1417</v>
      </c>
      <c r="C580" s="263">
        <f t="shared" ca="1" si="29"/>
        <v>0</v>
      </c>
      <c r="D580" s="263" t="b">
        <f>ISBLANK(JVL11.26.6C05)</f>
        <v>1</v>
      </c>
      <c r="E580" s="263">
        <f>COUNT(JVL11.26.6C05)</f>
        <v>0</v>
      </c>
      <c r="G580" s="268" t="str">
        <f t="shared" si="27"/>
        <v>'=ISBLANK(JVL11.26.6C05)</v>
      </c>
      <c r="H580" s="263" t="str">
        <f t="shared" si="28"/>
        <v>'=COUNT(JVL11.26.6C05)</v>
      </c>
    </row>
    <row r="581" spans="1:8" x14ac:dyDescent="0.2">
      <c r="A581" s="263" t="s">
        <v>1418</v>
      </c>
      <c r="B581" s="263" t="s">
        <v>1419</v>
      </c>
      <c r="C581" s="263">
        <f t="shared" ca="1" si="29"/>
        <v>0</v>
      </c>
      <c r="D581" s="263" t="b">
        <f>ISBLANK(JVL11.26.7C01)</f>
        <v>1</v>
      </c>
      <c r="E581" s="263">
        <f>COUNT(JVL11.26.7C01)</f>
        <v>0</v>
      </c>
      <c r="G581" s="268" t="str">
        <f t="shared" si="27"/>
        <v>'=ISBLANK(JVL11.26.7C01)</v>
      </c>
      <c r="H581" s="263" t="str">
        <f t="shared" si="28"/>
        <v>'=COUNT(JVL11.26.7C01)</v>
      </c>
    </row>
    <row r="582" spans="1:8" x14ac:dyDescent="0.2">
      <c r="A582" s="263" t="s">
        <v>1420</v>
      </c>
      <c r="B582" s="263" t="s">
        <v>1421</v>
      </c>
      <c r="C582" s="263">
        <f t="shared" ca="1" si="29"/>
        <v>0</v>
      </c>
      <c r="D582" s="263" t="b">
        <f>ISBLANK(JVL11.26.7C02)</f>
        <v>1</v>
      </c>
      <c r="E582" s="263">
        <f>COUNT(JVL11.26.7C02)</f>
        <v>0</v>
      </c>
      <c r="G582" s="268" t="str">
        <f t="shared" si="27"/>
        <v>'=ISBLANK(JVL11.26.7C02)</v>
      </c>
      <c r="H582" s="263" t="str">
        <f t="shared" si="28"/>
        <v>'=COUNT(JVL11.26.7C02)</v>
      </c>
    </row>
    <row r="583" spans="1:8" x14ac:dyDescent="0.2">
      <c r="A583" s="263" t="s">
        <v>1422</v>
      </c>
      <c r="B583" s="263" t="s">
        <v>1423</v>
      </c>
      <c r="C583" s="263">
        <f t="shared" ca="1" si="29"/>
        <v>0</v>
      </c>
      <c r="D583" s="263" t="b">
        <f>ISBLANK(JVL11.26.7C03)</f>
        <v>1</v>
      </c>
      <c r="E583" s="263">
        <f>COUNT(JVL11.26.7C03)</f>
        <v>0</v>
      </c>
      <c r="G583" s="268" t="str">
        <f t="shared" si="27"/>
        <v>'=ISBLANK(JVL11.26.7C03)</v>
      </c>
      <c r="H583" s="263" t="str">
        <f t="shared" si="28"/>
        <v>'=COUNT(JVL11.26.7C03)</v>
      </c>
    </row>
    <row r="584" spans="1:8" x14ac:dyDescent="0.2">
      <c r="A584" s="263" t="s">
        <v>1424</v>
      </c>
      <c r="B584" s="263" t="s">
        <v>1425</v>
      </c>
      <c r="C584" s="263">
        <f t="shared" ca="1" si="29"/>
        <v>0</v>
      </c>
      <c r="D584" s="263" t="b">
        <f>ISBLANK(JVL11.26.7C05)</f>
        <v>1</v>
      </c>
      <c r="E584" s="263">
        <f>COUNT(JVL11.26.7C05)</f>
        <v>0</v>
      </c>
      <c r="G584" s="268" t="str">
        <f t="shared" si="27"/>
        <v>'=ISBLANK(JVL11.26.7C05)</v>
      </c>
      <c r="H584" s="263" t="str">
        <f t="shared" si="28"/>
        <v>'=COUNT(JVL11.26.7C05)</v>
      </c>
    </row>
    <row r="585" spans="1:8" x14ac:dyDescent="0.2">
      <c r="A585" s="263" t="s">
        <v>1426</v>
      </c>
      <c r="B585" s="263" t="s">
        <v>1427</v>
      </c>
      <c r="C585" s="263">
        <f t="shared" ca="1" si="29"/>
        <v>0</v>
      </c>
      <c r="D585" s="263" t="b">
        <f>ISBLANK(JVL11.27.1C01)</f>
        <v>1</v>
      </c>
      <c r="E585" s="263">
        <f>COUNT(JVL11.27.1C01)</f>
        <v>0</v>
      </c>
      <c r="G585" s="268" t="str">
        <f t="shared" si="27"/>
        <v>'=ISBLANK(JVL11.27.1C01)</v>
      </c>
      <c r="H585" s="263" t="str">
        <f t="shared" si="28"/>
        <v>'=COUNT(JVL11.27.1C01)</v>
      </c>
    </row>
    <row r="586" spans="1:8" x14ac:dyDescent="0.2">
      <c r="A586" s="263" t="s">
        <v>1428</v>
      </c>
      <c r="B586" s="263" t="s">
        <v>1429</v>
      </c>
      <c r="C586" s="263">
        <f t="shared" ca="1" si="29"/>
        <v>0</v>
      </c>
      <c r="D586" s="263" t="b">
        <f>ISBLANK(JVL11.27.2C01)</f>
        <v>1</v>
      </c>
      <c r="E586" s="263">
        <f>COUNT(JVL11.27.2C01)</f>
        <v>0</v>
      </c>
      <c r="G586" s="268" t="str">
        <f t="shared" si="27"/>
        <v>'=ISBLANK(JVL11.27.2C01)</v>
      </c>
      <c r="H586" s="263" t="str">
        <f t="shared" si="28"/>
        <v>'=COUNT(JVL11.27.2C01)</v>
      </c>
    </row>
    <row r="587" spans="1:8" x14ac:dyDescent="0.2">
      <c r="A587" s="263" t="s">
        <v>1430</v>
      </c>
      <c r="B587" s="263" t="s">
        <v>1431</v>
      </c>
      <c r="C587" s="263">
        <f t="shared" ca="1" si="29"/>
        <v>0</v>
      </c>
      <c r="D587" s="263" t="b">
        <f>ISBLANK(JVL11.27.2C02)</f>
        <v>1</v>
      </c>
      <c r="E587" s="263">
        <f>COUNT(JVL11.27.2C02)</f>
        <v>0</v>
      </c>
      <c r="G587" s="268" t="str">
        <f t="shared" si="27"/>
        <v>'=ISBLANK(JVL11.27.2C02)</v>
      </c>
      <c r="H587" s="263" t="str">
        <f t="shared" si="28"/>
        <v>'=COUNT(JVL11.27.2C02)</v>
      </c>
    </row>
    <row r="588" spans="1:8" x14ac:dyDescent="0.2">
      <c r="A588" s="263" t="s">
        <v>1432</v>
      </c>
      <c r="B588" s="263" t="s">
        <v>1433</v>
      </c>
      <c r="C588" s="263">
        <f t="shared" ca="1" si="29"/>
        <v>0</v>
      </c>
      <c r="D588" s="263" t="b">
        <f>ISBLANK(JVL11.27.2C03)</f>
        <v>1</v>
      </c>
      <c r="E588" s="263">
        <f>COUNT(JVL11.27.2C03)</f>
        <v>0</v>
      </c>
      <c r="G588" s="268" t="str">
        <f t="shared" si="27"/>
        <v>'=ISBLANK(JVL11.27.2C03)</v>
      </c>
      <c r="H588" s="263" t="str">
        <f t="shared" si="28"/>
        <v>'=COUNT(JVL11.27.2C03)</v>
      </c>
    </row>
    <row r="589" spans="1:8" x14ac:dyDescent="0.2">
      <c r="A589" s="263" t="s">
        <v>1434</v>
      </c>
      <c r="B589" s="263" t="s">
        <v>1435</v>
      </c>
      <c r="C589" s="263">
        <f t="shared" ca="1" si="29"/>
        <v>0</v>
      </c>
      <c r="D589" s="263" t="b">
        <f>ISBLANK(JVL11.27.2C04)</f>
        <v>1</v>
      </c>
      <c r="E589" s="263">
        <f>COUNT(JVL11.27.2C04)</f>
        <v>0</v>
      </c>
      <c r="G589" s="268" t="str">
        <f t="shared" si="27"/>
        <v>'=ISBLANK(JVL11.27.2C04)</v>
      </c>
      <c r="H589" s="263" t="str">
        <f t="shared" si="28"/>
        <v>'=COUNT(JVL11.27.2C04)</v>
      </c>
    </row>
    <row r="590" spans="1:8" x14ac:dyDescent="0.2">
      <c r="A590" s="263" t="s">
        <v>1436</v>
      </c>
      <c r="B590" s="263" t="s">
        <v>1437</v>
      </c>
      <c r="C590" s="263">
        <f t="shared" ca="1" si="29"/>
        <v>0</v>
      </c>
      <c r="D590" s="263" t="b">
        <f>ISBLANK(JVL11.27.2C05)</f>
        <v>1</v>
      </c>
      <c r="E590" s="263">
        <f>COUNT(JVL11.27.2C05)</f>
        <v>0</v>
      </c>
      <c r="G590" s="268" t="str">
        <f t="shared" si="27"/>
        <v>'=ISBLANK(JVL11.27.2C05)</v>
      </c>
      <c r="H590" s="263" t="str">
        <f t="shared" si="28"/>
        <v>'=COUNT(JVL11.27.2C05)</v>
      </c>
    </row>
    <row r="591" spans="1:8" x14ac:dyDescent="0.2">
      <c r="A591" s="263" t="s">
        <v>1438</v>
      </c>
      <c r="B591" s="263" t="s">
        <v>1439</v>
      </c>
      <c r="C591" s="263">
        <f t="shared" ca="1" si="29"/>
        <v>0</v>
      </c>
      <c r="D591" s="263" t="b">
        <f>ISBLANK(JVL11.27.3C01)</f>
        <v>1</v>
      </c>
      <c r="E591" s="263">
        <f>COUNT(JVL11.27.3C01)</f>
        <v>0</v>
      </c>
      <c r="G591" s="268" t="str">
        <f t="shared" si="27"/>
        <v>'=ISBLANK(JVL11.27.3C01)</v>
      </c>
      <c r="H591" s="263" t="str">
        <f t="shared" si="28"/>
        <v>'=COUNT(JVL11.27.3C01)</v>
      </c>
    </row>
    <row r="592" spans="1:8" x14ac:dyDescent="0.2">
      <c r="A592" s="263" t="s">
        <v>1440</v>
      </c>
      <c r="B592" s="263" t="s">
        <v>1441</v>
      </c>
      <c r="C592" s="263">
        <f t="shared" ca="1" si="29"/>
        <v>0</v>
      </c>
      <c r="D592" s="263" t="b">
        <f>ISBLANK(JVL11.27.3C02)</f>
        <v>1</v>
      </c>
      <c r="E592" s="263">
        <f>COUNT(JVL11.27.3C02)</f>
        <v>0</v>
      </c>
      <c r="G592" s="268" t="str">
        <f t="shared" si="27"/>
        <v>'=ISBLANK(JVL11.27.3C02)</v>
      </c>
      <c r="H592" s="263" t="str">
        <f t="shared" si="28"/>
        <v>'=COUNT(JVL11.27.3C02)</v>
      </c>
    </row>
    <row r="593" spans="1:8" x14ac:dyDescent="0.2">
      <c r="A593" s="263" t="s">
        <v>1442</v>
      </c>
      <c r="B593" s="263" t="s">
        <v>1443</v>
      </c>
      <c r="C593" s="263">
        <f t="shared" ca="1" si="29"/>
        <v>0</v>
      </c>
      <c r="D593" s="263" t="b">
        <f>ISBLANK(JVL11.27.3C03)</f>
        <v>1</v>
      </c>
      <c r="E593" s="263">
        <f>COUNT(JVL11.27.3C03)</f>
        <v>0</v>
      </c>
      <c r="G593" s="268" t="str">
        <f t="shared" si="27"/>
        <v>'=ISBLANK(JVL11.27.3C03)</v>
      </c>
      <c r="H593" s="263" t="str">
        <f t="shared" si="28"/>
        <v>'=COUNT(JVL11.27.3C03)</v>
      </c>
    </row>
    <row r="594" spans="1:8" x14ac:dyDescent="0.2">
      <c r="A594" s="263" t="s">
        <v>1444</v>
      </c>
      <c r="B594" s="263" t="s">
        <v>1445</v>
      </c>
      <c r="C594" s="263">
        <f t="shared" ca="1" si="29"/>
        <v>0</v>
      </c>
      <c r="D594" s="263" t="b">
        <f>ISBLANK(JVL11.27.3C05)</f>
        <v>1</v>
      </c>
      <c r="E594" s="263">
        <f>COUNT(JVL11.27.3C05)</f>
        <v>0</v>
      </c>
      <c r="G594" s="268" t="str">
        <f t="shared" si="27"/>
        <v>'=ISBLANK(JVL11.27.3C05)</v>
      </c>
      <c r="H594" s="263" t="str">
        <f t="shared" si="28"/>
        <v>'=COUNT(JVL11.27.3C05)</v>
      </c>
    </row>
    <row r="595" spans="1:8" x14ac:dyDescent="0.2">
      <c r="A595" s="263" t="s">
        <v>1446</v>
      </c>
      <c r="B595" s="263" t="s">
        <v>1447</v>
      </c>
      <c r="C595" s="263">
        <f t="shared" ca="1" si="29"/>
        <v>0</v>
      </c>
      <c r="D595" s="263" t="b">
        <f>ISBLANK(JVL11.27.4C01)</f>
        <v>1</v>
      </c>
      <c r="E595" s="263">
        <f>COUNT(JVL11.27.4C01)</f>
        <v>0</v>
      </c>
      <c r="G595" s="268" t="str">
        <f t="shared" si="27"/>
        <v>'=ISBLANK(JVL11.27.4C01)</v>
      </c>
      <c r="H595" s="263" t="str">
        <f t="shared" si="28"/>
        <v>'=COUNT(JVL11.27.4C01)</v>
      </c>
    </row>
    <row r="596" spans="1:8" x14ac:dyDescent="0.2">
      <c r="A596" s="263" t="s">
        <v>1448</v>
      </c>
      <c r="B596" s="263" t="s">
        <v>1449</v>
      </c>
      <c r="C596" s="263">
        <f t="shared" ca="1" si="29"/>
        <v>0</v>
      </c>
      <c r="D596" s="263" t="b">
        <f>ISBLANK(JVL11.27.4C02)</f>
        <v>1</v>
      </c>
      <c r="E596" s="263">
        <f>COUNT(JVL11.27.4C02)</f>
        <v>0</v>
      </c>
      <c r="G596" s="268" t="str">
        <f t="shared" si="27"/>
        <v>'=ISBLANK(JVL11.27.4C02)</v>
      </c>
      <c r="H596" s="263" t="str">
        <f t="shared" si="28"/>
        <v>'=COUNT(JVL11.27.4C02)</v>
      </c>
    </row>
    <row r="597" spans="1:8" x14ac:dyDescent="0.2">
      <c r="A597" s="263" t="s">
        <v>1450</v>
      </c>
      <c r="B597" s="263" t="s">
        <v>1451</v>
      </c>
      <c r="C597" s="263">
        <f t="shared" ca="1" si="29"/>
        <v>0</v>
      </c>
      <c r="D597" s="263" t="b">
        <f>ISBLANK(JVL11.27.4C03)</f>
        <v>1</v>
      </c>
      <c r="E597" s="263">
        <f>COUNT(JVL11.27.4C03)</f>
        <v>0</v>
      </c>
      <c r="G597" s="268" t="str">
        <f t="shared" si="27"/>
        <v>'=ISBLANK(JVL11.27.4C03)</v>
      </c>
      <c r="H597" s="263" t="str">
        <f t="shared" si="28"/>
        <v>'=COUNT(JVL11.27.4C03)</v>
      </c>
    </row>
    <row r="598" spans="1:8" x14ac:dyDescent="0.2">
      <c r="A598" s="263" t="s">
        <v>1452</v>
      </c>
      <c r="B598" s="263" t="s">
        <v>1453</v>
      </c>
      <c r="C598" s="263">
        <f t="shared" ca="1" si="29"/>
        <v>0</v>
      </c>
      <c r="D598" s="263" t="b">
        <f>ISBLANK(JVL11.27.4C05)</f>
        <v>1</v>
      </c>
      <c r="E598" s="263">
        <f>COUNT(JVL11.27.4C05)</f>
        <v>0</v>
      </c>
      <c r="G598" s="268" t="str">
        <f t="shared" si="27"/>
        <v>'=ISBLANK(JVL11.27.4C05)</v>
      </c>
      <c r="H598" s="263" t="str">
        <f t="shared" si="28"/>
        <v>'=COUNT(JVL11.27.4C05)</v>
      </c>
    </row>
    <row r="599" spans="1:8" x14ac:dyDescent="0.2">
      <c r="A599" s="263" t="s">
        <v>1454</v>
      </c>
      <c r="B599" s="263" t="s">
        <v>1455</v>
      </c>
      <c r="C599" s="263">
        <f t="shared" ca="1" si="29"/>
        <v>0</v>
      </c>
      <c r="D599" s="263" t="b">
        <f>ISBLANK(JVL11.27.5C01)</f>
        <v>1</v>
      </c>
      <c r="E599" s="263">
        <f>COUNT(JVL11.27.5C01)</f>
        <v>0</v>
      </c>
      <c r="G599" s="268" t="str">
        <f t="shared" si="27"/>
        <v>'=ISBLANK(JVL11.27.5C01)</v>
      </c>
      <c r="H599" s="263" t="str">
        <f t="shared" si="28"/>
        <v>'=COUNT(JVL11.27.5C01)</v>
      </c>
    </row>
    <row r="600" spans="1:8" x14ac:dyDescent="0.2">
      <c r="A600" s="263" t="s">
        <v>1456</v>
      </c>
      <c r="B600" s="263" t="s">
        <v>1457</v>
      </c>
      <c r="C600" s="263">
        <f t="shared" ca="1" si="29"/>
        <v>0</v>
      </c>
      <c r="D600" s="263" t="b">
        <f>ISBLANK(JVL11.27.5C02)</f>
        <v>1</v>
      </c>
      <c r="E600" s="263">
        <f>COUNT(JVL11.27.5C02)</f>
        <v>0</v>
      </c>
      <c r="G600" s="268" t="str">
        <f t="shared" si="27"/>
        <v>'=ISBLANK(JVL11.27.5C02)</v>
      </c>
      <c r="H600" s="263" t="str">
        <f t="shared" si="28"/>
        <v>'=COUNT(JVL11.27.5C02)</v>
      </c>
    </row>
    <row r="601" spans="1:8" x14ac:dyDescent="0.2">
      <c r="A601" s="263" t="s">
        <v>1458</v>
      </c>
      <c r="B601" s="263" t="s">
        <v>1459</v>
      </c>
      <c r="C601" s="263">
        <f t="shared" ca="1" si="29"/>
        <v>0</v>
      </c>
      <c r="D601" s="263" t="b">
        <f>ISBLANK(JVL11.27.5C03)</f>
        <v>1</v>
      </c>
      <c r="E601" s="263">
        <f>COUNT(JVL11.27.5C03)</f>
        <v>0</v>
      </c>
      <c r="G601" s="268" t="str">
        <f t="shared" si="27"/>
        <v>'=ISBLANK(JVL11.27.5C03)</v>
      </c>
      <c r="H601" s="263" t="str">
        <f t="shared" si="28"/>
        <v>'=COUNT(JVL11.27.5C03)</v>
      </c>
    </row>
    <row r="602" spans="1:8" x14ac:dyDescent="0.2">
      <c r="A602" s="263" t="s">
        <v>1460</v>
      </c>
      <c r="B602" s="263" t="s">
        <v>1461</v>
      </c>
      <c r="C602" s="263">
        <f t="shared" ca="1" si="29"/>
        <v>0</v>
      </c>
      <c r="D602" s="263" t="b">
        <f>ISBLANK(JVL11.27.5C05)</f>
        <v>1</v>
      </c>
      <c r="E602" s="263">
        <f>COUNT(JVL11.27.5C05)</f>
        <v>0</v>
      </c>
      <c r="G602" s="268" t="str">
        <f t="shared" si="27"/>
        <v>'=ISBLANK(JVL11.27.5C05)</v>
      </c>
      <c r="H602" s="263" t="str">
        <f t="shared" si="28"/>
        <v>'=COUNT(JVL11.27.5C05)</v>
      </c>
    </row>
    <row r="603" spans="1:8" x14ac:dyDescent="0.2">
      <c r="A603" s="263" t="s">
        <v>1462</v>
      </c>
      <c r="B603" s="263" t="s">
        <v>1463</v>
      </c>
      <c r="C603" s="263">
        <f t="shared" ca="1" si="29"/>
        <v>0</v>
      </c>
      <c r="D603" s="263" t="b">
        <f>ISBLANK(JVL11.27.6C01)</f>
        <v>1</v>
      </c>
      <c r="E603" s="263">
        <f>COUNT(JVL11.27.6C01)</f>
        <v>0</v>
      </c>
      <c r="G603" s="268" t="str">
        <f t="shared" si="27"/>
        <v>'=ISBLANK(JVL11.27.6C01)</v>
      </c>
      <c r="H603" s="263" t="str">
        <f t="shared" si="28"/>
        <v>'=COUNT(JVL11.27.6C01)</v>
      </c>
    </row>
    <row r="604" spans="1:8" x14ac:dyDescent="0.2">
      <c r="A604" s="263" t="s">
        <v>1464</v>
      </c>
      <c r="B604" s="263" t="s">
        <v>1465</v>
      </c>
      <c r="C604" s="263">
        <f t="shared" ca="1" si="29"/>
        <v>0</v>
      </c>
      <c r="D604" s="263" t="b">
        <f>ISBLANK(JVL11.27.6C02)</f>
        <v>1</v>
      </c>
      <c r="E604" s="263">
        <f>COUNT(JVL11.27.6C02)</f>
        <v>0</v>
      </c>
      <c r="G604" s="268" t="str">
        <f t="shared" si="27"/>
        <v>'=ISBLANK(JVL11.27.6C02)</v>
      </c>
      <c r="H604" s="263" t="str">
        <f t="shared" si="28"/>
        <v>'=COUNT(JVL11.27.6C02)</v>
      </c>
    </row>
    <row r="605" spans="1:8" x14ac:dyDescent="0.2">
      <c r="A605" s="263" t="s">
        <v>1466</v>
      </c>
      <c r="B605" s="263" t="s">
        <v>1467</v>
      </c>
      <c r="C605" s="263">
        <f t="shared" ca="1" si="29"/>
        <v>0</v>
      </c>
      <c r="D605" s="263" t="b">
        <f>ISBLANK(JVL11.27.6C03)</f>
        <v>1</v>
      </c>
      <c r="E605" s="263">
        <f>COUNT(JVL11.27.6C03)</f>
        <v>0</v>
      </c>
      <c r="G605" s="268" t="str">
        <f t="shared" si="27"/>
        <v>'=ISBLANK(JVL11.27.6C03)</v>
      </c>
      <c r="H605" s="263" t="str">
        <f t="shared" si="28"/>
        <v>'=COUNT(JVL11.27.6C03)</v>
      </c>
    </row>
    <row r="606" spans="1:8" x14ac:dyDescent="0.2">
      <c r="A606" s="263" t="s">
        <v>1468</v>
      </c>
      <c r="B606" s="263" t="s">
        <v>1469</v>
      </c>
      <c r="C606" s="263">
        <f t="shared" ca="1" si="29"/>
        <v>0</v>
      </c>
      <c r="D606" s="263" t="b">
        <f>ISBLANK(JVL11.27.6C05)</f>
        <v>1</v>
      </c>
      <c r="E606" s="263">
        <f>COUNT(JVL11.27.6C05)</f>
        <v>0</v>
      </c>
      <c r="G606" s="268" t="str">
        <f t="shared" si="27"/>
        <v>'=ISBLANK(JVL11.27.6C05)</v>
      </c>
      <c r="H606" s="263" t="str">
        <f t="shared" si="28"/>
        <v>'=COUNT(JVL11.27.6C05)</v>
      </c>
    </row>
    <row r="607" spans="1:8" x14ac:dyDescent="0.2">
      <c r="A607" s="263" t="s">
        <v>1470</v>
      </c>
      <c r="B607" s="263" t="s">
        <v>1471</v>
      </c>
      <c r="C607" s="263">
        <f t="shared" ca="1" si="29"/>
        <v>0</v>
      </c>
      <c r="D607" s="263" t="b">
        <f>ISBLANK(JVL11.27.7C01)</f>
        <v>1</v>
      </c>
      <c r="E607" s="263">
        <f>COUNT(JVL11.27.7C01)</f>
        <v>0</v>
      </c>
      <c r="G607" s="268" t="str">
        <f t="shared" si="27"/>
        <v>'=ISBLANK(JVL11.27.7C01)</v>
      </c>
      <c r="H607" s="263" t="str">
        <f t="shared" si="28"/>
        <v>'=COUNT(JVL11.27.7C01)</v>
      </c>
    </row>
    <row r="608" spans="1:8" x14ac:dyDescent="0.2">
      <c r="A608" s="263" t="s">
        <v>1472</v>
      </c>
      <c r="B608" s="263" t="s">
        <v>1473</v>
      </c>
      <c r="C608" s="263">
        <f t="shared" ca="1" si="29"/>
        <v>0</v>
      </c>
      <c r="D608" s="263" t="b">
        <f>ISBLANK(JVL11.27.7C02)</f>
        <v>1</v>
      </c>
      <c r="E608" s="263">
        <f>COUNT(JVL11.27.7C02)</f>
        <v>0</v>
      </c>
      <c r="G608" s="268" t="str">
        <f t="shared" si="27"/>
        <v>'=ISBLANK(JVL11.27.7C02)</v>
      </c>
      <c r="H608" s="263" t="str">
        <f t="shared" si="28"/>
        <v>'=COUNT(JVL11.27.7C02)</v>
      </c>
    </row>
    <row r="609" spans="1:8" x14ac:dyDescent="0.2">
      <c r="A609" s="263" t="s">
        <v>1474</v>
      </c>
      <c r="B609" s="263" t="s">
        <v>1475</v>
      </c>
      <c r="C609" s="263">
        <f t="shared" ca="1" si="29"/>
        <v>0</v>
      </c>
      <c r="D609" s="263" t="b">
        <f>ISBLANK(JVL11.27.7C03)</f>
        <v>1</v>
      </c>
      <c r="E609" s="263">
        <f>COUNT(JVL11.27.7C03)</f>
        <v>0</v>
      </c>
      <c r="G609" s="268" t="str">
        <f t="shared" si="27"/>
        <v>'=ISBLANK(JVL11.27.7C03)</v>
      </c>
      <c r="H609" s="263" t="str">
        <f t="shared" si="28"/>
        <v>'=COUNT(JVL11.27.7C03)</v>
      </c>
    </row>
    <row r="610" spans="1:8" x14ac:dyDescent="0.2">
      <c r="A610" s="263" t="s">
        <v>1476</v>
      </c>
      <c r="B610" s="263" t="s">
        <v>1477</v>
      </c>
      <c r="C610" s="263">
        <f t="shared" ca="1" si="29"/>
        <v>0</v>
      </c>
      <c r="D610" s="263" t="b">
        <f>ISBLANK(JVL11.27.7C05)</f>
        <v>1</v>
      </c>
      <c r="E610" s="263">
        <f>COUNT(JVL11.27.7C05)</f>
        <v>0</v>
      </c>
      <c r="G610" s="268" t="str">
        <f t="shared" si="27"/>
        <v>'=ISBLANK(JVL11.27.7C05)</v>
      </c>
      <c r="H610" s="263" t="str">
        <f t="shared" si="28"/>
        <v>'=COUNT(JVL11.27.7C05)</v>
      </c>
    </row>
    <row r="611" spans="1:8" x14ac:dyDescent="0.2">
      <c r="A611" s="263" t="s">
        <v>1478</v>
      </c>
      <c r="B611" s="263" t="s">
        <v>1479</v>
      </c>
      <c r="C611" s="263">
        <f t="shared" ca="1" si="29"/>
        <v>0</v>
      </c>
      <c r="D611" s="263" t="b">
        <f>ISBLANK(JVL11.28.1C01)</f>
        <v>1</v>
      </c>
      <c r="E611" s="263">
        <f>COUNT(JVL11.28.1C01)</f>
        <v>0</v>
      </c>
      <c r="G611" s="268" t="str">
        <f t="shared" si="27"/>
        <v>'=ISBLANK(JVL11.28.1C01)</v>
      </c>
      <c r="H611" s="263" t="str">
        <f t="shared" si="28"/>
        <v>'=COUNT(JVL11.28.1C01)</v>
      </c>
    </row>
    <row r="612" spans="1:8" x14ac:dyDescent="0.2">
      <c r="A612" s="263" t="s">
        <v>1480</v>
      </c>
      <c r="B612" s="263" t="s">
        <v>1481</v>
      </c>
      <c r="C612" s="263">
        <f t="shared" ca="1" si="29"/>
        <v>0</v>
      </c>
      <c r="D612" s="263" t="b">
        <f>ISBLANK(JVL11.28.2C01)</f>
        <v>1</v>
      </c>
      <c r="E612" s="263">
        <f>COUNT(JVL11.28.2C01)</f>
        <v>0</v>
      </c>
      <c r="G612" s="268" t="str">
        <f t="shared" si="27"/>
        <v>'=ISBLANK(JVL11.28.2C01)</v>
      </c>
      <c r="H612" s="263" t="str">
        <f t="shared" si="28"/>
        <v>'=COUNT(JVL11.28.2C01)</v>
      </c>
    </row>
    <row r="613" spans="1:8" x14ac:dyDescent="0.2">
      <c r="A613" s="263" t="s">
        <v>1482</v>
      </c>
      <c r="B613" s="263" t="s">
        <v>1483</v>
      </c>
      <c r="C613" s="263">
        <f t="shared" ca="1" si="29"/>
        <v>0</v>
      </c>
      <c r="D613" s="263" t="b">
        <f>ISBLANK(JVL11.28.2C02)</f>
        <v>1</v>
      </c>
      <c r="E613" s="263">
        <f>COUNT(JVL11.28.2C02)</f>
        <v>0</v>
      </c>
      <c r="G613" s="268" t="str">
        <f t="shared" si="27"/>
        <v>'=ISBLANK(JVL11.28.2C02)</v>
      </c>
      <c r="H613" s="263" t="str">
        <f t="shared" si="28"/>
        <v>'=COUNT(JVL11.28.2C02)</v>
      </c>
    </row>
    <row r="614" spans="1:8" x14ac:dyDescent="0.2">
      <c r="A614" s="263" t="s">
        <v>1484</v>
      </c>
      <c r="B614" s="263" t="s">
        <v>1485</v>
      </c>
      <c r="C614" s="263">
        <f t="shared" ca="1" si="29"/>
        <v>0</v>
      </c>
      <c r="D614" s="263" t="b">
        <f>ISBLANK(JVL11.28.2C03)</f>
        <v>1</v>
      </c>
      <c r="E614" s="263">
        <f>COUNT(JVL11.28.2C03)</f>
        <v>0</v>
      </c>
      <c r="G614" s="268" t="str">
        <f t="shared" si="27"/>
        <v>'=ISBLANK(JVL11.28.2C03)</v>
      </c>
      <c r="H614" s="263" t="str">
        <f t="shared" si="28"/>
        <v>'=COUNT(JVL11.28.2C03)</v>
      </c>
    </row>
    <row r="615" spans="1:8" x14ac:dyDescent="0.2">
      <c r="A615" s="263" t="s">
        <v>1486</v>
      </c>
      <c r="B615" s="263" t="s">
        <v>1487</v>
      </c>
      <c r="C615" s="263">
        <f t="shared" ca="1" si="29"/>
        <v>0</v>
      </c>
      <c r="D615" s="263" t="b">
        <f>ISBLANK(JVL11.28.2C04)</f>
        <v>1</v>
      </c>
      <c r="E615" s="263">
        <f>COUNT(JVL11.28.2C04)</f>
        <v>0</v>
      </c>
      <c r="G615" s="268" t="str">
        <f t="shared" si="27"/>
        <v>'=ISBLANK(JVL11.28.2C04)</v>
      </c>
      <c r="H615" s="263" t="str">
        <f t="shared" si="28"/>
        <v>'=COUNT(JVL11.28.2C04)</v>
      </c>
    </row>
    <row r="616" spans="1:8" x14ac:dyDescent="0.2">
      <c r="A616" s="263" t="s">
        <v>1488</v>
      </c>
      <c r="B616" s="263" t="s">
        <v>1489</v>
      </c>
      <c r="C616" s="263">
        <f t="shared" ca="1" si="29"/>
        <v>0</v>
      </c>
      <c r="D616" s="263" t="b">
        <f>ISBLANK(JVL11.28.2C05)</f>
        <v>1</v>
      </c>
      <c r="E616" s="263">
        <f>COUNT(JVL11.28.2C05)</f>
        <v>0</v>
      </c>
      <c r="G616" s="268" t="str">
        <f t="shared" si="27"/>
        <v>'=ISBLANK(JVL11.28.2C05)</v>
      </c>
      <c r="H616" s="263" t="str">
        <f t="shared" si="28"/>
        <v>'=COUNT(JVL11.28.2C05)</v>
      </c>
    </row>
    <row r="617" spans="1:8" x14ac:dyDescent="0.2">
      <c r="A617" s="263" t="s">
        <v>1490</v>
      </c>
      <c r="B617" s="263" t="s">
        <v>1491</v>
      </c>
      <c r="C617" s="263">
        <f t="shared" ca="1" si="29"/>
        <v>0</v>
      </c>
      <c r="D617" s="263" t="b">
        <f>ISBLANK(JVL11.28.3C01)</f>
        <v>1</v>
      </c>
      <c r="E617" s="263">
        <f>COUNT(JVL11.28.3C01)</f>
        <v>0</v>
      </c>
      <c r="G617" s="268" t="str">
        <f t="shared" si="27"/>
        <v>'=ISBLANK(JVL11.28.3C01)</v>
      </c>
      <c r="H617" s="263" t="str">
        <f t="shared" si="28"/>
        <v>'=COUNT(JVL11.28.3C01)</v>
      </c>
    </row>
    <row r="618" spans="1:8" x14ac:dyDescent="0.2">
      <c r="A618" s="263" t="s">
        <v>1492</v>
      </c>
      <c r="B618" s="263" t="s">
        <v>1493</v>
      </c>
      <c r="C618" s="263">
        <f t="shared" ca="1" si="29"/>
        <v>0</v>
      </c>
      <c r="D618" s="263" t="b">
        <f>ISBLANK(JVL11.28.3C02)</f>
        <v>1</v>
      </c>
      <c r="E618" s="263">
        <f>COUNT(JVL11.28.3C02)</f>
        <v>0</v>
      </c>
      <c r="G618" s="268" t="str">
        <f t="shared" si="27"/>
        <v>'=ISBLANK(JVL11.28.3C02)</v>
      </c>
      <c r="H618" s="263" t="str">
        <f t="shared" si="28"/>
        <v>'=COUNT(JVL11.28.3C02)</v>
      </c>
    </row>
    <row r="619" spans="1:8" x14ac:dyDescent="0.2">
      <c r="A619" s="263" t="s">
        <v>1494</v>
      </c>
      <c r="B619" s="263" t="s">
        <v>1495</v>
      </c>
      <c r="C619" s="263">
        <f t="shared" ca="1" si="29"/>
        <v>0</v>
      </c>
      <c r="D619" s="263" t="b">
        <f>ISBLANK(JVL11.28.3C03)</f>
        <v>1</v>
      </c>
      <c r="E619" s="263">
        <f>COUNT(JVL11.28.3C03)</f>
        <v>0</v>
      </c>
      <c r="G619" s="268" t="str">
        <f t="shared" si="27"/>
        <v>'=ISBLANK(JVL11.28.3C03)</v>
      </c>
      <c r="H619" s="263" t="str">
        <f t="shared" si="28"/>
        <v>'=COUNT(JVL11.28.3C03)</v>
      </c>
    </row>
    <row r="620" spans="1:8" x14ac:dyDescent="0.2">
      <c r="A620" s="263" t="s">
        <v>1496</v>
      </c>
      <c r="B620" s="263" t="s">
        <v>1497</v>
      </c>
      <c r="C620" s="263">
        <f t="shared" ca="1" si="29"/>
        <v>0</v>
      </c>
      <c r="D620" s="263" t="b">
        <f>ISBLANK(JVL11.28.3C05)</f>
        <v>1</v>
      </c>
      <c r="E620" s="263">
        <f>COUNT(JVL11.28.3C05)</f>
        <v>0</v>
      </c>
      <c r="G620" s="268" t="str">
        <f t="shared" si="27"/>
        <v>'=ISBLANK(JVL11.28.3C05)</v>
      </c>
      <c r="H620" s="263" t="str">
        <f t="shared" si="28"/>
        <v>'=COUNT(JVL11.28.3C05)</v>
      </c>
    </row>
    <row r="621" spans="1:8" x14ac:dyDescent="0.2">
      <c r="A621" s="263" t="s">
        <v>1498</v>
      </c>
      <c r="B621" s="263" t="s">
        <v>1499</v>
      </c>
      <c r="C621" s="263">
        <f t="shared" ca="1" si="29"/>
        <v>0</v>
      </c>
      <c r="D621" s="263" t="b">
        <f>ISBLANK(JVL11.28.4C01)</f>
        <v>1</v>
      </c>
      <c r="E621" s="263">
        <f>COUNT(JVL11.28.4C01)</f>
        <v>0</v>
      </c>
      <c r="G621" s="268" t="str">
        <f t="shared" si="27"/>
        <v>'=ISBLANK(JVL11.28.4C01)</v>
      </c>
      <c r="H621" s="263" t="str">
        <f t="shared" si="28"/>
        <v>'=COUNT(JVL11.28.4C01)</v>
      </c>
    </row>
    <row r="622" spans="1:8" x14ac:dyDescent="0.2">
      <c r="A622" s="263" t="s">
        <v>1500</v>
      </c>
      <c r="B622" s="263" t="s">
        <v>1501</v>
      </c>
      <c r="C622" s="263">
        <f t="shared" ca="1" si="29"/>
        <v>0</v>
      </c>
      <c r="D622" s="263" t="b">
        <f>ISBLANK(JVL11.28.4C02)</f>
        <v>1</v>
      </c>
      <c r="E622" s="263">
        <f>COUNT(JVL11.28.4C02)</f>
        <v>0</v>
      </c>
      <c r="G622" s="268" t="str">
        <f t="shared" si="27"/>
        <v>'=ISBLANK(JVL11.28.4C02)</v>
      </c>
      <c r="H622" s="263" t="str">
        <f t="shared" si="28"/>
        <v>'=COUNT(JVL11.28.4C02)</v>
      </c>
    </row>
    <row r="623" spans="1:8" x14ac:dyDescent="0.2">
      <c r="A623" s="263" t="s">
        <v>1502</v>
      </c>
      <c r="B623" s="263" t="s">
        <v>1503</v>
      </c>
      <c r="C623" s="263">
        <f t="shared" ca="1" si="29"/>
        <v>0</v>
      </c>
      <c r="D623" s="263" t="b">
        <f>ISBLANK(JVL11.28.4C03)</f>
        <v>1</v>
      </c>
      <c r="E623" s="263">
        <f>COUNT(JVL11.28.4C03)</f>
        <v>0</v>
      </c>
      <c r="G623" s="268" t="str">
        <f t="shared" si="27"/>
        <v>'=ISBLANK(JVL11.28.4C03)</v>
      </c>
      <c r="H623" s="263" t="str">
        <f t="shared" si="28"/>
        <v>'=COUNT(JVL11.28.4C03)</v>
      </c>
    </row>
    <row r="624" spans="1:8" x14ac:dyDescent="0.2">
      <c r="A624" s="263" t="s">
        <v>1504</v>
      </c>
      <c r="B624" s="263" t="s">
        <v>1505</v>
      </c>
      <c r="C624" s="263">
        <f t="shared" ca="1" si="29"/>
        <v>0</v>
      </c>
      <c r="D624" s="263" t="b">
        <f>ISBLANK(JVL11.28.4C05)</f>
        <v>1</v>
      </c>
      <c r="E624" s="263">
        <f>COUNT(JVL11.28.4C05)</f>
        <v>0</v>
      </c>
      <c r="G624" s="268" t="str">
        <f t="shared" si="27"/>
        <v>'=ISBLANK(JVL11.28.4C05)</v>
      </c>
      <c r="H624" s="263" t="str">
        <f t="shared" si="28"/>
        <v>'=COUNT(JVL11.28.4C05)</v>
      </c>
    </row>
    <row r="625" spans="1:8" x14ac:dyDescent="0.2">
      <c r="A625" s="263" t="s">
        <v>1506</v>
      </c>
      <c r="B625" s="263" t="s">
        <v>1507</v>
      </c>
      <c r="C625" s="263">
        <f t="shared" ca="1" si="29"/>
        <v>0</v>
      </c>
      <c r="D625" s="263" t="b">
        <f>ISBLANK(JVL11.28.5C01)</f>
        <v>1</v>
      </c>
      <c r="E625" s="263">
        <f>COUNT(JVL11.28.5C01)</f>
        <v>0</v>
      </c>
      <c r="G625" s="268" t="str">
        <f t="shared" si="27"/>
        <v>'=ISBLANK(JVL11.28.5C01)</v>
      </c>
      <c r="H625" s="263" t="str">
        <f t="shared" si="28"/>
        <v>'=COUNT(JVL11.28.5C01)</v>
      </c>
    </row>
    <row r="626" spans="1:8" x14ac:dyDescent="0.2">
      <c r="A626" s="263" t="s">
        <v>1508</v>
      </c>
      <c r="B626" s="263" t="s">
        <v>1509</v>
      </c>
      <c r="C626" s="263">
        <f t="shared" ca="1" si="29"/>
        <v>0</v>
      </c>
      <c r="D626" s="263" t="b">
        <f>ISBLANK(JVL11.28.5C02)</f>
        <v>1</v>
      </c>
      <c r="E626" s="263">
        <f>COUNT(JVL11.28.5C02)</f>
        <v>0</v>
      </c>
      <c r="G626" s="268" t="str">
        <f t="shared" si="27"/>
        <v>'=ISBLANK(JVL11.28.5C02)</v>
      </c>
      <c r="H626" s="263" t="str">
        <f t="shared" si="28"/>
        <v>'=COUNT(JVL11.28.5C02)</v>
      </c>
    </row>
    <row r="627" spans="1:8" x14ac:dyDescent="0.2">
      <c r="A627" s="263" t="s">
        <v>1510</v>
      </c>
      <c r="B627" s="263" t="s">
        <v>1511</v>
      </c>
      <c r="C627" s="263">
        <f t="shared" ca="1" si="29"/>
        <v>0</v>
      </c>
      <c r="D627" s="263" t="b">
        <f>ISBLANK(JVL11.28.5C03)</f>
        <v>1</v>
      </c>
      <c r="E627" s="263">
        <f>COUNT(JVL11.28.5C03)</f>
        <v>0</v>
      </c>
      <c r="G627" s="268" t="str">
        <f t="shared" si="27"/>
        <v>'=ISBLANK(JVL11.28.5C03)</v>
      </c>
      <c r="H627" s="263" t="str">
        <f t="shared" si="28"/>
        <v>'=COUNT(JVL11.28.5C03)</v>
      </c>
    </row>
    <row r="628" spans="1:8" x14ac:dyDescent="0.2">
      <c r="A628" s="263" t="s">
        <v>1512</v>
      </c>
      <c r="B628" s="263" t="s">
        <v>1513</v>
      </c>
      <c r="C628" s="263">
        <f t="shared" ca="1" si="29"/>
        <v>0</v>
      </c>
      <c r="D628" s="263" t="b">
        <f>ISBLANK(JVL11.28.5C05)</f>
        <v>1</v>
      </c>
      <c r="E628" s="263">
        <f>COUNT(JVL11.28.5C05)</f>
        <v>0</v>
      </c>
      <c r="G628" s="268" t="str">
        <f t="shared" si="27"/>
        <v>'=ISBLANK(JVL11.28.5C05)</v>
      </c>
      <c r="H628" s="263" t="str">
        <f t="shared" si="28"/>
        <v>'=COUNT(JVL11.28.5C05)</v>
      </c>
    </row>
    <row r="629" spans="1:8" x14ac:dyDescent="0.2">
      <c r="A629" s="263" t="s">
        <v>1514</v>
      </c>
      <c r="B629" s="263" t="s">
        <v>1515</v>
      </c>
      <c r="C629" s="263">
        <f t="shared" ca="1" si="29"/>
        <v>0</v>
      </c>
      <c r="D629" s="263" t="b">
        <f>ISBLANK(JVL11.28.6C01)</f>
        <v>1</v>
      </c>
      <c r="E629" s="263">
        <f>COUNT(JVL11.28.6C01)</f>
        <v>0</v>
      </c>
      <c r="G629" s="268" t="str">
        <f t="shared" si="27"/>
        <v>'=ISBLANK(JVL11.28.6C01)</v>
      </c>
      <c r="H629" s="263" t="str">
        <f t="shared" si="28"/>
        <v>'=COUNT(JVL11.28.6C01)</v>
      </c>
    </row>
    <row r="630" spans="1:8" x14ac:dyDescent="0.2">
      <c r="A630" s="263" t="s">
        <v>1516</v>
      </c>
      <c r="B630" s="263" t="s">
        <v>1517</v>
      </c>
      <c r="C630" s="263">
        <f t="shared" ca="1" si="29"/>
        <v>0</v>
      </c>
      <c r="D630" s="263" t="b">
        <f>ISBLANK(JVL11.28.6C02)</f>
        <v>1</v>
      </c>
      <c r="E630" s="263">
        <f>COUNT(JVL11.28.6C02)</f>
        <v>0</v>
      </c>
      <c r="G630" s="268" t="str">
        <f t="shared" si="27"/>
        <v>'=ISBLANK(JVL11.28.6C02)</v>
      </c>
      <c r="H630" s="263" t="str">
        <f t="shared" si="28"/>
        <v>'=COUNT(JVL11.28.6C02)</v>
      </c>
    </row>
    <row r="631" spans="1:8" x14ac:dyDescent="0.2">
      <c r="A631" s="263" t="s">
        <v>1518</v>
      </c>
      <c r="B631" s="263" t="s">
        <v>1519</v>
      </c>
      <c r="C631" s="263">
        <f t="shared" ca="1" si="29"/>
        <v>0</v>
      </c>
      <c r="D631" s="263" t="b">
        <f>ISBLANK(JVL11.28.6C03)</f>
        <v>1</v>
      </c>
      <c r="E631" s="263">
        <f>COUNT(JVL11.28.6C03)</f>
        <v>0</v>
      </c>
      <c r="G631" s="268" t="str">
        <f t="shared" si="27"/>
        <v>'=ISBLANK(JVL11.28.6C03)</v>
      </c>
      <c r="H631" s="263" t="str">
        <f t="shared" si="28"/>
        <v>'=COUNT(JVL11.28.6C03)</v>
      </c>
    </row>
    <row r="632" spans="1:8" x14ac:dyDescent="0.2">
      <c r="A632" s="263" t="s">
        <v>1520</v>
      </c>
      <c r="B632" s="263" t="s">
        <v>1521</v>
      </c>
      <c r="C632" s="263">
        <f t="shared" ca="1" si="29"/>
        <v>0</v>
      </c>
      <c r="D632" s="263" t="b">
        <f>ISBLANK(JVL11.28.6C05)</f>
        <v>1</v>
      </c>
      <c r="E632" s="263">
        <f>COUNT(JVL11.28.6C05)</f>
        <v>0</v>
      </c>
      <c r="G632" s="268" t="str">
        <f t="shared" si="27"/>
        <v>'=ISBLANK(JVL11.28.6C05)</v>
      </c>
      <c r="H632" s="263" t="str">
        <f t="shared" si="28"/>
        <v>'=COUNT(JVL11.28.6C05)</v>
      </c>
    </row>
    <row r="633" spans="1:8" x14ac:dyDescent="0.2">
      <c r="A633" s="263" t="s">
        <v>1522</v>
      </c>
      <c r="B633" s="263" t="s">
        <v>1523</v>
      </c>
      <c r="C633" s="263">
        <f t="shared" ca="1" si="29"/>
        <v>0</v>
      </c>
      <c r="D633" s="263" t="b">
        <f>ISBLANK(JVL11.28.7C01)</f>
        <v>1</v>
      </c>
      <c r="E633" s="263">
        <f>COUNT(JVL11.28.7C01)</f>
        <v>0</v>
      </c>
      <c r="G633" s="268" t="str">
        <f t="shared" si="27"/>
        <v>'=ISBLANK(JVL11.28.7C01)</v>
      </c>
      <c r="H633" s="263" t="str">
        <f t="shared" si="28"/>
        <v>'=COUNT(JVL11.28.7C01)</v>
      </c>
    </row>
    <row r="634" spans="1:8" x14ac:dyDescent="0.2">
      <c r="A634" s="263" t="s">
        <v>1524</v>
      </c>
      <c r="B634" s="263" t="s">
        <v>1525</v>
      </c>
      <c r="C634" s="263">
        <f t="shared" ca="1" si="29"/>
        <v>0</v>
      </c>
      <c r="D634" s="263" t="b">
        <f>ISBLANK(JVL11.28.7C02)</f>
        <v>1</v>
      </c>
      <c r="E634" s="263">
        <f>COUNT(JVL11.28.7C02)</f>
        <v>0</v>
      </c>
      <c r="G634" s="268" t="str">
        <f t="shared" si="27"/>
        <v>'=ISBLANK(JVL11.28.7C02)</v>
      </c>
      <c r="H634" s="263" t="str">
        <f t="shared" si="28"/>
        <v>'=COUNT(JVL11.28.7C02)</v>
      </c>
    </row>
    <row r="635" spans="1:8" x14ac:dyDescent="0.2">
      <c r="A635" s="263" t="s">
        <v>1526</v>
      </c>
      <c r="B635" s="263" t="s">
        <v>1527</v>
      </c>
      <c r="C635" s="263">
        <f t="shared" ca="1" si="29"/>
        <v>0</v>
      </c>
      <c r="D635" s="263" t="b">
        <f>ISBLANK(JVL11.28.7C03)</f>
        <v>1</v>
      </c>
      <c r="E635" s="263">
        <f>COUNT(JVL11.28.7C03)</f>
        <v>0</v>
      </c>
      <c r="G635" s="268" t="str">
        <f t="shared" si="27"/>
        <v>'=ISBLANK(JVL11.28.7C03)</v>
      </c>
      <c r="H635" s="263" t="str">
        <f t="shared" si="28"/>
        <v>'=COUNT(JVL11.28.7C03)</v>
      </c>
    </row>
    <row r="636" spans="1:8" x14ac:dyDescent="0.2">
      <c r="A636" s="263" t="s">
        <v>1528</v>
      </c>
      <c r="B636" s="263" t="s">
        <v>1529</v>
      </c>
      <c r="C636" s="263">
        <f t="shared" ca="1" si="29"/>
        <v>0</v>
      </c>
      <c r="D636" s="263" t="b">
        <f>ISBLANK(JVL11.28.7C05)</f>
        <v>1</v>
      </c>
      <c r="E636" s="263">
        <f>COUNT(JVL11.28.7C05)</f>
        <v>0</v>
      </c>
      <c r="G636" s="268" t="str">
        <f t="shared" si="27"/>
        <v>'=ISBLANK(JVL11.28.7C05)</v>
      </c>
      <c r="H636" s="263" t="str">
        <f t="shared" si="28"/>
        <v>'=COUNT(JVL11.28.7C05)</v>
      </c>
    </row>
    <row r="637" spans="1:8" x14ac:dyDescent="0.2">
      <c r="A637" s="263" t="s">
        <v>1530</v>
      </c>
      <c r="B637" s="263" t="s">
        <v>1531</v>
      </c>
      <c r="C637" s="263">
        <f t="shared" ca="1" si="29"/>
        <v>0</v>
      </c>
      <c r="D637" s="263" t="b">
        <f>ISBLANK(JVL11.29.1C01)</f>
        <v>1</v>
      </c>
      <c r="E637" s="263">
        <f>COUNT(JVL11.29.1C01)</f>
        <v>0</v>
      </c>
      <c r="G637" s="268" t="str">
        <f t="shared" si="27"/>
        <v>'=ISBLANK(JVL11.29.1C01)</v>
      </c>
      <c r="H637" s="263" t="str">
        <f t="shared" si="28"/>
        <v>'=COUNT(JVL11.29.1C01)</v>
      </c>
    </row>
    <row r="638" spans="1:8" x14ac:dyDescent="0.2">
      <c r="A638" s="263" t="s">
        <v>1532</v>
      </c>
      <c r="B638" s="263" t="s">
        <v>1533</v>
      </c>
      <c r="C638" s="263">
        <f t="shared" ca="1" si="29"/>
        <v>0</v>
      </c>
      <c r="D638" s="263" t="b">
        <f>ISBLANK(JVL11.29.2C01)</f>
        <v>1</v>
      </c>
      <c r="E638" s="263">
        <f>COUNT(JVL11.29.2C01)</f>
        <v>0</v>
      </c>
      <c r="G638" s="268" t="str">
        <f t="shared" si="27"/>
        <v>'=ISBLANK(JVL11.29.2C01)</v>
      </c>
      <c r="H638" s="263" t="str">
        <f t="shared" si="28"/>
        <v>'=COUNT(JVL11.29.2C01)</v>
      </c>
    </row>
    <row r="639" spans="1:8" x14ac:dyDescent="0.2">
      <c r="A639" s="263" t="s">
        <v>1534</v>
      </c>
      <c r="B639" s="263" t="s">
        <v>1535</v>
      </c>
      <c r="C639" s="263">
        <f t="shared" ca="1" si="29"/>
        <v>0</v>
      </c>
      <c r="D639" s="263" t="b">
        <f>ISBLANK(JVL11.29.2C02)</f>
        <v>1</v>
      </c>
      <c r="E639" s="263">
        <f>COUNT(JVL11.29.2C02)</f>
        <v>0</v>
      </c>
      <c r="G639" s="268" t="str">
        <f t="shared" si="27"/>
        <v>'=ISBLANK(JVL11.29.2C02)</v>
      </c>
      <c r="H639" s="263" t="str">
        <f t="shared" si="28"/>
        <v>'=COUNT(JVL11.29.2C02)</v>
      </c>
    </row>
    <row r="640" spans="1:8" x14ac:dyDescent="0.2">
      <c r="A640" s="263" t="s">
        <v>1536</v>
      </c>
      <c r="B640" s="263" t="s">
        <v>1537</v>
      </c>
      <c r="C640" s="263">
        <f t="shared" ca="1" si="29"/>
        <v>0</v>
      </c>
      <c r="D640" s="263" t="b">
        <f>ISBLANK(JVL11.29.2C03)</f>
        <v>1</v>
      </c>
      <c r="E640" s="263">
        <f>COUNT(JVL11.29.2C03)</f>
        <v>0</v>
      </c>
      <c r="G640" s="268" t="str">
        <f t="shared" si="27"/>
        <v>'=ISBLANK(JVL11.29.2C03)</v>
      </c>
      <c r="H640" s="263" t="str">
        <f t="shared" si="28"/>
        <v>'=COUNT(JVL11.29.2C03)</v>
      </c>
    </row>
    <row r="641" spans="1:8" x14ac:dyDescent="0.2">
      <c r="A641" s="263" t="s">
        <v>1538</v>
      </c>
      <c r="B641" s="263" t="s">
        <v>1539</v>
      </c>
      <c r="C641" s="263">
        <f t="shared" ca="1" si="29"/>
        <v>0</v>
      </c>
      <c r="D641" s="263" t="b">
        <f>ISBLANK(JVL11.29.2C04)</f>
        <v>1</v>
      </c>
      <c r="E641" s="263">
        <f>COUNT(JVL11.29.2C04)</f>
        <v>0</v>
      </c>
      <c r="G641" s="268" t="str">
        <f t="shared" si="27"/>
        <v>'=ISBLANK(JVL11.29.2C04)</v>
      </c>
      <c r="H641" s="263" t="str">
        <f t="shared" si="28"/>
        <v>'=COUNT(JVL11.29.2C04)</v>
      </c>
    </row>
    <row r="642" spans="1:8" x14ac:dyDescent="0.2">
      <c r="A642" s="263" t="s">
        <v>1540</v>
      </c>
      <c r="B642" s="263" t="s">
        <v>1541</v>
      </c>
      <c r="C642" s="263">
        <f t="shared" ca="1" si="29"/>
        <v>0</v>
      </c>
      <c r="D642" s="263" t="b">
        <f>ISBLANK(JVL11.29.2C05)</f>
        <v>1</v>
      </c>
      <c r="E642" s="263">
        <f>COUNT(JVL11.29.2C05)</f>
        <v>0</v>
      </c>
      <c r="G642" s="268" t="str">
        <f t="shared" ref="G642:G705" si="30">"'=ISBLANK(" &amp; A642 &amp;")"</f>
        <v>'=ISBLANK(JVL11.29.2C05)</v>
      </c>
      <c r="H642" s="263" t="str">
        <f t="shared" ref="H642:H705" si="31">"'=COUNT(" &amp; A642 &amp;")"</f>
        <v>'=COUNT(JVL11.29.2C05)</v>
      </c>
    </row>
    <row r="643" spans="1:8" x14ac:dyDescent="0.2">
      <c r="A643" s="263" t="s">
        <v>1542</v>
      </c>
      <c r="B643" s="263" t="s">
        <v>1543</v>
      </c>
      <c r="C643" s="263">
        <f t="shared" ref="C643:C706" ca="1" si="32">INDIRECT(A643)</f>
        <v>0</v>
      </c>
      <c r="D643" s="263" t="b">
        <f>ISBLANK(JVL11.29.3C01)</f>
        <v>1</v>
      </c>
      <c r="E643" s="263">
        <f>COUNT(JVL11.29.3C01)</f>
        <v>0</v>
      </c>
      <c r="G643" s="268" t="str">
        <f t="shared" si="30"/>
        <v>'=ISBLANK(JVL11.29.3C01)</v>
      </c>
      <c r="H643" s="263" t="str">
        <f t="shared" si="31"/>
        <v>'=COUNT(JVL11.29.3C01)</v>
      </c>
    </row>
    <row r="644" spans="1:8" x14ac:dyDescent="0.2">
      <c r="A644" s="263" t="s">
        <v>1544</v>
      </c>
      <c r="B644" s="263" t="s">
        <v>1545</v>
      </c>
      <c r="C644" s="263">
        <f t="shared" ca="1" si="32"/>
        <v>0</v>
      </c>
      <c r="D644" s="263" t="b">
        <f>ISBLANK(JVL11.29.3C02)</f>
        <v>1</v>
      </c>
      <c r="E644" s="263">
        <f>COUNT(JVL11.29.3C02)</f>
        <v>0</v>
      </c>
      <c r="G644" s="268" t="str">
        <f t="shared" si="30"/>
        <v>'=ISBLANK(JVL11.29.3C02)</v>
      </c>
      <c r="H644" s="263" t="str">
        <f t="shared" si="31"/>
        <v>'=COUNT(JVL11.29.3C02)</v>
      </c>
    </row>
    <row r="645" spans="1:8" x14ac:dyDescent="0.2">
      <c r="A645" s="263" t="s">
        <v>1546</v>
      </c>
      <c r="B645" s="263" t="s">
        <v>1547</v>
      </c>
      <c r="C645" s="263">
        <f t="shared" ca="1" si="32"/>
        <v>0</v>
      </c>
      <c r="D645" s="263" t="b">
        <f>ISBLANK(JVL11.29.3C03)</f>
        <v>1</v>
      </c>
      <c r="E645" s="263">
        <f>COUNT(JVL11.29.3C03)</f>
        <v>0</v>
      </c>
      <c r="G645" s="268" t="str">
        <f t="shared" si="30"/>
        <v>'=ISBLANK(JVL11.29.3C03)</v>
      </c>
      <c r="H645" s="263" t="str">
        <f t="shared" si="31"/>
        <v>'=COUNT(JVL11.29.3C03)</v>
      </c>
    </row>
    <row r="646" spans="1:8" x14ac:dyDescent="0.2">
      <c r="A646" s="263" t="s">
        <v>1548</v>
      </c>
      <c r="B646" s="263" t="s">
        <v>1549</v>
      </c>
      <c r="C646" s="263">
        <f t="shared" ca="1" si="32"/>
        <v>0</v>
      </c>
      <c r="D646" s="263" t="b">
        <f>ISBLANK(JVL11.29.3C05)</f>
        <v>1</v>
      </c>
      <c r="E646" s="263">
        <f>COUNT(JVL11.29.3C05)</f>
        <v>0</v>
      </c>
      <c r="G646" s="268" t="str">
        <f t="shared" si="30"/>
        <v>'=ISBLANK(JVL11.29.3C05)</v>
      </c>
      <c r="H646" s="263" t="str">
        <f t="shared" si="31"/>
        <v>'=COUNT(JVL11.29.3C05)</v>
      </c>
    </row>
    <row r="647" spans="1:8" x14ac:dyDescent="0.2">
      <c r="A647" s="263" t="s">
        <v>1550</v>
      </c>
      <c r="B647" s="263" t="s">
        <v>1551</v>
      </c>
      <c r="C647" s="263">
        <f t="shared" ca="1" si="32"/>
        <v>0</v>
      </c>
      <c r="D647" s="263" t="b">
        <f>ISBLANK(JVL11.29.4C01)</f>
        <v>1</v>
      </c>
      <c r="E647" s="263">
        <f>COUNT(JVL11.29.4C01)</f>
        <v>0</v>
      </c>
      <c r="G647" s="268" t="str">
        <f t="shared" si="30"/>
        <v>'=ISBLANK(JVL11.29.4C01)</v>
      </c>
      <c r="H647" s="263" t="str">
        <f t="shared" si="31"/>
        <v>'=COUNT(JVL11.29.4C01)</v>
      </c>
    </row>
    <row r="648" spans="1:8" x14ac:dyDescent="0.2">
      <c r="A648" s="263" t="s">
        <v>1552</v>
      </c>
      <c r="B648" s="263" t="s">
        <v>1553</v>
      </c>
      <c r="C648" s="263">
        <f t="shared" ca="1" si="32"/>
        <v>0</v>
      </c>
      <c r="D648" s="263" t="b">
        <f>ISBLANK(JVL11.29.4C02)</f>
        <v>1</v>
      </c>
      <c r="E648" s="263">
        <f>COUNT(JVL11.29.4C02)</f>
        <v>0</v>
      </c>
      <c r="G648" s="268" t="str">
        <f t="shared" si="30"/>
        <v>'=ISBLANK(JVL11.29.4C02)</v>
      </c>
      <c r="H648" s="263" t="str">
        <f t="shared" si="31"/>
        <v>'=COUNT(JVL11.29.4C02)</v>
      </c>
    </row>
    <row r="649" spans="1:8" x14ac:dyDescent="0.2">
      <c r="A649" s="263" t="s">
        <v>1554</v>
      </c>
      <c r="B649" s="263" t="s">
        <v>1555</v>
      </c>
      <c r="C649" s="263">
        <f t="shared" ca="1" si="32"/>
        <v>0</v>
      </c>
      <c r="D649" s="263" t="b">
        <f>ISBLANK(JVL11.29.4C03)</f>
        <v>1</v>
      </c>
      <c r="E649" s="263">
        <f>COUNT(JVL11.29.4C03)</f>
        <v>0</v>
      </c>
      <c r="G649" s="268" t="str">
        <f t="shared" si="30"/>
        <v>'=ISBLANK(JVL11.29.4C03)</v>
      </c>
      <c r="H649" s="263" t="str">
        <f t="shared" si="31"/>
        <v>'=COUNT(JVL11.29.4C03)</v>
      </c>
    </row>
    <row r="650" spans="1:8" x14ac:dyDescent="0.2">
      <c r="A650" s="263" t="s">
        <v>1556</v>
      </c>
      <c r="B650" s="263" t="s">
        <v>1557</v>
      </c>
      <c r="C650" s="263">
        <f t="shared" ca="1" si="32"/>
        <v>0</v>
      </c>
      <c r="D650" s="263" t="b">
        <f>ISBLANK(JVL11.29.4C05)</f>
        <v>1</v>
      </c>
      <c r="E650" s="263">
        <f>COUNT(JVL11.29.4C05)</f>
        <v>0</v>
      </c>
      <c r="G650" s="268" t="str">
        <f t="shared" si="30"/>
        <v>'=ISBLANK(JVL11.29.4C05)</v>
      </c>
      <c r="H650" s="263" t="str">
        <f t="shared" si="31"/>
        <v>'=COUNT(JVL11.29.4C05)</v>
      </c>
    </row>
    <row r="651" spans="1:8" x14ac:dyDescent="0.2">
      <c r="A651" s="263" t="s">
        <v>1558</v>
      </c>
      <c r="B651" s="263" t="s">
        <v>1559</v>
      </c>
      <c r="C651" s="263">
        <f t="shared" ca="1" si="32"/>
        <v>0</v>
      </c>
      <c r="D651" s="263" t="b">
        <f>ISBLANK(JVL11.29.5C01)</f>
        <v>1</v>
      </c>
      <c r="E651" s="263">
        <f>COUNT(JVL11.29.5C01)</f>
        <v>0</v>
      </c>
      <c r="G651" s="268" t="str">
        <f t="shared" si="30"/>
        <v>'=ISBLANK(JVL11.29.5C01)</v>
      </c>
      <c r="H651" s="263" t="str">
        <f t="shared" si="31"/>
        <v>'=COUNT(JVL11.29.5C01)</v>
      </c>
    </row>
    <row r="652" spans="1:8" x14ac:dyDescent="0.2">
      <c r="A652" s="263" t="s">
        <v>1560</v>
      </c>
      <c r="B652" s="263" t="s">
        <v>1561</v>
      </c>
      <c r="C652" s="263">
        <f t="shared" ca="1" si="32"/>
        <v>0</v>
      </c>
      <c r="D652" s="263" t="b">
        <f>ISBLANK(JVL11.29.5C02)</f>
        <v>1</v>
      </c>
      <c r="E652" s="263">
        <f>COUNT(JVL11.29.5C02)</f>
        <v>0</v>
      </c>
      <c r="G652" s="268" t="str">
        <f t="shared" si="30"/>
        <v>'=ISBLANK(JVL11.29.5C02)</v>
      </c>
      <c r="H652" s="263" t="str">
        <f t="shared" si="31"/>
        <v>'=COUNT(JVL11.29.5C02)</v>
      </c>
    </row>
    <row r="653" spans="1:8" x14ac:dyDescent="0.2">
      <c r="A653" s="263" t="s">
        <v>1562</v>
      </c>
      <c r="B653" s="263" t="s">
        <v>1563</v>
      </c>
      <c r="C653" s="263">
        <f t="shared" ca="1" si="32"/>
        <v>0</v>
      </c>
      <c r="D653" s="263" t="b">
        <f>ISBLANK(JVL11.29.5C03)</f>
        <v>1</v>
      </c>
      <c r="E653" s="263">
        <f>COUNT(JVL11.29.5C03)</f>
        <v>0</v>
      </c>
      <c r="G653" s="268" t="str">
        <f t="shared" si="30"/>
        <v>'=ISBLANK(JVL11.29.5C03)</v>
      </c>
      <c r="H653" s="263" t="str">
        <f t="shared" si="31"/>
        <v>'=COUNT(JVL11.29.5C03)</v>
      </c>
    </row>
    <row r="654" spans="1:8" x14ac:dyDescent="0.2">
      <c r="A654" s="263" t="s">
        <v>1564</v>
      </c>
      <c r="B654" s="263" t="s">
        <v>1565</v>
      </c>
      <c r="C654" s="263">
        <f t="shared" ca="1" si="32"/>
        <v>0</v>
      </c>
      <c r="D654" s="263" t="b">
        <f>ISBLANK(JVL11.29.5C05)</f>
        <v>1</v>
      </c>
      <c r="E654" s="263">
        <f>COUNT(JVL11.29.5C05)</f>
        <v>0</v>
      </c>
      <c r="G654" s="268" t="str">
        <f t="shared" si="30"/>
        <v>'=ISBLANK(JVL11.29.5C05)</v>
      </c>
      <c r="H654" s="263" t="str">
        <f t="shared" si="31"/>
        <v>'=COUNT(JVL11.29.5C05)</v>
      </c>
    </row>
    <row r="655" spans="1:8" x14ac:dyDescent="0.2">
      <c r="A655" s="263" t="s">
        <v>1566</v>
      </c>
      <c r="B655" s="263" t="s">
        <v>1567</v>
      </c>
      <c r="C655" s="263">
        <f t="shared" ca="1" si="32"/>
        <v>0</v>
      </c>
      <c r="D655" s="263" t="b">
        <f>ISBLANK(JVL11.29.6C01)</f>
        <v>1</v>
      </c>
      <c r="E655" s="263">
        <f>COUNT(JVL11.29.6C01)</f>
        <v>0</v>
      </c>
      <c r="G655" s="268" t="str">
        <f t="shared" si="30"/>
        <v>'=ISBLANK(JVL11.29.6C01)</v>
      </c>
      <c r="H655" s="263" t="str">
        <f t="shared" si="31"/>
        <v>'=COUNT(JVL11.29.6C01)</v>
      </c>
    </row>
    <row r="656" spans="1:8" x14ac:dyDescent="0.2">
      <c r="A656" s="263" t="s">
        <v>1568</v>
      </c>
      <c r="B656" s="263" t="s">
        <v>1569</v>
      </c>
      <c r="C656" s="263">
        <f t="shared" ca="1" si="32"/>
        <v>0</v>
      </c>
      <c r="D656" s="263" t="b">
        <f>ISBLANK(JVL11.29.6C02)</f>
        <v>1</v>
      </c>
      <c r="E656" s="263">
        <f>COUNT(JVL11.29.6C02)</f>
        <v>0</v>
      </c>
      <c r="G656" s="268" t="str">
        <f t="shared" si="30"/>
        <v>'=ISBLANK(JVL11.29.6C02)</v>
      </c>
      <c r="H656" s="263" t="str">
        <f t="shared" si="31"/>
        <v>'=COUNT(JVL11.29.6C02)</v>
      </c>
    </row>
    <row r="657" spans="1:8" x14ac:dyDescent="0.2">
      <c r="A657" s="263" t="s">
        <v>1570</v>
      </c>
      <c r="B657" s="263" t="s">
        <v>1571</v>
      </c>
      <c r="C657" s="263">
        <f t="shared" ca="1" si="32"/>
        <v>0</v>
      </c>
      <c r="D657" s="263" t="b">
        <f>ISBLANK(JVL11.29.6C03)</f>
        <v>1</v>
      </c>
      <c r="E657" s="263">
        <f>COUNT(JVL11.29.6C03)</f>
        <v>0</v>
      </c>
      <c r="G657" s="268" t="str">
        <f t="shared" si="30"/>
        <v>'=ISBLANK(JVL11.29.6C03)</v>
      </c>
      <c r="H657" s="263" t="str">
        <f t="shared" si="31"/>
        <v>'=COUNT(JVL11.29.6C03)</v>
      </c>
    </row>
    <row r="658" spans="1:8" x14ac:dyDescent="0.2">
      <c r="A658" s="263" t="s">
        <v>1572</v>
      </c>
      <c r="B658" s="263" t="s">
        <v>1573</v>
      </c>
      <c r="C658" s="263">
        <f t="shared" ca="1" si="32"/>
        <v>0</v>
      </c>
      <c r="D658" s="263" t="b">
        <f>ISBLANK(JVL11.29.6C05)</f>
        <v>1</v>
      </c>
      <c r="E658" s="263">
        <f>COUNT(JVL11.29.6C05)</f>
        <v>0</v>
      </c>
      <c r="G658" s="268" t="str">
        <f t="shared" si="30"/>
        <v>'=ISBLANK(JVL11.29.6C05)</v>
      </c>
      <c r="H658" s="263" t="str">
        <f t="shared" si="31"/>
        <v>'=COUNT(JVL11.29.6C05)</v>
      </c>
    </row>
    <row r="659" spans="1:8" x14ac:dyDescent="0.2">
      <c r="A659" s="263" t="s">
        <v>1574</v>
      </c>
      <c r="B659" s="263" t="s">
        <v>1575</v>
      </c>
      <c r="C659" s="263">
        <f t="shared" ca="1" si="32"/>
        <v>0</v>
      </c>
      <c r="D659" s="263" t="b">
        <f>ISBLANK(JVL11.29.7C01)</f>
        <v>1</v>
      </c>
      <c r="E659" s="263">
        <f>COUNT(JVL11.29.7C01)</f>
        <v>0</v>
      </c>
      <c r="G659" s="268" t="str">
        <f t="shared" si="30"/>
        <v>'=ISBLANK(JVL11.29.7C01)</v>
      </c>
      <c r="H659" s="263" t="str">
        <f t="shared" si="31"/>
        <v>'=COUNT(JVL11.29.7C01)</v>
      </c>
    </row>
    <row r="660" spans="1:8" x14ac:dyDescent="0.2">
      <c r="A660" s="263" t="s">
        <v>1576</v>
      </c>
      <c r="B660" s="263" t="s">
        <v>1577</v>
      </c>
      <c r="C660" s="263">
        <f t="shared" ca="1" si="32"/>
        <v>0</v>
      </c>
      <c r="D660" s="263" t="b">
        <f>ISBLANK(JVL11.29.7C02)</f>
        <v>1</v>
      </c>
      <c r="E660" s="263">
        <f>COUNT(JVL11.29.7C02)</f>
        <v>0</v>
      </c>
      <c r="G660" s="268" t="str">
        <f t="shared" si="30"/>
        <v>'=ISBLANK(JVL11.29.7C02)</v>
      </c>
      <c r="H660" s="263" t="str">
        <f t="shared" si="31"/>
        <v>'=COUNT(JVL11.29.7C02)</v>
      </c>
    </row>
    <row r="661" spans="1:8" x14ac:dyDescent="0.2">
      <c r="A661" s="263" t="s">
        <v>1578</v>
      </c>
      <c r="B661" s="263" t="s">
        <v>1579</v>
      </c>
      <c r="C661" s="263">
        <f t="shared" ca="1" si="32"/>
        <v>0</v>
      </c>
      <c r="D661" s="263" t="b">
        <f>ISBLANK(JVL11.29.7C03)</f>
        <v>1</v>
      </c>
      <c r="E661" s="263">
        <f>COUNT(JVL11.29.7C03)</f>
        <v>0</v>
      </c>
      <c r="G661" s="268" t="str">
        <f t="shared" si="30"/>
        <v>'=ISBLANK(JVL11.29.7C03)</v>
      </c>
      <c r="H661" s="263" t="str">
        <f t="shared" si="31"/>
        <v>'=COUNT(JVL11.29.7C03)</v>
      </c>
    </row>
    <row r="662" spans="1:8" x14ac:dyDescent="0.2">
      <c r="A662" s="263" t="s">
        <v>1580</v>
      </c>
      <c r="B662" s="263" t="s">
        <v>1581</v>
      </c>
      <c r="C662" s="263">
        <f t="shared" ca="1" si="32"/>
        <v>0</v>
      </c>
      <c r="D662" s="263" t="b">
        <f>ISBLANK(JVL11.29.7C05)</f>
        <v>1</v>
      </c>
      <c r="E662" s="263">
        <f>COUNT(JVL11.29.7C05)</f>
        <v>0</v>
      </c>
      <c r="G662" s="268" t="str">
        <f t="shared" si="30"/>
        <v>'=ISBLANK(JVL11.29.7C05)</v>
      </c>
      <c r="H662" s="263" t="str">
        <f t="shared" si="31"/>
        <v>'=COUNT(JVL11.29.7C05)</v>
      </c>
    </row>
    <row r="663" spans="1:8" x14ac:dyDescent="0.2">
      <c r="A663" s="263" t="s">
        <v>1582</v>
      </c>
      <c r="B663" s="263" t="s">
        <v>1583</v>
      </c>
      <c r="C663" s="263">
        <f t="shared" ca="1" si="32"/>
        <v>0</v>
      </c>
      <c r="D663" s="263" t="b">
        <f>ISBLANK(JVL11.3.1C01)</f>
        <v>1</v>
      </c>
      <c r="E663" s="263">
        <f>COUNT(JVL11.3.1C01)</f>
        <v>0</v>
      </c>
      <c r="G663" s="268" t="str">
        <f t="shared" si="30"/>
        <v>'=ISBLANK(JVL11.3.1C01)</v>
      </c>
      <c r="H663" s="263" t="str">
        <f t="shared" si="31"/>
        <v>'=COUNT(JVL11.3.1C01)</v>
      </c>
    </row>
    <row r="664" spans="1:8" x14ac:dyDescent="0.2">
      <c r="A664" s="263" t="s">
        <v>1584</v>
      </c>
      <c r="B664" s="263" t="s">
        <v>1585</v>
      </c>
      <c r="C664" s="263">
        <f t="shared" ca="1" si="32"/>
        <v>0</v>
      </c>
      <c r="D664" s="263" t="b">
        <f>ISBLANK(JVL11.3.2C01)</f>
        <v>1</v>
      </c>
      <c r="E664" s="263">
        <f>COUNT(JVL11.3.2C01)</f>
        <v>0</v>
      </c>
      <c r="G664" s="268" t="str">
        <f t="shared" si="30"/>
        <v>'=ISBLANK(JVL11.3.2C01)</v>
      </c>
      <c r="H664" s="263" t="str">
        <f t="shared" si="31"/>
        <v>'=COUNT(JVL11.3.2C01)</v>
      </c>
    </row>
    <row r="665" spans="1:8" x14ac:dyDescent="0.2">
      <c r="A665" s="263" t="s">
        <v>1586</v>
      </c>
      <c r="B665" s="263" t="s">
        <v>1587</v>
      </c>
      <c r="C665" s="263">
        <f t="shared" ca="1" si="32"/>
        <v>0</v>
      </c>
      <c r="D665" s="263" t="b">
        <f>ISBLANK(JVL11.3.2C02)</f>
        <v>1</v>
      </c>
      <c r="E665" s="263">
        <f>COUNT(JVL11.3.2C02)</f>
        <v>0</v>
      </c>
      <c r="G665" s="268" t="str">
        <f t="shared" si="30"/>
        <v>'=ISBLANK(JVL11.3.2C02)</v>
      </c>
      <c r="H665" s="263" t="str">
        <f t="shared" si="31"/>
        <v>'=COUNT(JVL11.3.2C02)</v>
      </c>
    </row>
    <row r="666" spans="1:8" x14ac:dyDescent="0.2">
      <c r="A666" s="263" t="s">
        <v>1588</v>
      </c>
      <c r="B666" s="263" t="s">
        <v>1589</v>
      </c>
      <c r="C666" s="263">
        <f t="shared" ca="1" si="32"/>
        <v>0</v>
      </c>
      <c r="D666" s="263" t="b">
        <f>ISBLANK(JVL11.3.2C03)</f>
        <v>1</v>
      </c>
      <c r="E666" s="263">
        <f>COUNT(JVL11.3.2C03)</f>
        <v>0</v>
      </c>
      <c r="G666" s="268" t="str">
        <f t="shared" si="30"/>
        <v>'=ISBLANK(JVL11.3.2C03)</v>
      </c>
      <c r="H666" s="263" t="str">
        <f t="shared" si="31"/>
        <v>'=COUNT(JVL11.3.2C03)</v>
      </c>
    </row>
    <row r="667" spans="1:8" x14ac:dyDescent="0.2">
      <c r="A667" s="263" t="s">
        <v>1590</v>
      </c>
      <c r="B667" s="263" t="s">
        <v>1591</v>
      </c>
      <c r="C667" s="263">
        <f t="shared" ca="1" si="32"/>
        <v>0</v>
      </c>
      <c r="D667" s="263" t="b">
        <f>ISBLANK(JVL11.3.2C04)</f>
        <v>1</v>
      </c>
      <c r="E667" s="263">
        <f>COUNT(JVL11.3.2C04)</f>
        <v>0</v>
      </c>
      <c r="G667" s="268" t="str">
        <f t="shared" si="30"/>
        <v>'=ISBLANK(JVL11.3.2C04)</v>
      </c>
      <c r="H667" s="263" t="str">
        <f t="shared" si="31"/>
        <v>'=COUNT(JVL11.3.2C04)</v>
      </c>
    </row>
    <row r="668" spans="1:8" x14ac:dyDescent="0.2">
      <c r="A668" s="263" t="s">
        <v>1592</v>
      </c>
      <c r="B668" s="263" t="s">
        <v>1593</v>
      </c>
      <c r="C668" s="263">
        <f t="shared" ca="1" si="32"/>
        <v>0</v>
      </c>
      <c r="D668" s="263" t="b">
        <f>ISBLANK(JVL11.3.2C05)</f>
        <v>1</v>
      </c>
      <c r="E668" s="263">
        <f>COUNT(JVL11.3.2C05)</f>
        <v>0</v>
      </c>
      <c r="G668" s="268" t="str">
        <f t="shared" si="30"/>
        <v>'=ISBLANK(JVL11.3.2C05)</v>
      </c>
      <c r="H668" s="263" t="str">
        <f t="shared" si="31"/>
        <v>'=COUNT(JVL11.3.2C05)</v>
      </c>
    </row>
    <row r="669" spans="1:8" x14ac:dyDescent="0.2">
      <c r="A669" s="263" t="s">
        <v>1594</v>
      </c>
      <c r="B669" s="263" t="s">
        <v>1595</v>
      </c>
      <c r="C669" s="263">
        <f t="shared" ca="1" si="32"/>
        <v>0</v>
      </c>
      <c r="D669" s="263" t="b">
        <f>ISBLANK(JVL11.3.3C01)</f>
        <v>1</v>
      </c>
      <c r="E669" s="263">
        <f>COUNT(JVL11.3.3C01)</f>
        <v>0</v>
      </c>
      <c r="G669" s="268" t="str">
        <f t="shared" si="30"/>
        <v>'=ISBLANK(JVL11.3.3C01)</v>
      </c>
      <c r="H669" s="263" t="str">
        <f t="shared" si="31"/>
        <v>'=COUNT(JVL11.3.3C01)</v>
      </c>
    </row>
    <row r="670" spans="1:8" x14ac:dyDescent="0.2">
      <c r="A670" s="263" t="s">
        <v>1596</v>
      </c>
      <c r="B670" s="263" t="s">
        <v>1597</v>
      </c>
      <c r="C670" s="263">
        <f t="shared" ca="1" si="32"/>
        <v>0</v>
      </c>
      <c r="D670" s="263" t="b">
        <f>ISBLANK(JVL11.3.3C02)</f>
        <v>1</v>
      </c>
      <c r="E670" s="263">
        <f>COUNT(JVL11.3.3C02)</f>
        <v>0</v>
      </c>
      <c r="G670" s="268" t="str">
        <f t="shared" si="30"/>
        <v>'=ISBLANK(JVL11.3.3C02)</v>
      </c>
      <c r="H670" s="263" t="str">
        <f t="shared" si="31"/>
        <v>'=COUNT(JVL11.3.3C02)</v>
      </c>
    </row>
    <row r="671" spans="1:8" x14ac:dyDescent="0.2">
      <c r="A671" s="263" t="s">
        <v>1598</v>
      </c>
      <c r="B671" s="263" t="s">
        <v>1599</v>
      </c>
      <c r="C671" s="263">
        <f t="shared" ca="1" si="32"/>
        <v>0</v>
      </c>
      <c r="D671" s="263" t="b">
        <f>ISBLANK(JVL11.3.3C03)</f>
        <v>1</v>
      </c>
      <c r="E671" s="263">
        <f>COUNT(JVL11.3.3C03)</f>
        <v>0</v>
      </c>
      <c r="G671" s="268" t="str">
        <f t="shared" si="30"/>
        <v>'=ISBLANK(JVL11.3.3C03)</v>
      </c>
      <c r="H671" s="263" t="str">
        <f t="shared" si="31"/>
        <v>'=COUNT(JVL11.3.3C03)</v>
      </c>
    </row>
    <row r="672" spans="1:8" x14ac:dyDescent="0.2">
      <c r="A672" s="263" t="s">
        <v>1600</v>
      </c>
      <c r="B672" s="263" t="s">
        <v>1601</v>
      </c>
      <c r="C672" s="263">
        <f t="shared" ca="1" si="32"/>
        <v>0</v>
      </c>
      <c r="D672" s="263" t="b">
        <f>ISBLANK(JVL11.3.3C05)</f>
        <v>1</v>
      </c>
      <c r="E672" s="263">
        <f>COUNT(JVL11.3.3C05)</f>
        <v>0</v>
      </c>
      <c r="G672" s="268" t="str">
        <f t="shared" si="30"/>
        <v>'=ISBLANK(JVL11.3.3C05)</v>
      </c>
      <c r="H672" s="263" t="str">
        <f t="shared" si="31"/>
        <v>'=COUNT(JVL11.3.3C05)</v>
      </c>
    </row>
    <row r="673" spans="1:8" x14ac:dyDescent="0.2">
      <c r="A673" s="263" t="s">
        <v>1602</v>
      </c>
      <c r="B673" s="263" t="s">
        <v>1603</v>
      </c>
      <c r="C673" s="263">
        <f t="shared" ca="1" si="32"/>
        <v>0</v>
      </c>
      <c r="D673" s="263" t="b">
        <f>ISBLANK(JVL11.3.4C01)</f>
        <v>1</v>
      </c>
      <c r="E673" s="263">
        <f>COUNT(JVL11.3.4C01)</f>
        <v>0</v>
      </c>
      <c r="G673" s="268" t="str">
        <f t="shared" si="30"/>
        <v>'=ISBLANK(JVL11.3.4C01)</v>
      </c>
      <c r="H673" s="263" t="str">
        <f t="shared" si="31"/>
        <v>'=COUNT(JVL11.3.4C01)</v>
      </c>
    </row>
    <row r="674" spans="1:8" x14ac:dyDescent="0.2">
      <c r="A674" s="263" t="s">
        <v>1604</v>
      </c>
      <c r="B674" s="263" t="s">
        <v>1605</v>
      </c>
      <c r="C674" s="263">
        <f t="shared" ca="1" si="32"/>
        <v>0</v>
      </c>
      <c r="D674" s="263" t="b">
        <f>ISBLANK(JVL11.3.4C02)</f>
        <v>1</v>
      </c>
      <c r="E674" s="263">
        <f>COUNT(JVL11.3.4C02)</f>
        <v>0</v>
      </c>
      <c r="G674" s="268" t="str">
        <f t="shared" si="30"/>
        <v>'=ISBLANK(JVL11.3.4C02)</v>
      </c>
      <c r="H674" s="263" t="str">
        <f t="shared" si="31"/>
        <v>'=COUNT(JVL11.3.4C02)</v>
      </c>
    </row>
    <row r="675" spans="1:8" x14ac:dyDescent="0.2">
      <c r="A675" s="263" t="s">
        <v>1606</v>
      </c>
      <c r="B675" s="263" t="s">
        <v>1607</v>
      </c>
      <c r="C675" s="263">
        <f t="shared" ca="1" si="32"/>
        <v>0</v>
      </c>
      <c r="D675" s="263" t="b">
        <f>ISBLANK(JVL11.3.4C03)</f>
        <v>1</v>
      </c>
      <c r="E675" s="263">
        <f>COUNT(JVL11.3.4C03)</f>
        <v>0</v>
      </c>
      <c r="G675" s="268" t="str">
        <f t="shared" si="30"/>
        <v>'=ISBLANK(JVL11.3.4C03)</v>
      </c>
      <c r="H675" s="263" t="str">
        <f t="shared" si="31"/>
        <v>'=COUNT(JVL11.3.4C03)</v>
      </c>
    </row>
    <row r="676" spans="1:8" x14ac:dyDescent="0.2">
      <c r="A676" s="263" t="s">
        <v>1608</v>
      </c>
      <c r="B676" s="263" t="s">
        <v>1609</v>
      </c>
      <c r="C676" s="263">
        <f t="shared" ca="1" si="32"/>
        <v>0</v>
      </c>
      <c r="D676" s="263" t="b">
        <f>ISBLANK(JVL11.3.4C05)</f>
        <v>1</v>
      </c>
      <c r="E676" s="263">
        <f>COUNT(JVL11.3.4C05)</f>
        <v>0</v>
      </c>
      <c r="G676" s="268" t="str">
        <f t="shared" si="30"/>
        <v>'=ISBLANK(JVL11.3.4C05)</v>
      </c>
      <c r="H676" s="263" t="str">
        <f t="shared" si="31"/>
        <v>'=COUNT(JVL11.3.4C05)</v>
      </c>
    </row>
    <row r="677" spans="1:8" x14ac:dyDescent="0.2">
      <c r="A677" s="263" t="s">
        <v>1610</v>
      </c>
      <c r="B677" s="263" t="s">
        <v>1611</v>
      </c>
      <c r="C677" s="263">
        <f t="shared" ca="1" si="32"/>
        <v>0</v>
      </c>
      <c r="D677" s="263" t="b">
        <f>ISBLANK(JVL11.3.5C01)</f>
        <v>1</v>
      </c>
      <c r="E677" s="263">
        <f>COUNT(JVL11.3.5C01)</f>
        <v>0</v>
      </c>
      <c r="G677" s="268" t="str">
        <f t="shared" si="30"/>
        <v>'=ISBLANK(JVL11.3.5C01)</v>
      </c>
      <c r="H677" s="263" t="str">
        <f t="shared" si="31"/>
        <v>'=COUNT(JVL11.3.5C01)</v>
      </c>
    </row>
    <row r="678" spans="1:8" x14ac:dyDescent="0.2">
      <c r="A678" s="263" t="s">
        <v>1612</v>
      </c>
      <c r="B678" s="263" t="s">
        <v>1613</v>
      </c>
      <c r="C678" s="263">
        <f t="shared" ca="1" si="32"/>
        <v>0</v>
      </c>
      <c r="D678" s="263" t="b">
        <f>ISBLANK(JVL11.3.5C02)</f>
        <v>1</v>
      </c>
      <c r="E678" s="263">
        <f>COUNT(JVL11.3.5C02)</f>
        <v>0</v>
      </c>
      <c r="G678" s="268" t="str">
        <f t="shared" si="30"/>
        <v>'=ISBLANK(JVL11.3.5C02)</v>
      </c>
      <c r="H678" s="263" t="str">
        <f t="shared" si="31"/>
        <v>'=COUNT(JVL11.3.5C02)</v>
      </c>
    </row>
    <row r="679" spans="1:8" x14ac:dyDescent="0.2">
      <c r="A679" s="263" t="s">
        <v>1614</v>
      </c>
      <c r="B679" s="263" t="s">
        <v>1615</v>
      </c>
      <c r="C679" s="263">
        <f t="shared" ca="1" si="32"/>
        <v>0</v>
      </c>
      <c r="D679" s="263" t="b">
        <f>ISBLANK(JVL11.3.5C03)</f>
        <v>1</v>
      </c>
      <c r="E679" s="263">
        <f>COUNT(JVL11.3.5C03)</f>
        <v>0</v>
      </c>
      <c r="G679" s="268" t="str">
        <f t="shared" si="30"/>
        <v>'=ISBLANK(JVL11.3.5C03)</v>
      </c>
      <c r="H679" s="263" t="str">
        <f t="shared" si="31"/>
        <v>'=COUNT(JVL11.3.5C03)</v>
      </c>
    </row>
    <row r="680" spans="1:8" x14ac:dyDescent="0.2">
      <c r="A680" s="263" t="s">
        <v>1616</v>
      </c>
      <c r="B680" s="263" t="s">
        <v>1617</v>
      </c>
      <c r="C680" s="263">
        <f t="shared" ca="1" si="32"/>
        <v>0</v>
      </c>
      <c r="D680" s="263" t="b">
        <f>ISBLANK(JVL11.3.5C05)</f>
        <v>1</v>
      </c>
      <c r="E680" s="263">
        <f>COUNT(JVL11.3.5C05)</f>
        <v>0</v>
      </c>
      <c r="G680" s="268" t="str">
        <f t="shared" si="30"/>
        <v>'=ISBLANK(JVL11.3.5C05)</v>
      </c>
      <c r="H680" s="263" t="str">
        <f t="shared" si="31"/>
        <v>'=COUNT(JVL11.3.5C05)</v>
      </c>
    </row>
    <row r="681" spans="1:8" x14ac:dyDescent="0.2">
      <c r="A681" s="263" t="s">
        <v>1618</v>
      </c>
      <c r="B681" s="263" t="s">
        <v>1619</v>
      </c>
      <c r="C681" s="263">
        <f t="shared" ca="1" si="32"/>
        <v>0</v>
      </c>
      <c r="D681" s="263" t="b">
        <f>ISBLANK(JVL11.3.6C01)</f>
        <v>1</v>
      </c>
      <c r="E681" s="263">
        <f>COUNT(JVL11.3.6C01)</f>
        <v>0</v>
      </c>
      <c r="G681" s="268" t="str">
        <f t="shared" si="30"/>
        <v>'=ISBLANK(JVL11.3.6C01)</v>
      </c>
      <c r="H681" s="263" t="str">
        <f t="shared" si="31"/>
        <v>'=COUNT(JVL11.3.6C01)</v>
      </c>
    </row>
    <row r="682" spans="1:8" x14ac:dyDescent="0.2">
      <c r="A682" s="263" t="s">
        <v>1620</v>
      </c>
      <c r="B682" s="263" t="s">
        <v>1621</v>
      </c>
      <c r="C682" s="263">
        <f t="shared" ca="1" si="32"/>
        <v>0</v>
      </c>
      <c r="D682" s="263" t="b">
        <f>ISBLANK(JVL11.3.6C02)</f>
        <v>1</v>
      </c>
      <c r="E682" s="263">
        <f>COUNT(JVL11.3.6C02)</f>
        <v>0</v>
      </c>
      <c r="G682" s="268" t="str">
        <f t="shared" si="30"/>
        <v>'=ISBLANK(JVL11.3.6C02)</v>
      </c>
      <c r="H682" s="263" t="str">
        <f t="shared" si="31"/>
        <v>'=COUNT(JVL11.3.6C02)</v>
      </c>
    </row>
    <row r="683" spans="1:8" x14ac:dyDescent="0.2">
      <c r="A683" s="263" t="s">
        <v>1622</v>
      </c>
      <c r="B683" s="263" t="s">
        <v>1623</v>
      </c>
      <c r="C683" s="263">
        <f t="shared" ca="1" si="32"/>
        <v>0</v>
      </c>
      <c r="D683" s="263" t="b">
        <f>ISBLANK(JVL11.3.6C03)</f>
        <v>1</v>
      </c>
      <c r="E683" s="263">
        <f>COUNT(JVL11.3.6C03)</f>
        <v>0</v>
      </c>
      <c r="G683" s="268" t="str">
        <f t="shared" si="30"/>
        <v>'=ISBLANK(JVL11.3.6C03)</v>
      </c>
      <c r="H683" s="263" t="str">
        <f t="shared" si="31"/>
        <v>'=COUNT(JVL11.3.6C03)</v>
      </c>
    </row>
    <row r="684" spans="1:8" x14ac:dyDescent="0.2">
      <c r="A684" s="263" t="s">
        <v>1624</v>
      </c>
      <c r="B684" s="263" t="s">
        <v>1625</v>
      </c>
      <c r="C684" s="263">
        <f t="shared" ca="1" si="32"/>
        <v>0</v>
      </c>
      <c r="D684" s="263" t="b">
        <f>ISBLANK(JVL11.3.6C05)</f>
        <v>1</v>
      </c>
      <c r="E684" s="263">
        <f>COUNT(JVL11.3.6C05)</f>
        <v>0</v>
      </c>
      <c r="G684" s="268" t="str">
        <f t="shared" si="30"/>
        <v>'=ISBLANK(JVL11.3.6C05)</v>
      </c>
      <c r="H684" s="263" t="str">
        <f t="shared" si="31"/>
        <v>'=COUNT(JVL11.3.6C05)</v>
      </c>
    </row>
    <row r="685" spans="1:8" x14ac:dyDescent="0.2">
      <c r="A685" s="263" t="s">
        <v>1626</v>
      </c>
      <c r="B685" s="263" t="s">
        <v>1627</v>
      </c>
      <c r="C685" s="263">
        <f t="shared" ca="1" si="32"/>
        <v>0</v>
      </c>
      <c r="D685" s="263" t="b">
        <f>ISBLANK(JVL11.3.7C01)</f>
        <v>1</v>
      </c>
      <c r="E685" s="263">
        <f>COUNT(JVL11.3.7C01)</f>
        <v>0</v>
      </c>
      <c r="G685" s="268" t="str">
        <f t="shared" si="30"/>
        <v>'=ISBLANK(JVL11.3.7C01)</v>
      </c>
      <c r="H685" s="263" t="str">
        <f t="shared" si="31"/>
        <v>'=COUNT(JVL11.3.7C01)</v>
      </c>
    </row>
    <row r="686" spans="1:8" x14ac:dyDescent="0.2">
      <c r="A686" s="263" t="s">
        <v>1628</v>
      </c>
      <c r="B686" s="263" t="s">
        <v>1629</v>
      </c>
      <c r="C686" s="263">
        <f t="shared" ca="1" si="32"/>
        <v>0</v>
      </c>
      <c r="D686" s="263" t="b">
        <f>ISBLANK(JVL11.3.7C02)</f>
        <v>1</v>
      </c>
      <c r="E686" s="263">
        <f>COUNT(JVL11.3.7C02)</f>
        <v>0</v>
      </c>
      <c r="G686" s="268" t="str">
        <f t="shared" si="30"/>
        <v>'=ISBLANK(JVL11.3.7C02)</v>
      </c>
      <c r="H686" s="263" t="str">
        <f t="shared" si="31"/>
        <v>'=COUNT(JVL11.3.7C02)</v>
      </c>
    </row>
    <row r="687" spans="1:8" x14ac:dyDescent="0.2">
      <c r="A687" s="263" t="s">
        <v>1630</v>
      </c>
      <c r="B687" s="263" t="s">
        <v>1631</v>
      </c>
      <c r="C687" s="263">
        <f t="shared" ca="1" si="32"/>
        <v>0</v>
      </c>
      <c r="D687" s="263" t="b">
        <f>ISBLANK(JVL11.3.7C03)</f>
        <v>1</v>
      </c>
      <c r="E687" s="263">
        <f>COUNT(JVL11.3.7C03)</f>
        <v>0</v>
      </c>
      <c r="G687" s="268" t="str">
        <f t="shared" si="30"/>
        <v>'=ISBLANK(JVL11.3.7C03)</v>
      </c>
      <c r="H687" s="263" t="str">
        <f t="shared" si="31"/>
        <v>'=COUNT(JVL11.3.7C03)</v>
      </c>
    </row>
    <row r="688" spans="1:8" x14ac:dyDescent="0.2">
      <c r="A688" s="263" t="s">
        <v>1632</v>
      </c>
      <c r="B688" s="263" t="s">
        <v>1633</v>
      </c>
      <c r="C688" s="263">
        <f t="shared" ca="1" si="32"/>
        <v>0</v>
      </c>
      <c r="D688" s="263" t="b">
        <f>ISBLANK(JVL11.3.7C05)</f>
        <v>1</v>
      </c>
      <c r="E688" s="263">
        <f>COUNT(JVL11.3.7C05)</f>
        <v>0</v>
      </c>
      <c r="G688" s="268" t="str">
        <f t="shared" si="30"/>
        <v>'=ISBLANK(JVL11.3.7C05)</v>
      </c>
      <c r="H688" s="263" t="str">
        <f t="shared" si="31"/>
        <v>'=COUNT(JVL11.3.7C05)</v>
      </c>
    </row>
    <row r="689" spans="1:8" x14ac:dyDescent="0.2">
      <c r="A689" s="263" t="s">
        <v>1634</v>
      </c>
      <c r="B689" s="263" t="s">
        <v>1635</v>
      </c>
      <c r="C689" s="263">
        <f t="shared" ca="1" si="32"/>
        <v>0</v>
      </c>
      <c r="D689" s="263" t="b">
        <f>ISBLANK(JVL11.30.1C01)</f>
        <v>1</v>
      </c>
      <c r="E689" s="263">
        <f>COUNT(JVL11.30.1C01)</f>
        <v>0</v>
      </c>
      <c r="G689" s="268" t="str">
        <f t="shared" si="30"/>
        <v>'=ISBLANK(JVL11.30.1C01)</v>
      </c>
      <c r="H689" s="263" t="str">
        <f t="shared" si="31"/>
        <v>'=COUNT(JVL11.30.1C01)</v>
      </c>
    </row>
    <row r="690" spans="1:8" x14ac:dyDescent="0.2">
      <c r="A690" s="263" t="s">
        <v>1636</v>
      </c>
      <c r="B690" s="263" t="s">
        <v>1637</v>
      </c>
      <c r="C690" s="263">
        <f t="shared" ca="1" si="32"/>
        <v>0</v>
      </c>
      <c r="D690" s="263" t="b">
        <f>ISBLANK(JVL11.30.2C01)</f>
        <v>1</v>
      </c>
      <c r="E690" s="263">
        <f>COUNT(JVL11.30.2C01)</f>
        <v>0</v>
      </c>
      <c r="G690" s="268" t="str">
        <f t="shared" si="30"/>
        <v>'=ISBLANK(JVL11.30.2C01)</v>
      </c>
      <c r="H690" s="263" t="str">
        <f t="shared" si="31"/>
        <v>'=COUNT(JVL11.30.2C01)</v>
      </c>
    </row>
    <row r="691" spans="1:8" x14ac:dyDescent="0.2">
      <c r="A691" s="263" t="s">
        <v>1638</v>
      </c>
      <c r="B691" s="263" t="s">
        <v>1639</v>
      </c>
      <c r="C691" s="263">
        <f t="shared" ca="1" si="32"/>
        <v>0</v>
      </c>
      <c r="D691" s="263" t="b">
        <f>ISBLANK(JVL11.30.2C02)</f>
        <v>1</v>
      </c>
      <c r="E691" s="263">
        <f>COUNT(JVL11.30.2C02)</f>
        <v>0</v>
      </c>
      <c r="G691" s="268" t="str">
        <f t="shared" si="30"/>
        <v>'=ISBLANK(JVL11.30.2C02)</v>
      </c>
      <c r="H691" s="263" t="str">
        <f t="shared" si="31"/>
        <v>'=COUNT(JVL11.30.2C02)</v>
      </c>
    </row>
    <row r="692" spans="1:8" x14ac:dyDescent="0.2">
      <c r="A692" s="263" t="s">
        <v>1640</v>
      </c>
      <c r="B692" s="263" t="s">
        <v>1641</v>
      </c>
      <c r="C692" s="263">
        <f t="shared" ca="1" si="32"/>
        <v>0</v>
      </c>
      <c r="D692" s="263" t="b">
        <f>ISBLANK(JVL11.30.2C03)</f>
        <v>1</v>
      </c>
      <c r="E692" s="263">
        <f>COUNT(JVL11.30.2C03)</f>
        <v>0</v>
      </c>
      <c r="G692" s="268" t="str">
        <f t="shared" si="30"/>
        <v>'=ISBLANK(JVL11.30.2C03)</v>
      </c>
      <c r="H692" s="263" t="str">
        <f t="shared" si="31"/>
        <v>'=COUNT(JVL11.30.2C03)</v>
      </c>
    </row>
    <row r="693" spans="1:8" x14ac:dyDescent="0.2">
      <c r="A693" s="263" t="s">
        <v>1642</v>
      </c>
      <c r="B693" s="263" t="s">
        <v>1643</v>
      </c>
      <c r="C693" s="263">
        <f t="shared" ca="1" si="32"/>
        <v>0</v>
      </c>
      <c r="D693" s="263" t="b">
        <f>ISBLANK(JVL11.30.2C04)</f>
        <v>1</v>
      </c>
      <c r="E693" s="263">
        <f>COUNT(JVL11.30.2C04)</f>
        <v>0</v>
      </c>
      <c r="G693" s="268" t="str">
        <f t="shared" si="30"/>
        <v>'=ISBLANK(JVL11.30.2C04)</v>
      </c>
      <c r="H693" s="263" t="str">
        <f t="shared" si="31"/>
        <v>'=COUNT(JVL11.30.2C04)</v>
      </c>
    </row>
    <row r="694" spans="1:8" x14ac:dyDescent="0.2">
      <c r="A694" s="263" t="s">
        <v>1644</v>
      </c>
      <c r="B694" s="263" t="s">
        <v>1645</v>
      </c>
      <c r="C694" s="263">
        <f t="shared" ca="1" si="32"/>
        <v>0</v>
      </c>
      <c r="D694" s="263" t="b">
        <f>ISBLANK(JVL11.30.2C05)</f>
        <v>1</v>
      </c>
      <c r="E694" s="263">
        <f>COUNT(JVL11.30.2C05)</f>
        <v>0</v>
      </c>
      <c r="G694" s="268" t="str">
        <f t="shared" si="30"/>
        <v>'=ISBLANK(JVL11.30.2C05)</v>
      </c>
      <c r="H694" s="263" t="str">
        <f t="shared" si="31"/>
        <v>'=COUNT(JVL11.30.2C05)</v>
      </c>
    </row>
    <row r="695" spans="1:8" x14ac:dyDescent="0.2">
      <c r="A695" s="263" t="s">
        <v>1646</v>
      </c>
      <c r="B695" s="263" t="s">
        <v>1647</v>
      </c>
      <c r="C695" s="263">
        <f t="shared" ca="1" si="32"/>
        <v>0</v>
      </c>
      <c r="D695" s="263" t="b">
        <f>ISBLANK(JVL11.30.3C01)</f>
        <v>1</v>
      </c>
      <c r="E695" s="263">
        <f>COUNT(JVL11.30.3C01)</f>
        <v>0</v>
      </c>
      <c r="G695" s="268" t="str">
        <f t="shared" si="30"/>
        <v>'=ISBLANK(JVL11.30.3C01)</v>
      </c>
      <c r="H695" s="263" t="str">
        <f t="shared" si="31"/>
        <v>'=COUNT(JVL11.30.3C01)</v>
      </c>
    </row>
    <row r="696" spans="1:8" x14ac:dyDescent="0.2">
      <c r="A696" s="263" t="s">
        <v>1648</v>
      </c>
      <c r="B696" s="263" t="s">
        <v>1649</v>
      </c>
      <c r="C696" s="263">
        <f t="shared" ca="1" si="32"/>
        <v>0</v>
      </c>
      <c r="D696" s="263" t="b">
        <f>ISBLANK(JVL11.30.3C02)</f>
        <v>1</v>
      </c>
      <c r="E696" s="263">
        <f>COUNT(JVL11.30.3C02)</f>
        <v>0</v>
      </c>
      <c r="G696" s="268" t="str">
        <f t="shared" si="30"/>
        <v>'=ISBLANK(JVL11.30.3C02)</v>
      </c>
      <c r="H696" s="263" t="str">
        <f t="shared" si="31"/>
        <v>'=COUNT(JVL11.30.3C02)</v>
      </c>
    </row>
    <row r="697" spans="1:8" x14ac:dyDescent="0.2">
      <c r="A697" s="263" t="s">
        <v>1650</v>
      </c>
      <c r="B697" s="263" t="s">
        <v>1651</v>
      </c>
      <c r="C697" s="263">
        <f t="shared" ca="1" si="32"/>
        <v>0</v>
      </c>
      <c r="D697" s="263" t="b">
        <f>ISBLANK(JVL11.30.3C03)</f>
        <v>1</v>
      </c>
      <c r="E697" s="263">
        <f>COUNT(JVL11.30.3C03)</f>
        <v>0</v>
      </c>
      <c r="G697" s="268" t="str">
        <f t="shared" si="30"/>
        <v>'=ISBLANK(JVL11.30.3C03)</v>
      </c>
      <c r="H697" s="263" t="str">
        <f t="shared" si="31"/>
        <v>'=COUNT(JVL11.30.3C03)</v>
      </c>
    </row>
    <row r="698" spans="1:8" x14ac:dyDescent="0.2">
      <c r="A698" s="263" t="s">
        <v>1652</v>
      </c>
      <c r="B698" s="263" t="s">
        <v>1653</v>
      </c>
      <c r="C698" s="263">
        <f t="shared" ca="1" si="32"/>
        <v>0</v>
      </c>
      <c r="D698" s="263" t="b">
        <f>ISBLANK(JVL11.30.3C05)</f>
        <v>1</v>
      </c>
      <c r="E698" s="263">
        <f>COUNT(JVL11.30.3C05)</f>
        <v>0</v>
      </c>
      <c r="G698" s="268" t="str">
        <f t="shared" si="30"/>
        <v>'=ISBLANK(JVL11.30.3C05)</v>
      </c>
      <c r="H698" s="263" t="str">
        <f t="shared" si="31"/>
        <v>'=COUNT(JVL11.30.3C05)</v>
      </c>
    </row>
    <row r="699" spans="1:8" x14ac:dyDescent="0.2">
      <c r="A699" s="263" t="s">
        <v>1654</v>
      </c>
      <c r="B699" s="263" t="s">
        <v>1655</v>
      </c>
      <c r="C699" s="263">
        <f t="shared" ca="1" si="32"/>
        <v>0</v>
      </c>
      <c r="D699" s="263" t="b">
        <f>ISBLANK(JVL11.30.4C01)</f>
        <v>1</v>
      </c>
      <c r="E699" s="263">
        <f>COUNT(JVL11.30.4C01)</f>
        <v>0</v>
      </c>
      <c r="G699" s="268" t="str">
        <f t="shared" si="30"/>
        <v>'=ISBLANK(JVL11.30.4C01)</v>
      </c>
      <c r="H699" s="263" t="str">
        <f t="shared" si="31"/>
        <v>'=COUNT(JVL11.30.4C01)</v>
      </c>
    </row>
    <row r="700" spans="1:8" x14ac:dyDescent="0.2">
      <c r="A700" s="263" t="s">
        <v>1656</v>
      </c>
      <c r="B700" s="263" t="s">
        <v>1657</v>
      </c>
      <c r="C700" s="263">
        <f t="shared" ca="1" si="32"/>
        <v>0</v>
      </c>
      <c r="D700" s="263" t="b">
        <f>ISBLANK(JVL11.30.4C02)</f>
        <v>1</v>
      </c>
      <c r="E700" s="263">
        <f>COUNT(JVL11.30.4C02)</f>
        <v>0</v>
      </c>
      <c r="G700" s="268" t="str">
        <f t="shared" si="30"/>
        <v>'=ISBLANK(JVL11.30.4C02)</v>
      </c>
      <c r="H700" s="263" t="str">
        <f t="shared" si="31"/>
        <v>'=COUNT(JVL11.30.4C02)</v>
      </c>
    </row>
    <row r="701" spans="1:8" x14ac:dyDescent="0.2">
      <c r="A701" s="263" t="s">
        <v>1658</v>
      </c>
      <c r="B701" s="263" t="s">
        <v>1659</v>
      </c>
      <c r="C701" s="263">
        <f t="shared" ca="1" si="32"/>
        <v>0</v>
      </c>
      <c r="D701" s="263" t="b">
        <f>ISBLANK(JVL11.30.4C03)</f>
        <v>1</v>
      </c>
      <c r="E701" s="263">
        <f>COUNT(JVL11.30.4C03)</f>
        <v>0</v>
      </c>
      <c r="G701" s="268" t="str">
        <f t="shared" si="30"/>
        <v>'=ISBLANK(JVL11.30.4C03)</v>
      </c>
      <c r="H701" s="263" t="str">
        <f t="shared" si="31"/>
        <v>'=COUNT(JVL11.30.4C03)</v>
      </c>
    </row>
    <row r="702" spans="1:8" x14ac:dyDescent="0.2">
      <c r="A702" s="263" t="s">
        <v>1660</v>
      </c>
      <c r="B702" s="263" t="s">
        <v>1661</v>
      </c>
      <c r="C702" s="263">
        <f t="shared" ca="1" si="32"/>
        <v>0</v>
      </c>
      <c r="D702" s="263" t="b">
        <f>ISBLANK(JVL11.30.4C05)</f>
        <v>1</v>
      </c>
      <c r="E702" s="263">
        <f>COUNT(JVL11.30.4C05)</f>
        <v>0</v>
      </c>
      <c r="G702" s="268" t="str">
        <f t="shared" si="30"/>
        <v>'=ISBLANK(JVL11.30.4C05)</v>
      </c>
      <c r="H702" s="263" t="str">
        <f t="shared" si="31"/>
        <v>'=COUNT(JVL11.30.4C05)</v>
      </c>
    </row>
    <row r="703" spans="1:8" x14ac:dyDescent="0.2">
      <c r="A703" s="263" t="s">
        <v>1662</v>
      </c>
      <c r="B703" s="263" t="s">
        <v>1663</v>
      </c>
      <c r="C703" s="263">
        <f t="shared" ca="1" si="32"/>
        <v>0</v>
      </c>
      <c r="D703" s="263" t="b">
        <f>ISBLANK(JVL11.30.5C01)</f>
        <v>1</v>
      </c>
      <c r="E703" s="263">
        <f>COUNT(JVL11.30.5C01)</f>
        <v>0</v>
      </c>
      <c r="G703" s="268" t="str">
        <f t="shared" si="30"/>
        <v>'=ISBLANK(JVL11.30.5C01)</v>
      </c>
      <c r="H703" s="263" t="str">
        <f t="shared" si="31"/>
        <v>'=COUNT(JVL11.30.5C01)</v>
      </c>
    </row>
    <row r="704" spans="1:8" x14ac:dyDescent="0.2">
      <c r="A704" s="263" t="s">
        <v>1664</v>
      </c>
      <c r="B704" s="263" t="s">
        <v>1665</v>
      </c>
      <c r="C704" s="263">
        <f t="shared" ca="1" si="32"/>
        <v>0</v>
      </c>
      <c r="D704" s="263" t="b">
        <f>ISBLANK(JVL11.30.5C02)</f>
        <v>1</v>
      </c>
      <c r="E704" s="263">
        <f>COUNT(JVL11.30.5C02)</f>
        <v>0</v>
      </c>
      <c r="G704" s="268" t="str">
        <f t="shared" si="30"/>
        <v>'=ISBLANK(JVL11.30.5C02)</v>
      </c>
      <c r="H704" s="263" t="str">
        <f t="shared" si="31"/>
        <v>'=COUNT(JVL11.30.5C02)</v>
      </c>
    </row>
    <row r="705" spans="1:8" x14ac:dyDescent="0.2">
      <c r="A705" s="263" t="s">
        <v>1666</v>
      </c>
      <c r="B705" s="263" t="s">
        <v>1667</v>
      </c>
      <c r="C705" s="263">
        <f t="shared" ca="1" si="32"/>
        <v>0</v>
      </c>
      <c r="D705" s="263" t="b">
        <f>ISBLANK(JVL11.30.5C03)</f>
        <v>1</v>
      </c>
      <c r="E705" s="263">
        <f>COUNT(JVL11.30.5C03)</f>
        <v>0</v>
      </c>
      <c r="G705" s="268" t="str">
        <f t="shared" si="30"/>
        <v>'=ISBLANK(JVL11.30.5C03)</v>
      </c>
      <c r="H705" s="263" t="str">
        <f t="shared" si="31"/>
        <v>'=COUNT(JVL11.30.5C03)</v>
      </c>
    </row>
    <row r="706" spans="1:8" x14ac:dyDescent="0.2">
      <c r="A706" s="263" t="s">
        <v>1668</v>
      </c>
      <c r="B706" s="263" t="s">
        <v>1669</v>
      </c>
      <c r="C706" s="263">
        <f t="shared" ca="1" si="32"/>
        <v>0</v>
      </c>
      <c r="D706" s="263" t="b">
        <f>ISBLANK(JVL11.30.5C05)</f>
        <v>1</v>
      </c>
      <c r="E706" s="263">
        <f>COUNT(JVL11.30.5C05)</f>
        <v>0</v>
      </c>
      <c r="G706" s="268" t="str">
        <f t="shared" ref="G706:G769" si="33">"'=ISBLANK(" &amp; A706 &amp;")"</f>
        <v>'=ISBLANK(JVL11.30.5C05)</v>
      </c>
      <c r="H706" s="263" t="str">
        <f t="shared" ref="H706:H769" si="34">"'=COUNT(" &amp; A706 &amp;")"</f>
        <v>'=COUNT(JVL11.30.5C05)</v>
      </c>
    </row>
    <row r="707" spans="1:8" x14ac:dyDescent="0.2">
      <c r="A707" s="263" t="s">
        <v>1670</v>
      </c>
      <c r="B707" s="263" t="s">
        <v>1671</v>
      </c>
      <c r="C707" s="263">
        <f t="shared" ref="C707:C770" ca="1" si="35">INDIRECT(A707)</f>
        <v>0</v>
      </c>
      <c r="D707" s="263" t="b">
        <f>ISBLANK(JVL11.30.6C01)</f>
        <v>1</v>
      </c>
      <c r="E707" s="263">
        <f>COUNT(JVL11.30.6C01)</f>
        <v>0</v>
      </c>
      <c r="G707" s="268" t="str">
        <f t="shared" si="33"/>
        <v>'=ISBLANK(JVL11.30.6C01)</v>
      </c>
      <c r="H707" s="263" t="str">
        <f t="shared" si="34"/>
        <v>'=COUNT(JVL11.30.6C01)</v>
      </c>
    </row>
    <row r="708" spans="1:8" x14ac:dyDescent="0.2">
      <c r="A708" s="263" t="s">
        <v>1672</v>
      </c>
      <c r="B708" s="263" t="s">
        <v>1673</v>
      </c>
      <c r="C708" s="263">
        <f t="shared" ca="1" si="35"/>
        <v>0</v>
      </c>
      <c r="D708" s="263" t="b">
        <f>ISBLANK(JVL11.30.6C02)</f>
        <v>1</v>
      </c>
      <c r="E708" s="263">
        <f>COUNT(JVL11.30.6C02)</f>
        <v>0</v>
      </c>
      <c r="G708" s="268" t="str">
        <f t="shared" si="33"/>
        <v>'=ISBLANK(JVL11.30.6C02)</v>
      </c>
      <c r="H708" s="263" t="str">
        <f t="shared" si="34"/>
        <v>'=COUNT(JVL11.30.6C02)</v>
      </c>
    </row>
    <row r="709" spans="1:8" x14ac:dyDescent="0.2">
      <c r="A709" s="263" t="s">
        <v>1674</v>
      </c>
      <c r="B709" s="263" t="s">
        <v>1675</v>
      </c>
      <c r="C709" s="263">
        <f t="shared" ca="1" si="35"/>
        <v>0</v>
      </c>
      <c r="D709" s="263" t="b">
        <f>ISBLANK(JVL11.30.6C03)</f>
        <v>1</v>
      </c>
      <c r="E709" s="263">
        <f>COUNT(JVL11.30.6C03)</f>
        <v>0</v>
      </c>
      <c r="G709" s="268" t="str">
        <f t="shared" si="33"/>
        <v>'=ISBLANK(JVL11.30.6C03)</v>
      </c>
      <c r="H709" s="263" t="str">
        <f t="shared" si="34"/>
        <v>'=COUNT(JVL11.30.6C03)</v>
      </c>
    </row>
    <row r="710" spans="1:8" x14ac:dyDescent="0.2">
      <c r="A710" s="263" t="s">
        <v>1676</v>
      </c>
      <c r="B710" s="263" t="s">
        <v>1677</v>
      </c>
      <c r="C710" s="263">
        <f t="shared" ca="1" si="35"/>
        <v>0</v>
      </c>
      <c r="D710" s="263" t="b">
        <f>ISBLANK(JVL11.30.6C05)</f>
        <v>1</v>
      </c>
      <c r="E710" s="263">
        <f>COUNT(JVL11.30.6C05)</f>
        <v>0</v>
      </c>
      <c r="G710" s="268" t="str">
        <f t="shared" si="33"/>
        <v>'=ISBLANK(JVL11.30.6C05)</v>
      </c>
      <c r="H710" s="263" t="str">
        <f t="shared" si="34"/>
        <v>'=COUNT(JVL11.30.6C05)</v>
      </c>
    </row>
    <row r="711" spans="1:8" x14ac:dyDescent="0.2">
      <c r="A711" s="263" t="s">
        <v>1678</v>
      </c>
      <c r="B711" s="263" t="s">
        <v>1679</v>
      </c>
      <c r="C711" s="263">
        <f t="shared" ca="1" si="35"/>
        <v>0</v>
      </c>
      <c r="D711" s="263" t="b">
        <f>ISBLANK(JVL11.30.7C01)</f>
        <v>1</v>
      </c>
      <c r="E711" s="263">
        <f>COUNT(JVL11.30.7C01)</f>
        <v>0</v>
      </c>
      <c r="G711" s="268" t="str">
        <f t="shared" si="33"/>
        <v>'=ISBLANK(JVL11.30.7C01)</v>
      </c>
      <c r="H711" s="263" t="str">
        <f t="shared" si="34"/>
        <v>'=COUNT(JVL11.30.7C01)</v>
      </c>
    </row>
    <row r="712" spans="1:8" x14ac:dyDescent="0.2">
      <c r="A712" s="263" t="s">
        <v>1680</v>
      </c>
      <c r="B712" s="263" t="s">
        <v>1681</v>
      </c>
      <c r="C712" s="263">
        <f t="shared" ca="1" si="35"/>
        <v>0</v>
      </c>
      <c r="D712" s="263" t="b">
        <f>ISBLANK(JVL11.30.7C02)</f>
        <v>1</v>
      </c>
      <c r="E712" s="263">
        <f>COUNT(JVL11.30.7C02)</f>
        <v>0</v>
      </c>
      <c r="G712" s="268" t="str">
        <f t="shared" si="33"/>
        <v>'=ISBLANK(JVL11.30.7C02)</v>
      </c>
      <c r="H712" s="263" t="str">
        <f t="shared" si="34"/>
        <v>'=COUNT(JVL11.30.7C02)</v>
      </c>
    </row>
    <row r="713" spans="1:8" x14ac:dyDescent="0.2">
      <c r="A713" s="263" t="s">
        <v>1682</v>
      </c>
      <c r="B713" s="263" t="s">
        <v>1683</v>
      </c>
      <c r="C713" s="263">
        <f t="shared" ca="1" si="35"/>
        <v>0</v>
      </c>
      <c r="D713" s="263" t="b">
        <f>ISBLANK(JVL11.30.7C03)</f>
        <v>1</v>
      </c>
      <c r="E713" s="263">
        <f>COUNT(JVL11.30.7C03)</f>
        <v>0</v>
      </c>
      <c r="G713" s="268" t="str">
        <f t="shared" si="33"/>
        <v>'=ISBLANK(JVL11.30.7C03)</v>
      </c>
      <c r="H713" s="263" t="str">
        <f t="shared" si="34"/>
        <v>'=COUNT(JVL11.30.7C03)</v>
      </c>
    </row>
    <row r="714" spans="1:8" x14ac:dyDescent="0.2">
      <c r="A714" s="263" t="s">
        <v>1684</v>
      </c>
      <c r="B714" s="263" t="s">
        <v>1685</v>
      </c>
      <c r="C714" s="263">
        <f t="shared" ca="1" si="35"/>
        <v>0</v>
      </c>
      <c r="D714" s="263" t="b">
        <f>ISBLANK(JVL11.30.7C05)</f>
        <v>1</v>
      </c>
      <c r="E714" s="263">
        <f>COUNT(JVL11.30.7C05)</f>
        <v>0</v>
      </c>
      <c r="G714" s="268" t="str">
        <f t="shared" si="33"/>
        <v>'=ISBLANK(JVL11.30.7C05)</v>
      </c>
      <c r="H714" s="263" t="str">
        <f t="shared" si="34"/>
        <v>'=COUNT(JVL11.30.7C05)</v>
      </c>
    </row>
    <row r="715" spans="1:8" x14ac:dyDescent="0.2">
      <c r="A715" s="263" t="s">
        <v>1686</v>
      </c>
      <c r="B715" s="263" t="s">
        <v>1687</v>
      </c>
      <c r="C715" s="263">
        <f t="shared" ca="1" si="35"/>
        <v>0</v>
      </c>
      <c r="D715" s="263" t="b">
        <f>ISBLANK(JVL11.4.1C01)</f>
        <v>1</v>
      </c>
      <c r="E715" s="263">
        <f>COUNT(JVL11.4.1C01)</f>
        <v>0</v>
      </c>
      <c r="G715" s="268" t="str">
        <f t="shared" si="33"/>
        <v>'=ISBLANK(JVL11.4.1C01)</v>
      </c>
      <c r="H715" s="263" t="str">
        <f t="shared" si="34"/>
        <v>'=COUNT(JVL11.4.1C01)</v>
      </c>
    </row>
    <row r="716" spans="1:8" x14ac:dyDescent="0.2">
      <c r="A716" s="263" t="s">
        <v>1688</v>
      </c>
      <c r="B716" s="263" t="s">
        <v>1689</v>
      </c>
      <c r="C716" s="263">
        <f t="shared" ca="1" si="35"/>
        <v>0</v>
      </c>
      <c r="D716" s="263" t="b">
        <f>ISBLANK(JVL11.4.2C01)</f>
        <v>1</v>
      </c>
      <c r="E716" s="263">
        <f>COUNT(JVL11.4.2C01)</f>
        <v>0</v>
      </c>
      <c r="G716" s="268" t="str">
        <f t="shared" si="33"/>
        <v>'=ISBLANK(JVL11.4.2C01)</v>
      </c>
      <c r="H716" s="263" t="str">
        <f t="shared" si="34"/>
        <v>'=COUNT(JVL11.4.2C01)</v>
      </c>
    </row>
    <row r="717" spans="1:8" x14ac:dyDescent="0.2">
      <c r="A717" s="263" t="s">
        <v>1690</v>
      </c>
      <c r="B717" s="263" t="s">
        <v>1691</v>
      </c>
      <c r="C717" s="263">
        <f t="shared" ca="1" si="35"/>
        <v>0</v>
      </c>
      <c r="D717" s="263" t="b">
        <f>ISBLANK(JVL11.4.2C02)</f>
        <v>1</v>
      </c>
      <c r="E717" s="263">
        <f>COUNT(JVL11.4.2C02)</f>
        <v>0</v>
      </c>
      <c r="G717" s="268" t="str">
        <f t="shared" si="33"/>
        <v>'=ISBLANK(JVL11.4.2C02)</v>
      </c>
      <c r="H717" s="263" t="str">
        <f t="shared" si="34"/>
        <v>'=COUNT(JVL11.4.2C02)</v>
      </c>
    </row>
    <row r="718" spans="1:8" x14ac:dyDescent="0.2">
      <c r="A718" s="263" t="s">
        <v>1692</v>
      </c>
      <c r="B718" s="263" t="s">
        <v>1693</v>
      </c>
      <c r="C718" s="263">
        <f t="shared" ca="1" si="35"/>
        <v>0</v>
      </c>
      <c r="D718" s="263" t="b">
        <f>ISBLANK(JVL11.4.2C03)</f>
        <v>1</v>
      </c>
      <c r="E718" s="263">
        <f>COUNT(JVL11.4.2C03)</f>
        <v>0</v>
      </c>
      <c r="G718" s="268" t="str">
        <f t="shared" si="33"/>
        <v>'=ISBLANK(JVL11.4.2C03)</v>
      </c>
      <c r="H718" s="263" t="str">
        <f t="shared" si="34"/>
        <v>'=COUNT(JVL11.4.2C03)</v>
      </c>
    </row>
    <row r="719" spans="1:8" x14ac:dyDescent="0.2">
      <c r="A719" s="263" t="s">
        <v>1694</v>
      </c>
      <c r="B719" s="263" t="s">
        <v>1695</v>
      </c>
      <c r="C719" s="263">
        <f t="shared" ca="1" si="35"/>
        <v>0</v>
      </c>
      <c r="D719" s="263" t="b">
        <f>ISBLANK(JVL11.4.2C04)</f>
        <v>1</v>
      </c>
      <c r="E719" s="263">
        <f>COUNT(JVL11.4.2C04)</f>
        <v>0</v>
      </c>
      <c r="G719" s="268" t="str">
        <f t="shared" si="33"/>
        <v>'=ISBLANK(JVL11.4.2C04)</v>
      </c>
      <c r="H719" s="263" t="str">
        <f t="shared" si="34"/>
        <v>'=COUNT(JVL11.4.2C04)</v>
      </c>
    </row>
    <row r="720" spans="1:8" x14ac:dyDescent="0.2">
      <c r="A720" s="263" t="s">
        <v>1696</v>
      </c>
      <c r="B720" s="263" t="s">
        <v>1697</v>
      </c>
      <c r="C720" s="263">
        <f t="shared" ca="1" si="35"/>
        <v>0</v>
      </c>
      <c r="D720" s="263" t="b">
        <f>ISBLANK(JVL11.4.2C05)</f>
        <v>1</v>
      </c>
      <c r="E720" s="263">
        <f>COUNT(JVL11.4.2C05)</f>
        <v>0</v>
      </c>
      <c r="G720" s="268" t="str">
        <f t="shared" si="33"/>
        <v>'=ISBLANK(JVL11.4.2C05)</v>
      </c>
      <c r="H720" s="263" t="str">
        <f t="shared" si="34"/>
        <v>'=COUNT(JVL11.4.2C05)</v>
      </c>
    </row>
    <row r="721" spans="1:8" x14ac:dyDescent="0.2">
      <c r="A721" s="263" t="s">
        <v>1698</v>
      </c>
      <c r="B721" s="263" t="s">
        <v>1699</v>
      </c>
      <c r="C721" s="263">
        <f t="shared" ca="1" si="35"/>
        <v>0</v>
      </c>
      <c r="D721" s="263" t="b">
        <f>ISBLANK(JVL11.4.3C01)</f>
        <v>1</v>
      </c>
      <c r="E721" s="263">
        <f>COUNT(JVL11.4.3C01)</f>
        <v>0</v>
      </c>
      <c r="G721" s="268" t="str">
        <f t="shared" si="33"/>
        <v>'=ISBLANK(JVL11.4.3C01)</v>
      </c>
      <c r="H721" s="263" t="str">
        <f t="shared" si="34"/>
        <v>'=COUNT(JVL11.4.3C01)</v>
      </c>
    </row>
    <row r="722" spans="1:8" x14ac:dyDescent="0.2">
      <c r="A722" s="263" t="s">
        <v>1700</v>
      </c>
      <c r="B722" s="263" t="s">
        <v>1701</v>
      </c>
      <c r="C722" s="263">
        <f t="shared" ca="1" si="35"/>
        <v>0</v>
      </c>
      <c r="D722" s="263" t="b">
        <f>ISBLANK(JVL11.4.3C02)</f>
        <v>1</v>
      </c>
      <c r="E722" s="263">
        <f>COUNT(JVL11.4.3C02)</f>
        <v>0</v>
      </c>
      <c r="G722" s="268" t="str">
        <f t="shared" si="33"/>
        <v>'=ISBLANK(JVL11.4.3C02)</v>
      </c>
      <c r="H722" s="263" t="str">
        <f t="shared" si="34"/>
        <v>'=COUNT(JVL11.4.3C02)</v>
      </c>
    </row>
    <row r="723" spans="1:8" x14ac:dyDescent="0.2">
      <c r="A723" s="263" t="s">
        <v>1702</v>
      </c>
      <c r="B723" s="263" t="s">
        <v>1703</v>
      </c>
      <c r="C723" s="263">
        <f t="shared" ca="1" si="35"/>
        <v>0</v>
      </c>
      <c r="D723" s="263" t="b">
        <f>ISBLANK(JVL11.4.3C03)</f>
        <v>1</v>
      </c>
      <c r="E723" s="263">
        <f>COUNT(JVL11.4.3C03)</f>
        <v>0</v>
      </c>
      <c r="G723" s="268" t="str">
        <f t="shared" si="33"/>
        <v>'=ISBLANK(JVL11.4.3C03)</v>
      </c>
      <c r="H723" s="263" t="str">
        <f t="shared" si="34"/>
        <v>'=COUNT(JVL11.4.3C03)</v>
      </c>
    </row>
    <row r="724" spans="1:8" x14ac:dyDescent="0.2">
      <c r="A724" s="263" t="s">
        <v>1704</v>
      </c>
      <c r="B724" s="263" t="s">
        <v>1705</v>
      </c>
      <c r="C724" s="263">
        <f t="shared" ca="1" si="35"/>
        <v>0</v>
      </c>
      <c r="D724" s="263" t="b">
        <f>ISBLANK(JVL11.4.3C05)</f>
        <v>1</v>
      </c>
      <c r="E724" s="263">
        <f>COUNT(JVL11.4.3C05)</f>
        <v>0</v>
      </c>
      <c r="G724" s="268" t="str">
        <f t="shared" si="33"/>
        <v>'=ISBLANK(JVL11.4.3C05)</v>
      </c>
      <c r="H724" s="263" t="str">
        <f t="shared" si="34"/>
        <v>'=COUNT(JVL11.4.3C05)</v>
      </c>
    </row>
    <row r="725" spans="1:8" x14ac:dyDescent="0.2">
      <c r="A725" s="263" t="s">
        <v>1706</v>
      </c>
      <c r="B725" s="263" t="s">
        <v>1707</v>
      </c>
      <c r="C725" s="263">
        <f t="shared" ca="1" si="35"/>
        <v>0</v>
      </c>
      <c r="D725" s="263" t="b">
        <f>ISBLANK(JVL11.4.4C01)</f>
        <v>1</v>
      </c>
      <c r="E725" s="263">
        <f>COUNT(JVL11.4.4C01)</f>
        <v>0</v>
      </c>
      <c r="G725" s="268" t="str">
        <f t="shared" si="33"/>
        <v>'=ISBLANK(JVL11.4.4C01)</v>
      </c>
      <c r="H725" s="263" t="str">
        <f t="shared" si="34"/>
        <v>'=COUNT(JVL11.4.4C01)</v>
      </c>
    </row>
    <row r="726" spans="1:8" x14ac:dyDescent="0.2">
      <c r="A726" s="263" t="s">
        <v>1708</v>
      </c>
      <c r="B726" s="263" t="s">
        <v>1709</v>
      </c>
      <c r="C726" s="263">
        <f t="shared" ca="1" si="35"/>
        <v>0</v>
      </c>
      <c r="D726" s="263" t="b">
        <f>ISBLANK(JVL11.4.4C02)</f>
        <v>1</v>
      </c>
      <c r="E726" s="263">
        <f>COUNT(JVL11.4.4C02)</f>
        <v>0</v>
      </c>
      <c r="G726" s="268" t="str">
        <f t="shared" si="33"/>
        <v>'=ISBLANK(JVL11.4.4C02)</v>
      </c>
      <c r="H726" s="263" t="str">
        <f t="shared" si="34"/>
        <v>'=COUNT(JVL11.4.4C02)</v>
      </c>
    </row>
    <row r="727" spans="1:8" x14ac:dyDescent="0.2">
      <c r="A727" s="263" t="s">
        <v>1710</v>
      </c>
      <c r="B727" s="263" t="s">
        <v>1711</v>
      </c>
      <c r="C727" s="263">
        <f t="shared" ca="1" si="35"/>
        <v>0</v>
      </c>
      <c r="D727" s="263" t="b">
        <f>ISBLANK(JVL11.4.4C03)</f>
        <v>1</v>
      </c>
      <c r="E727" s="263">
        <f>COUNT(JVL11.4.4C03)</f>
        <v>0</v>
      </c>
      <c r="G727" s="268" t="str">
        <f t="shared" si="33"/>
        <v>'=ISBLANK(JVL11.4.4C03)</v>
      </c>
      <c r="H727" s="263" t="str">
        <f t="shared" si="34"/>
        <v>'=COUNT(JVL11.4.4C03)</v>
      </c>
    </row>
    <row r="728" spans="1:8" x14ac:dyDescent="0.2">
      <c r="A728" s="263" t="s">
        <v>1712</v>
      </c>
      <c r="B728" s="263" t="s">
        <v>1713</v>
      </c>
      <c r="C728" s="263">
        <f t="shared" ca="1" si="35"/>
        <v>0</v>
      </c>
      <c r="D728" s="263" t="b">
        <f>ISBLANK(JVL11.4.4C05)</f>
        <v>1</v>
      </c>
      <c r="E728" s="263">
        <f>COUNT(JVL11.4.4C05)</f>
        <v>0</v>
      </c>
      <c r="G728" s="268" t="str">
        <f t="shared" si="33"/>
        <v>'=ISBLANK(JVL11.4.4C05)</v>
      </c>
      <c r="H728" s="263" t="str">
        <f t="shared" si="34"/>
        <v>'=COUNT(JVL11.4.4C05)</v>
      </c>
    </row>
    <row r="729" spans="1:8" x14ac:dyDescent="0.2">
      <c r="A729" s="263" t="s">
        <v>1714</v>
      </c>
      <c r="B729" s="263" t="s">
        <v>1715</v>
      </c>
      <c r="C729" s="263">
        <f t="shared" ca="1" si="35"/>
        <v>0</v>
      </c>
      <c r="D729" s="263" t="b">
        <f>ISBLANK(JVL11.4.5C01)</f>
        <v>1</v>
      </c>
      <c r="E729" s="263">
        <f>COUNT(JVL11.4.5C01)</f>
        <v>0</v>
      </c>
      <c r="G729" s="268" t="str">
        <f t="shared" si="33"/>
        <v>'=ISBLANK(JVL11.4.5C01)</v>
      </c>
      <c r="H729" s="263" t="str">
        <f t="shared" si="34"/>
        <v>'=COUNT(JVL11.4.5C01)</v>
      </c>
    </row>
    <row r="730" spans="1:8" x14ac:dyDescent="0.2">
      <c r="A730" s="263" t="s">
        <v>1716</v>
      </c>
      <c r="B730" s="263" t="s">
        <v>1717</v>
      </c>
      <c r="C730" s="263">
        <f t="shared" ca="1" si="35"/>
        <v>0</v>
      </c>
      <c r="D730" s="263" t="b">
        <f>ISBLANK(JVL11.4.5C02)</f>
        <v>1</v>
      </c>
      <c r="E730" s="263">
        <f>COUNT(JVL11.4.5C02)</f>
        <v>0</v>
      </c>
      <c r="G730" s="268" t="str">
        <f t="shared" si="33"/>
        <v>'=ISBLANK(JVL11.4.5C02)</v>
      </c>
      <c r="H730" s="263" t="str">
        <f t="shared" si="34"/>
        <v>'=COUNT(JVL11.4.5C02)</v>
      </c>
    </row>
    <row r="731" spans="1:8" x14ac:dyDescent="0.2">
      <c r="A731" s="263" t="s">
        <v>1718</v>
      </c>
      <c r="B731" s="263" t="s">
        <v>1719</v>
      </c>
      <c r="C731" s="263">
        <f t="shared" ca="1" si="35"/>
        <v>0</v>
      </c>
      <c r="D731" s="263" t="b">
        <f>ISBLANK(JVL11.4.5C03)</f>
        <v>1</v>
      </c>
      <c r="E731" s="263">
        <f>COUNT(JVL11.4.5C03)</f>
        <v>0</v>
      </c>
      <c r="G731" s="268" t="str">
        <f t="shared" si="33"/>
        <v>'=ISBLANK(JVL11.4.5C03)</v>
      </c>
      <c r="H731" s="263" t="str">
        <f t="shared" si="34"/>
        <v>'=COUNT(JVL11.4.5C03)</v>
      </c>
    </row>
    <row r="732" spans="1:8" x14ac:dyDescent="0.2">
      <c r="A732" s="263" t="s">
        <v>1720</v>
      </c>
      <c r="B732" s="263" t="s">
        <v>1721</v>
      </c>
      <c r="C732" s="263">
        <f t="shared" ca="1" si="35"/>
        <v>0</v>
      </c>
      <c r="D732" s="263" t="b">
        <f>ISBLANK(JVL11.4.5C05)</f>
        <v>1</v>
      </c>
      <c r="E732" s="263">
        <f>COUNT(JVL11.4.5C05)</f>
        <v>0</v>
      </c>
      <c r="G732" s="268" t="str">
        <f t="shared" si="33"/>
        <v>'=ISBLANK(JVL11.4.5C05)</v>
      </c>
      <c r="H732" s="263" t="str">
        <f t="shared" si="34"/>
        <v>'=COUNT(JVL11.4.5C05)</v>
      </c>
    </row>
    <row r="733" spans="1:8" x14ac:dyDescent="0.2">
      <c r="A733" s="263" t="s">
        <v>1722</v>
      </c>
      <c r="B733" s="263" t="s">
        <v>1723</v>
      </c>
      <c r="C733" s="263">
        <f t="shared" ca="1" si="35"/>
        <v>0</v>
      </c>
      <c r="D733" s="263" t="b">
        <f>ISBLANK(JVL11.4.6C01)</f>
        <v>1</v>
      </c>
      <c r="E733" s="263">
        <f>COUNT(JVL11.4.6C01)</f>
        <v>0</v>
      </c>
      <c r="G733" s="268" t="str">
        <f t="shared" si="33"/>
        <v>'=ISBLANK(JVL11.4.6C01)</v>
      </c>
      <c r="H733" s="263" t="str">
        <f t="shared" si="34"/>
        <v>'=COUNT(JVL11.4.6C01)</v>
      </c>
    </row>
    <row r="734" spans="1:8" x14ac:dyDescent="0.2">
      <c r="A734" s="263" t="s">
        <v>1724</v>
      </c>
      <c r="B734" s="263" t="s">
        <v>1725</v>
      </c>
      <c r="C734" s="263">
        <f t="shared" ca="1" si="35"/>
        <v>0</v>
      </c>
      <c r="D734" s="263" t="b">
        <f>ISBLANK(JVL11.4.6C02)</f>
        <v>1</v>
      </c>
      <c r="E734" s="263">
        <f>COUNT(JVL11.4.6C02)</f>
        <v>0</v>
      </c>
      <c r="G734" s="268" t="str">
        <f t="shared" si="33"/>
        <v>'=ISBLANK(JVL11.4.6C02)</v>
      </c>
      <c r="H734" s="263" t="str">
        <f t="shared" si="34"/>
        <v>'=COUNT(JVL11.4.6C02)</v>
      </c>
    </row>
    <row r="735" spans="1:8" x14ac:dyDescent="0.2">
      <c r="A735" s="263" t="s">
        <v>1726</v>
      </c>
      <c r="B735" s="263" t="s">
        <v>1727</v>
      </c>
      <c r="C735" s="263">
        <f t="shared" ca="1" si="35"/>
        <v>0</v>
      </c>
      <c r="D735" s="263" t="b">
        <f>ISBLANK(JVL11.4.6C03)</f>
        <v>1</v>
      </c>
      <c r="E735" s="263">
        <f>COUNT(JVL11.4.6C03)</f>
        <v>0</v>
      </c>
      <c r="G735" s="268" t="str">
        <f t="shared" si="33"/>
        <v>'=ISBLANK(JVL11.4.6C03)</v>
      </c>
      <c r="H735" s="263" t="str">
        <f t="shared" si="34"/>
        <v>'=COUNT(JVL11.4.6C03)</v>
      </c>
    </row>
    <row r="736" spans="1:8" x14ac:dyDescent="0.2">
      <c r="A736" s="263" t="s">
        <v>1728</v>
      </c>
      <c r="B736" s="263" t="s">
        <v>1729</v>
      </c>
      <c r="C736" s="263">
        <f t="shared" ca="1" si="35"/>
        <v>0</v>
      </c>
      <c r="D736" s="263" t="b">
        <f>ISBLANK(JVL11.4.6C05)</f>
        <v>1</v>
      </c>
      <c r="E736" s="263">
        <f>COUNT(JVL11.4.6C05)</f>
        <v>0</v>
      </c>
      <c r="G736" s="268" t="str">
        <f t="shared" si="33"/>
        <v>'=ISBLANK(JVL11.4.6C05)</v>
      </c>
      <c r="H736" s="263" t="str">
        <f t="shared" si="34"/>
        <v>'=COUNT(JVL11.4.6C05)</v>
      </c>
    </row>
    <row r="737" spans="1:8" x14ac:dyDescent="0.2">
      <c r="A737" s="263" t="s">
        <v>1730</v>
      </c>
      <c r="B737" s="263" t="s">
        <v>1731</v>
      </c>
      <c r="C737" s="263">
        <f t="shared" ca="1" si="35"/>
        <v>0</v>
      </c>
      <c r="D737" s="263" t="b">
        <f>ISBLANK(JVL11.4.7C01)</f>
        <v>1</v>
      </c>
      <c r="E737" s="263">
        <f>COUNT(JVL11.4.7C01)</f>
        <v>0</v>
      </c>
      <c r="G737" s="268" t="str">
        <f t="shared" si="33"/>
        <v>'=ISBLANK(JVL11.4.7C01)</v>
      </c>
      <c r="H737" s="263" t="str">
        <f t="shared" si="34"/>
        <v>'=COUNT(JVL11.4.7C01)</v>
      </c>
    </row>
    <row r="738" spans="1:8" x14ac:dyDescent="0.2">
      <c r="A738" s="263" t="s">
        <v>1732</v>
      </c>
      <c r="B738" s="263" t="s">
        <v>1733</v>
      </c>
      <c r="C738" s="263">
        <f t="shared" ca="1" si="35"/>
        <v>0</v>
      </c>
      <c r="D738" s="263" t="b">
        <f>ISBLANK(JVL11.4.7C02)</f>
        <v>1</v>
      </c>
      <c r="E738" s="263">
        <f>COUNT(JVL11.4.7C02)</f>
        <v>0</v>
      </c>
      <c r="G738" s="268" t="str">
        <f t="shared" si="33"/>
        <v>'=ISBLANK(JVL11.4.7C02)</v>
      </c>
      <c r="H738" s="263" t="str">
        <f t="shared" si="34"/>
        <v>'=COUNT(JVL11.4.7C02)</v>
      </c>
    </row>
    <row r="739" spans="1:8" x14ac:dyDescent="0.2">
      <c r="A739" s="263" t="s">
        <v>1734</v>
      </c>
      <c r="B739" s="263" t="s">
        <v>1735</v>
      </c>
      <c r="C739" s="263">
        <f t="shared" ca="1" si="35"/>
        <v>0</v>
      </c>
      <c r="D739" s="263" t="b">
        <f>ISBLANK(JVL11.4.7C03)</f>
        <v>1</v>
      </c>
      <c r="E739" s="263">
        <f>COUNT(JVL11.4.7C03)</f>
        <v>0</v>
      </c>
      <c r="G739" s="268" t="str">
        <f t="shared" si="33"/>
        <v>'=ISBLANK(JVL11.4.7C03)</v>
      </c>
      <c r="H739" s="263" t="str">
        <f t="shared" si="34"/>
        <v>'=COUNT(JVL11.4.7C03)</v>
      </c>
    </row>
    <row r="740" spans="1:8" x14ac:dyDescent="0.2">
      <c r="A740" s="263" t="s">
        <v>1736</v>
      </c>
      <c r="B740" s="263" t="s">
        <v>1737</v>
      </c>
      <c r="C740" s="263">
        <f t="shared" ca="1" si="35"/>
        <v>0</v>
      </c>
      <c r="D740" s="263" t="b">
        <f>ISBLANK(JVL11.4.7C05)</f>
        <v>1</v>
      </c>
      <c r="E740" s="263">
        <f>COUNT(JVL11.4.7C05)</f>
        <v>0</v>
      </c>
      <c r="G740" s="268" t="str">
        <f t="shared" si="33"/>
        <v>'=ISBLANK(JVL11.4.7C05)</v>
      </c>
      <c r="H740" s="263" t="str">
        <f t="shared" si="34"/>
        <v>'=COUNT(JVL11.4.7C05)</v>
      </c>
    </row>
    <row r="741" spans="1:8" x14ac:dyDescent="0.2">
      <c r="A741" s="263" t="s">
        <v>1738</v>
      </c>
      <c r="B741" s="263" t="s">
        <v>1739</v>
      </c>
      <c r="C741" s="263">
        <f t="shared" ca="1" si="35"/>
        <v>0</v>
      </c>
      <c r="D741" s="263" t="b">
        <f>ISBLANK(JVL11.5.1C01)</f>
        <v>1</v>
      </c>
      <c r="E741" s="263">
        <f>COUNT(JVL11.5.1C01)</f>
        <v>0</v>
      </c>
      <c r="G741" s="268" t="str">
        <f t="shared" si="33"/>
        <v>'=ISBLANK(JVL11.5.1C01)</v>
      </c>
      <c r="H741" s="263" t="str">
        <f t="shared" si="34"/>
        <v>'=COUNT(JVL11.5.1C01)</v>
      </c>
    </row>
    <row r="742" spans="1:8" x14ac:dyDescent="0.2">
      <c r="A742" s="263" t="s">
        <v>1740</v>
      </c>
      <c r="B742" s="263" t="s">
        <v>1741</v>
      </c>
      <c r="C742" s="263">
        <f t="shared" ca="1" si="35"/>
        <v>0</v>
      </c>
      <c r="D742" s="263" t="b">
        <f>ISBLANK(JVL11.5.2C01)</f>
        <v>1</v>
      </c>
      <c r="E742" s="263">
        <f>COUNT(JVL11.5.2C01)</f>
        <v>0</v>
      </c>
      <c r="G742" s="268" t="str">
        <f t="shared" si="33"/>
        <v>'=ISBLANK(JVL11.5.2C01)</v>
      </c>
      <c r="H742" s="263" t="str">
        <f t="shared" si="34"/>
        <v>'=COUNT(JVL11.5.2C01)</v>
      </c>
    </row>
    <row r="743" spans="1:8" x14ac:dyDescent="0.2">
      <c r="A743" s="263" t="s">
        <v>1742</v>
      </c>
      <c r="B743" s="263" t="s">
        <v>1743</v>
      </c>
      <c r="C743" s="263">
        <f t="shared" ca="1" si="35"/>
        <v>0</v>
      </c>
      <c r="D743" s="263" t="b">
        <f>ISBLANK(JVL11.5.2C02)</f>
        <v>1</v>
      </c>
      <c r="E743" s="263">
        <f>COUNT(JVL11.5.2C02)</f>
        <v>0</v>
      </c>
      <c r="G743" s="268" t="str">
        <f t="shared" si="33"/>
        <v>'=ISBLANK(JVL11.5.2C02)</v>
      </c>
      <c r="H743" s="263" t="str">
        <f t="shared" si="34"/>
        <v>'=COUNT(JVL11.5.2C02)</v>
      </c>
    </row>
    <row r="744" spans="1:8" x14ac:dyDescent="0.2">
      <c r="A744" s="263" t="s">
        <v>1744</v>
      </c>
      <c r="B744" s="263" t="s">
        <v>1745</v>
      </c>
      <c r="C744" s="263">
        <f t="shared" ca="1" si="35"/>
        <v>0</v>
      </c>
      <c r="D744" s="263" t="b">
        <f>ISBLANK(JVL11.5.2C03)</f>
        <v>1</v>
      </c>
      <c r="E744" s="263">
        <f>COUNT(JVL11.5.2C03)</f>
        <v>0</v>
      </c>
      <c r="G744" s="268" t="str">
        <f t="shared" si="33"/>
        <v>'=ISBLANK(JVL11.5.2C03)</v>
      </c>
      <c r="H744" s="263" t="str">
        <f t="shared" si="34"/>
        <v>'=COUNT(JVL11.5.2C03)</v>
      </c>
    </row>
    <row r="745" spans="1:8" x14ac:dyDescent="0.2">
      <c r="A745" s="263" t="s">
        <v>1746</v>
      </c>
      <c r="B745" s="263" t="s">
        <v>1747</v>
      </c>
      <c r="C745" s="263">
        <f t="shared" ca="1" si="35"/>
        <v>0</v>
      </c>
      <c r="D745" s="263" t="b">
        <f>ISBLANK(JVL11.5.2C04)</f>
        <v>1</v>
      </c>
      <c r="E745" s="263">
        <f>COUNT(JVL11.5.2C04)</f>
        <v>0</v>
      </c>
      <c r="G745" s="268" t="str">
        <f t="shared" si="33"/>
        <v>'=ISBLANK(JVL11.5.2C04)</v>
      </c>
      <c r="H745" s="263" t="str">
        <f t="shared" si="34"/>
        <v>'=COUNT(JVL11.5.2C04)</v>
      </c>
    </row>
    <row r="746" spans="1:8" x14ac:dyDescent="0.2">
      <c r="A746" s="263" t="s">
        <v>1748</v>
      </c>
      <c r="B746" s="263" t="s">
        <v>1749</v>
      </c>
      <c r="C746" s="263">
        <f t="shared" ca="1" si="35"/>
        <v>0</v>
      </c>
      <c r="D746" s="263" t="b">
        <f>ISBLANK(JVL11.5.2C05)</f>
        <v>1</v>
      </c>
      <c r="E746" s="263">
        <f>COUNT(JVL11.5.2C05)</f>
        <v>0</v>
      </c>
      <c r="G746" s="268" t="str">
        <f t="shared" si="33"/>
        <v>'=ISBLANK(JVL11.5.2C05)</v>
      </c>
      <c r="H746" s="263" t="str">
        <f t="shared" si="34"/>
        <v>'=COUNT(JVL11.5.2C05)</v>
      </c>
    </row>
    <row r="747" spans="1:8" x14ac:dyDescent="0.2">
      <c r="A747" s="263" t="s">
        <v>1750</v>
      </c>
      <c r="B747" s="263" t="s">
        <v>1751</v>
      </c>
      <c r="C747" s="263">
        <f t="shared" ca="1" si="35"/>
        <v>0</v>
      </c>
      <c r="D747" s="263" t="b">
        <f>ISBLANK(JVL11.5.3C01)</f>
        <v>1</v>
      </c>
      <c r="E747" s="263">
        <f>COUNT(JVL11.5.3C01)</f>
        <v>0</v>
      </c>
      <c r="G747" s="268" t="str">
        <f t="shared" si="33"/>
        <v>'=ISBLANK(JVL11.5.3C01)</v>
      </c>
      <c r="H747" s="263" t="str">
        <f t="shared" si="34"/>
        <v>'=COUNT(JVL11.5.3C01)</v>
      </c>
    </row>
    <row r="748" spans="1:8" x14ac:dyDescent="0.2">
      <c r="A748" s="263" t="s">
        <v>1752</v>
      </c>
      <c r="B748" s="263" t="s">
        <v>1753</v>
      </c>
      <c r="C748" s="263">
        <f t="shared" ca="1" si="35"/>
        <v>0</v>
      </c>
      <c r="D748" s="263" t="b">
        <f>ISBLANK(JVL11.5.3C02)</f>
        <v>1</v>
      </c>
      <c r="E748" s="263">
        <f>COUNT(JVL11.5.3C02)</f>
        <v>0</v>
      </c>
      <c r="G748" s="268" t="str">
        <f t="shared" si="33"/>
        <v>'=ISBLANK(JVL11.5.3C02)</v>
      </c>
      <c r="H748" s="263" t="str">
        <f t="shared" si="34"/>
        <v>'=COUNT(JVL11.5.3C02)</v>
      </c>
    </row>
    <row r="749" spans="1:8" x14ac:dyDescent="0.2">
      <c r="A749" s="263" t="s">
        <v>1754</v>
      </c>
      <c r="B749" s="263" t="s">
        <v>1755</v>
      </c>
      <c r="C749" s="263">
        <f t="shared" ca="1" si="35"/>
        <v>0</v>
      </c>
      <c r="D749" s="263" t="b">
        <f>ISBLANK(JVL11.5.3C03)</f>
        <v>1</v>
      </c>
      <c r="E749" s="263">
        <f>COUNT(JVL11.5.3C03)</f>
        <v>0</v>
      </c>
      <c r="G749" s="268" t="str">
        <f t="shared" si="33"/>
        <v>'=ISBLANK(JVL11.5.3C03)</v>
      </c>
      <c r="H749" s="263" t="str">
        <f t="shared" si="34"/>
        <v>'=COUNT(JVL11.5.3C03)</v>
      </c>
    </row>
    <row r="750" spans="1:8" x14ac:dyDescent="0.2">
      <c r="A750" s="263" t="s">
        <v>1756</v>
      </c>
      <c r="B750" s="263" t="s">
        <v>1757</v>
      </c>
      <c r="C750" s="263">
        <f t="shared" ca="1" si="35"/>
        <v>0</v>
      </c>
      <c r="D750" s="263" t="b">
        <f>ISBLANK(JVL11.5.3C05)</f>
        <v>1</v>
      </c>
      <c r="E750" s="263">
        <f>COUNT(JVL11.5.3C05)</f>
        <v>0</v>
      </c>
      <c r="G750" s="268" t="str">
        <f t="shared" si="33"/>
        <v>'=ISBLANK(JVL11.5.3C05)</v>
      </c>
      <c r="H750" s="263" t="str">
        <f t="shared" si="34"/>
        <v>'=COUNT(JVL11.5.3C05)</v>
      </c>
    </row>
    <row r="751" spans="1:8" x14ac:dyDescent="0.2">
      <c r="A751" s="263" t="s">
        <v>1758</v>
      </c>
      <c r="B751" s="263" t="s">
        <v>1759</v>
      </c>
      <c r="C751" s="263">
        <f t="shared" ca="1" si="35"/>
        <v>0</v>
      </c>
      <c r="D751" s="263" t="b">
        <f>ISBLANK(JVL11.5.4C01)</f>
        <v>1</v>
      </c>
      <c r="E751" s="263">
        <f>COUNT(JVL11.5.4C01)</f>
        <v>0</v>
      </c>
      <c r="G751" s="268" t="str">
        <f t="shared" si="33"/>
        <v>'=ISBLANK(JVL11.5.4C01)</v>
      </c>
      <c r="H751" s="263" t="str">
        <f t="shared" si="34"/>
        <v>'=COUNT(JVL11.5.4C01)</v>
      </c>
    </row>
    <row r="752" spans="1:8" x14ac:dyDescent="0.2">
      <c r="A752" s="263" t="s">
        <v>1760</v>
      </c>
      <c r="B752" s="263" t="s">
        <v>1761</v>
      </c>
      <c r="C752" s="263">
        <f t="shared" ca="1" si="35"/>
        <v>0</v>
      </c>
      <c r="D752" s="263" t="b">
        <f>ISBLANK(JVL11.5.4C02)</f>
        <v>1</v>
      </c>
      <c r="E752" s="263">
        <f>COUNT(JVL11.5.4C02)</f>
        <v>0</v>
      </c>
      <c r="G752" s="268" t="str">
        <f t="shared" si="33"/>
        <v>'=ISBLANK(JVL11.5.4C02)</v>
      </c>
      <c r="H752" s="263" t="str">
        <f t="shared" si="34"/>
        <v>'=COUNT(JVL11.5.4C02)</v>
      </c>
    </row>
    <row r="753" spans="1:8" x14ac:dyDescent="0.2">
      <c r="A753" s="263" t="s">
        <v>1762</v>
      </c>
      <c r="B753" s="263" t="s">
        <v>1763</v>
      </c>
      <c r="C753" s="263">
        <f t="shared" ca="1" si="35"/>
        <v>0</v>
      </c>
      <c r="D753" s="263" t="b">
        <f>ISBLANK(JVL11.5.4C03)</f>
        <v>1</v>
      </c>
      <c r="E753" s="263">
        <f>COUNT(JVL11.5.4C03)</f>
        <v>0</v>
      </c>
      <c r="G753" s="268" t="str">
        <f t="shared" si="33"/>
        <v>'=ISBLANK(JVL11.5.4C03)</v>
      </c>
      <c r="H753" s="263" t="str">
        <f t="shared" si="34"/>
        <v>'=COUNT(JVL11.5.4C03)</v>
      </c>
    </row>
    <row r="754" spans="1:8" x14ac:dyDescent="0.2">
      <c r="A754" s="263" t="s">
        <v>1764</v>
      </c>
      <c r="B754" s="263" t="s">
        <v>1765</v>
      </c>
      <c r="C754" s="263">
        <f t="shared" ca="1" si="35"/>
        <v>0</v>
      </c>
      <c r="D754" s="263" t="b">
        <f>ISBLANK(JVL11.5.4C05)</f>
        <v>1</v>
      </c>
      <c r="E754" s="263">
        <f>COUNT(JVL11.5.4C05)</f>
        <v>0</v>
      </c>
      <c r="G754" s="268" t="str">
        <f t="shared" si="33"/>
        <v>'=ISBLANK(JVL11.5.4C05)</v>
      </c>
      <c r="H754" s="263" t="str">
        <f t="shared" si="34"/>
        <v>'=COUNT(JVL11.5.4C05)</v>
      </c>
    </row>
    <row r="755" spans="1:8" x14ac:dyDescent="0.2">
      <c r="A755" s="263" t="s">
        <v>1766</v>
      </c>
      <c r="B755" s="263" t="s">
        <v>1767</v>
      </c>
      <c r="C755" s="263">
        <f t="shared" ca="1" si="35"/>
        <v>0</v>
      </c>
      <c r="D755" s="263" t="b">
        <f>ISBLANK(JVL11.5.5C01)</f>
        <v>1</v>
      </c>
      <c r="E755" s="263">
        <f>COUNT(JVL11.5.5C01)</f>
        <v>0</v>
      </c>
      <c r="G755" s="268" t="str">
        <f t="shared" si="33"/>
        <v>'=ISBLANK(JVL11.5.5C01)</v>
      </c>
      <c r="H755" s="263" t="str">
        <f t="shared" si="34"/>
        <v>'=COUNT(JVL11.5.5C01)</v>
      </c>
    </row>
    <row r="756" spans="1:8" x14ac:dyDescent="0.2">
      <c r="A756" s="263" t="s">
        <v>1768</v>
      </c>
      <c r="B756" s="263" t="s">
        <v>1769</v>
      </c>
      <c r="C756" s="263">
        <f t="shared" ca="1" si="35"/>
        <v>0</v>
      </c>
      <c r="D756" s="263" t="b">
        <f>ISBLANK(JVL11.5.5C02)</f>
        <v>1</v>
      </c>
      <c r="E756" s="263">
        <f>COUNT(JVL11.5.5C02)</f>
        <v>0</v>
      </c>
      <c r="G756" s="268" t="str">
        <f t="shared" si="33"/>
        <v>'=ISBLANK(JVL11.5.5C02)</v>
      </c>
      <c r="H756" s="263" t="str">
        <f t="shared" si="34"/>
        <v>'=COUNT(JVL11.5.5C02)</v>
      </c>
    </row>
    <row r="757" spans="1:8" x14ac:dyDescent="0.2">
      <c r="A757" s="263" t="s">
        <v>1770</v>
      </c>
      <c r="B757" s="263" t="s">
        <v>1771</v>
      </c>
      <c r="C757" s="263">
        <f t="shared" ca="1" si="35"/>
        <v>0</v>
      </c>
      <c r="D757" s="263" t="b">
        <f>ISBLANK(JVL11.5.5C03)</f>
        <v>1</v>
      </c>
      <c r="E757" s="263">
        <f>COUNT(JVL11.5.5C03)</f>
        <v>0</v>
      </c>
      <c r="G757" s="268" t="str">
        <f t="shared" si="33"/>
        <v>'=ISBLANK(JVL11.5.5C03)</v>
      </c>
      <c r="H757" s="263" t="str">
        <f t="shared" si="34"/>
        <v>'=COUNT(JVL11.5.5C03)</v>
      </c>
    </row>
    <row r="758" spans="1:8" x14ac:dyDescent="0.2">
      <c r="A758" s="263" t="s">
        <v>1772</v>
      </c>
      <c r="B758" s="263" t="s">
        <v>1773</v>
      </c>
      <c r="C758" s="263">
        <f t="shared" ca="1" si="35"/>
        <v>0</v>
      </c>
      <c r="D758" s="263" t="b">
        <f>ISBLANK(JVL11.5.5C05)</f>
        <v>1</v>
      </c>
      <c r="E758" s="263">
        <f>COUNT(JVL11.5.5C05)</f>
        <v>0</v>
      </c>
      <c r="G758" s="268" t="str">
        <f t="shared" si="33"/>
        <v>'=ISBLANK(JVL11.5.5C05)</v>
      </c>
      <c r="H758" s="263" t="str">
        <f t="shared" si="34"/>
        <v>'=COUNT(JVL11.5.5C05)</v>
      </c>
    </row>
    <row r="759" spans="1:8" x14ac:dyDescent="0.2">
      <c r="A759" s="263" t="s">
        <v>1774</v>
      </c>
      <c r="B759" s="263" t="s">
        <v>1775</v>
      </c>
      <c r="C759" s="263">
        <f t="shared" ca="1" si="35"/>
        <v>0</v>
      </c>
      <c r="D759" s="263" t="b">
        <f>ISBLANK(JVL11.5.6C01)</f>
        <v>1</v>
      </c>
      <c r="E759" s="263">
        <f>COUNT(JVL11.5.6C01)</f>
        <v>0</v>
      </c>
      <c r="G759" s="268" t="str">
        <f t="shared" si="33"/>
        <v>'=ISBLANK(JVL11.5.6C01)</v>
      </c>
      <c r="H759" s="263" t="str">
        <f t="shared" si="34"/>
        <v>'=COUNT(JVL11.5.6C01)</v>
      </c>
    </row>
    <row r="760" spans="1:8" x14ac:dyDescent="0.2">
      <c r="A760" s="263" t="s">
        <v>1776</v>
      </c>
      <c r="B760" s="263" t="s">
        <v>1777</v>
      </c>
      <c r="C760" s="263">
        <f t="shared" ca="1" si="35"/>
        <v>0</v>
      </c>
      <c r="D760" s="263" t="b">
        <f>ISBLANK(JVL11.5.6C02)</f>
        <v>1</v>
      </c>
      <c r="E760" s="263">
        <f>COUNT(JVL11.5.6C02)</f>
        <v>0</v>
      </c>
      <c r="G760" s="268" t="str">
        <f t="shared" si="33"/>
        <v>'=ISBLANK(JVL11.5.6C02)</v>
      </c>
      <c r="H760" s="263" t="str">
        <f t="shared" si="34"/>
        <v>'=COUNT(JVL11.5.6C02)</v>
      </c>
    </row>
    <row r="761" spans="1:8" x14ac:dyDescent="0.2">
      <c r="A761" s="263" t="s">
        <v>1778</v>
      </c>
      <c r="B761" s="263" t="s">
        <v>1779</v>
      </c>
      <c r="C761" s="263">
        <f t="shared" ca="1" si="35"/>
        <v>0</v>
      </c>
      <c r="D761" s="263" t="b">
        <f>ISBLANK(JVL11.5.6C03)</f>
        <v>1</v>
      </c>
      <c r="E761" s="263">
        <f>COUNT(JVL11.5.6C03)</f>
        <v>0</v>
      </c>
      <c r="G761" s="268" t="str">
        <f t="shared" si="33"/>
        <v>'=ISBLANK(JVL11.5.6C03)</v>
      </c>
      <c r="H761" s="263" t="str">
        <f t="shared" si="34"/>
        <v>'=COUNT(JVL11.5.6C03)</v>
      </c>
    </row>
    <row r="762" spans="1:8" x14ac:dyDescent="0.2">
      <c r="A762" s="263" t="s">
        <v>1780</v>
      </c>
      <c r="B762" s="263" t="s">
        <v>1781</v>
      </c>
      <c r="C762" s="263">
        <f t="shared" ca="1" si="35"/>
        <v>0</v>
      </c>
      <c r="D762" s="263" t="b">
        <f>ISBLANK(JVL11.5.6C05)</f>
        <v>1</v>
      </c>
      <c r="E762" s="263">
        <f>COUNT(JVL11.5.6C05)</f>
        <v>0</v>
      </c>
      <c r="G762" s="268" t="str">
        <f t="shared" si="33"/>
        <v>'=ISBLANK(JVL11.5.6C05)</v>
      </c>
      <c r="H762" s="263" t="str">
        <f t="shared" si="34"/>
        <v>'=COUNT(JVL11.5.6C05)</v>
      </c>
    </row>
    <row r="763" spans="1:8" x14ac:dyDescent="0.2">
      <c r="A763" s="263" t="s">
        <v>1782</v>
      </c>
      <c r="B763" s="263" t="s">
        <v>1783</v>
      </c>
      <c r="C763" s="263">
        <f t="shared" ca="1" si="35"/>
        <v>0</v>
      </c>
      <c r="D763" s="263" t="b">
        <f>ISBLANK(JVL11.5.7C01)</f>
        <v>1</v>
      </c>
      <c r="E763" s="263">
        <f>COUNT(JVL11.5.7C01)</f>
        <v>0</v>
      </c>
      <c r="G763" s="268" t="str">
        <f t="shared" si="33"/>
        <v>'=ISBLANK(JVL11.5.7C01)</v>
      </c>
      <c r="H763" s="263" t="str">
        <f t="shared" si="34"/>
        <v>'=COUNT(JVL11.5.7C01)</v>
      </c>
    </row>
    <row r="764" spans="1:8" x14ac:dyDescent="0.2">
      <c r="A764" s="263" t="s">
        <v>1784</v>
      </c>
      <c r="B764" s="263" t="s">
        <v>1785</v>
      </c>
      <c r="C764" s="263">
        <f t="shared" ca="1" si="35"/>
        <v>0</v>
      </c>
      <c r="D764" s="263" t="b">
        <f>ISBLANK(JVL11.5.7C02)</f>
        <v>1</v>
      </c>
      <c r="E764" s="263">
        <f>COUNT(JVL11.5.7C02)</f>
        <v>0</v>
      </c>
      <c r="G764" s="268" t="str">
        <f t="shared" si="33"/>
        <v>'=ISBLANK(JVL11.5.7C02)</v>
      </c>
      <c r="H764" s="263" t="str">
        <f t="shared" si="34"/>
        <v>'=COUNT(JVL11.5.7C02)</v>
      </c>
    </row>
    <row r="765" spans="1:8" x14ac:dyDescent="0.2">
      <c r="A765" s="263" t="s">
        <v>1786</v>
      </c>
      <c r="B765" s="263" t="s">
        <v>1787</v>
      </c>
      <c r="C765" s="263">
        <f t="shared" ca="1" si="35"/>
        <v>0</v>
      </c>
      <c r="D765" s="263" t="b">
        <f>ISBLANK(JVL11.5.7C03)</f>
        <v>1</v>
      </c>
      <c r="E765" s="263">
        <f>COUNT(JVL11.5.7C03)</f>
        <v>0</v>
      </c>
      <c r="G765" s="268" t="str">
        <f t="shared" si="33"/>
        <v>'=ISBLANK(JVL11.5.7C03)</v>
      </c>
      <c r="H765" s="263" t="str">
        <f t="shared" si="34"/>
        <v>'=COUNT(JVL11.5.7C03)</v>
      </c>
    </row>
    <row r="766" spans="1:8" x14ac:dyDescent="0.2">
      <c r="A766" s="263" t="s">
        <v>1788</v>
      </c>
      <c r="B766" s="263" t="s">
        <v>1789</v>
      </c>
      <c r="C766" s="263">
        <f t="shared" ca="1" si="35"/>
        <v>0</v>
      </c>
      <c r="D766" s="263" t="b">
        <f>ISBLANK(JVL11.5.7C05)</f>
        <v>1</v>
      </c>
      <c r="E766" s="263">
        <f>COUNT(JVL11.5.7C05)</f>
        <v>0</v>
      </c>
      <c r="G766" s="268" t="str">
        <f t="shared" si="33"/>
        <v>'=ISBLANK(JVL11.5.7C05)</v>
      </c>
      <c r="H766" s="263" t="str">
        <f t="shared" si="34"/>
        <v>'=COUNT(JVL11.5.7C05)</v>
      </c>
    </row>
    <row r="767" spans="1:8" x14ac:dyDescent="0.2">
      <c r="A767" s="263" t="s">
        <v>1790</v>
      </c>
      <c r="B767" s="263" t="s">
        <v>1791</v>
      </c>
      <c r="C767" s="263">
        <f t="shared" ca="1" si="35"/>
        <v>0</v>
      </c>
      <c r="D767" s="263" t="b">
        <f>ISBLANK(JVL11.6.1C01)</f>
        <v>1</v>
      </c>
      <c r="E767" s="263">
        <f>COUNT(JVL11.6.1C01)</f>
        <v>0</v>
      </c>
      <c r="G767" s="268" t="str">
        <f t="shared" si="33"/>
        <v>'=ISBLANK(JVL11.6.1C01)</v>
      </c>
      <c r="H767" s="263" t="str">
        <f t="shared" si="34"/>
        <v>'=COUNT(JVL11.6.1C01)</v>
      </c>
    </row>
    <row r="768" spans="1:8" x14ac:dyDescent="0.2">
      <c r="A768" s="263" t="s">
        <v>1792</v>
      </c>
      <c r="B768" s="263" t="s">
        <v>1793</v>
      </c>
      <c r="C768" s="263">
        <f t="shared" ca="1" si="35"/>
        <v>0</v>
      </c>
      <c r="D768" s="263" t="b">
        <f>ISBLANK(JVL11.6.2C01)</f>
        <v>1</v>
      </c>
      <c r="E768" s="263">
        <f>COUNT(JVL11.6.2C01)</f>
        <v>0</v>
      </c>
      <c r="G768" s="268" t="str">
        <f t="shared" si="33"/>
        <v>'=ISBLANK(JVL11.6.2C01)</v>
      </c>
      <c r="H768" s="263" t="str">
        <f t="shared" si="34"/>
        <v>'=COUNT(JVL11.6.2C01)</v>
      </c>
    </row>
    <row r="769" spans="1:8" x14ac:dyDescent="0.2">
      <c r="A769" s="263" t="s">
        <v>1794</v>
      </c>
      <c r="B769" s="263" t="s">
        <v>1795</v>
      </c>
      <c r="C769" s="263">
        <f t="shared" ca="1" si="35"/>
        <v>0</v>
      </c>
      <c r="D769" s="263" t="b">
        <f>ISBLANK(JVL11.6.2C02)</f>
        <v>1</v>
      </c>
      <c r="E769" s="263">
        <f>COUNT(JVL11.6.2C02)</f>
        <v>0</v>
      </c>
      <c r="G769" s="268" t="str">
        <f t="shared" si="33"/>
        <v>'=ISBLANK(JVL11.6.2C02)</v>
      </c>
      <c r="H769" s="263" t="str">
        <f t="shared" si="34"/>
        <v>'=COUNT(JVL11.6.2C02)</v>
      </c>
    </row>
    <row r="770" spans="1:8" x14ac:dyDescent="0.2">
      <c r="A770" s="263" t="s">
        <v>1796</v>
      </c>
      <c r="B770" s="263" t="s">
        <v>1797</v>
      </c>
      <c r="C770" s="263">
        <f t="shared" ca="1" si="35"/>
        <v>0</v>
      </c>
      <c r="D770" s="263" t="b">
        <f>ISBLANK(JVL11.6.2C03)</f>
        <v>1</v>
      </c>
      <c r="E770" s="263">
        <f>COUNT(JVL11.6.2C03)</f>
        <v>0</v>
      </c>
      <c r="G770" s="268" t="str">
        <f t="shared" ref="G770:G833" si="36">"'=ISBLANK(" &amp; A770 &amp;")"</f>
        <v>'=ISBLANK(JVL11.6.2C03)</v>
      </c>
      <c r="H770" s="263" t="str">
        <f t="shared" ref="H770:H833" si="37">"'=COUNT(" &amp; A770 &amp;")"</f>
        <v>'=COUNT(JVL11.6.2C03)</v>
      </c>
    </row>
    <row r="771" spans="1:8" x14ac:dyDescent="0.2">
      <c r="A771" s="263" t="s">
        <v>1798</v>
      </c>
      <c r="B771" s="263" t="s">
        <v>1799</v>
      </c>
      <c r="C771" s="263">
        <f t="shared" ref="C771:C834" ca="1" si="38">INDIRECT(A771)</f>
        <v>0</v>
      </c>
      <c r="D771" s="263" t="b">
        <f>ISBLANK(JVL11.6.2C04)</f>
        <v>1</v>
      </c>
      <c r="E771" s="263">
        <f>COUNT(JVL11.6.2C04)</f>
        <v>0</v>
      </c>
      <c r="G771" s="268" t="str">
        <f t="shared" si="36"/>
        <v>'=ISBLANK(JVL11.6.2C04)</v>
      </c>
      <c r="H771" s="263" t="str">
        <f t="shared" si="37"/>
        <v>'=COUNT(JVL11.6.2C04)</v>
      </c>
    </row>
    <row r="772" spans="1:8" x14ac:dyDescent="0.2">
      <c r="A772" s="263" t="s">
        <v>1800</v>
      </c>
      <c r="B772" s="263" t="s">
        <v>1801</v>
      </c>
      <c r="C772" s="263">
        <f t="shared" ca="1" si="38"/>
        <v>0</v>
      </c>
      <c r="D772" s="263" t="b">
        <f>ISBLANK(JVL11.6.2C05)</f>
        <v>1</v>
      </c>
      <c r="E772" s="263">
        <f>COUNT(JVL11.6.2C05)</f>
        <v>0</v>
      </c>
      <c r="G772" s="268" t="str">
        <f t="shared" si="36"/>
        <v>'=ISBLANK(JVL11.6.2C05)</v>
      </c>
      <c r="H772" s="263" t="str">
        <f t="shared" si="37"/>
        <v>'=COUNT(JVL11.6.2C05)</v>
      </c>
    </row>
    <row r="773" spans="1:8" x14ac:dyDescent="0.2">
      <c r="A773" s="263" t="s">
        <v>1802</v>
      </c>
      <c r="B773" s="263" t="s">
        <v>1803</v>
      </c>
      <c r="C773" s="263">
        <f t="shared" ca="1" si="38"/>
        <v>0</v>
      </c>
      <c r="D773" s="263" t="b">
        <f>ISBLANK(JVL11.6.3C01)</f>
        <v>1</v>
      </c>
      <c r="E773" s="263">
        <f>COUNT(JVL11.6.3C01)</f>
        <v>0</v>
      </c>
      <c r="G773" s="268" t="str">
        <f t="shared" si="36"/>
        <v>'=ISBLANK(JVL11.6.3C01)</v>
      </c>
      <c r="H773" s="263" t="str">
        <f t="shared" si="37"/>
        <v>'=COUNT(JVL11.6.3C01)</v>
      </c>
    </row>
    <row r="774" spans="1:8" x14ac:dyDescent="0.2">
      <c r="A774" s="263" t="s">
        <v>1804</v>
      </c>
      <c r="B774" s="263" t="s">
        <v>1805</v>
      </c>
      <c r="C774" s="263">
        <f t="shared" ca="1" si="38"/>
        <v>0</v>
      </c>
      <c r="D774" s="263" t="b">
        <f>ISBLANK(JVL11.6.3C02)</f>
        <v>1</v>
      </c>
      <c r="E774" s="263">
        <f>COUNT(JVL11.6.3C02)</f>
        <v>0</v>
      </c>
      <c r="G774" s="268" t="str">
        <f t="shared" si="36"/>
        <v>'=ISBLANK(JVL11.6.3C02)</v>
      </c>
      <c r="H774" s="263" t="str">
        <f t="shared" si="37"/>
        <v>'=COUNT(JVL11.6.3C02)</v>
      </c>
    </row>
    <row r="775" spans="1:8" x14ac:dyDescent="0.2">
      <c r="A775" s="263" t="s">
        <v>1806</v>
      </c>
      <c r="B775" s="263" t="s">
        <v>1807</v>
      </c>
      <c r="C775" s="263">
        <f t="shared" ca="1" si="38"/>
        <v>0</v>
      </c>
      <c r="D775" s="263" t="b">
        <f>ISBLANK(JVL11.6.3C03)</f>
        <v>1</v>
      </c>
      <c r="E775" s="263">
        <f>COUNT(JVL11.6.3C03)</f>
        <v>0</v>
      </c>
      <c r="G775" s="268" t="str">
        <f t="shared" si="36"/>
        <v>'=ISBLANK(JVL11.6.3C03)</v>
      </c>
      <c r="H775" s="263" t="str">
        <f t="shared" si="37"/>
        <v>'=COUNT(JVL11.6.3C03)</v>
      </c>
    </row>
    <row r="776" spans="1:8" x14ac:dyDescent="0.2">
      <c r="A776" s="263" t="s">
        <v>1808</v>
      </c>
      <c r="B776" s="263" t="s">
        <v>1809</v>
      </c>
      <c r="C776" s="263">
        <f t="shared" ca="1" si="38"/>
        <v>0</v>
      </c>
      <c r="D776" s="263" t="b">
        <f>ISBLANK(JVL11.6.3C05)</f>
        <v>1</v>
      </c>
      <c r="E776" s="263">
        <f>COUNT(JVL11.6.3C05)</f>
        <v>0</v>
      </c>
      <c r="G776" s="268" t="str">
        <f t="shared" si="36"/>
        <v>'=ISBLANK(JVL11.6.3C05)</v>
      </c>
      <c r="H776" s="263" t="str">
        <f t="shared" si="37"/>
        <v>'=COUNT(JVL11.6.3C05)</v>
      </c>
    </row>
    <row r="777" spans="1:8" x14ac:dyDescent="0.2">
      <c r="A777" s="263" t="s">
        <v>1810</v>
      </c>
      <c r="B777" s="263" t="s">
        <v>1811</v>
      </c>
      <c r="C777" s="263">
        <f t="shared" ca="1" si="38"/>
        <v>0</v>
      </c>
      <c r="D777" s="263" t="b">
        <f>ISBLANK(JVL11.6.4C01)</f>
        <v>1</v>
      </c>
      <c r="E777" s="263">
        <f>COUNT(JVL11.6.4C01)</f>
        <v>0</v>
      </c>
      <c r="G777" s="268" t="str">
        <f t="shared" si="36"/>
        <v>'=ISBLANK(JVL11.6.4C01)</v>
      </c>
      <c r="H777" s="263" t="str">
        <f t="shared" si="37"/>
        <v>'=COUNT(JVL11.6.4C01)</v>
      </c>
    </row>
    <row r="778" spans="1:8" x14ac:dyDescent="0.2">
      <c r="A778" s="263" t="s">
        <v>1812</v>
      </c>
      <c r="B778" s="263" t="s">
        <v>1813</v>
      </c>
      <c r="C778" s="263">
        <f t="shared" ca="1" si="38"/>
        <v>0</v>
      </c>
      <c r="D778" s="263" t="b">
        <f>ISBLANK(JVL11.6.4C02)</f>
        <v>1</v>
      </c>
      <c r="E778" s="263">
        <f>COUNT(JVL11.6.4C02)</f>
        <v>0</v>
      </c>
      <c r="G778" s="268" t="str">
        <f t="shared" si="36"/>
        <v>'=ISBLANK(JVL11.6.4C02)</v>
      </c>
      <c r="H778" s="263" t="str">
        <f t="shared" si="37"/>
        <v>'=COUNT(JVL11.6.4C02)</v>
      </c>
    </row>
    <row r="779" spans="1:8" x14ac:dyDescent="0.2">
      <c r="A779" s="263" t="s">
        <v>1814</v>
      </c>
      <c r="B779" s="263" t="s">
        <v>1815</v>
      </c>
      <c r="C779" s="263">
        <f t="shared" ca="1" si="38"/>
        <v>0</v>
      </c>
      <c r="D779" s="263" t="b">
        <f>ISBLANK(JVL11.6.4C03)</f>
        <v>1</v>
      </c>
      <c r="E779" s="263">
        <f>COUNT(JVL11.6.4C03)</f>
        <v>0</v>
      </c>
      <c r="G779" s="268" t="str">
        <f t="shared" si="36"/>
        <v>'=ISBLANK(JVL11.6.4C03)</v>
      </c>
      <c r="H779" s="263" t="str">
        <f t="shared" si="37"/>
        <v>'=COUNT(JVL11.6.4C03)</v>
      </c>
    </row>
    <row r="780" spans="1:8" x14ac:dyDescent="0.2">
      <c r="A780" s="263" t="s">
        <v>1816</v>
      </c>
      <c r="B780" s="263" t="s">
        <v>1817</v>
      </c>
      <c r="C780" s="263">
        <f t="shared" ca="1" si="38"/>
        <v>0</v>
      </c>
      <c r="D780" s="263" t="b">
        <f>ISBLANK(JVL11.6.4C05)</f>
        <v>1</v>
      </c>
      <c r="E780" s="263">
        <f>COUNT(JVL11.6.4C05)</f>
        <v>0</v>
      </c>
      <c r="G780" s="268" t="str">
        <f t="shared" si="36"/>
        <v>'=ISBLANK(JVL11.6.4C05)</v>
      </c>
      <c r="H780" s="263" t="str">
        <f t="shared" si="37"/>
        <v>'=COUNT(JVL11.6.4C05)</v>
      </c>
    </row>
    <row r="781" spans="1:8" x14ac:dyDescent="0.2">
      <c r="A781" s="263" t="s">
        <v>1818</v>
      </c>
      <c r="B781" s="263" t="s">
        <v>1819</v>
      </c>
      <c r="C781" s="263">
        <f t="shared" ca="1" si="38"/>
        <v>0</v>
      </c>
      <c r="D781" s="263" t="b">
        <f>ISBLANK(JVL11.6.5C01)</f>
        <v>1</v>
      </c>
      <c r="E781" s="263">
        <f>COUNT(JVL11.6.5C01)</f>
        <v>0</v>
      </c>
      <c r="G781" s="268" t="str">
        <f t="shared" si="36"/>
        <v>'=ISBLANK(JVL11.6.5C01)</v>
      </c>
      <c r="H781" s="263" t="str">
        <f t="shared" si="37"/>
        <v>'=COUNT(JVL11.6.5C01)</v>
      </c>
    </row>
    <row r="782" spans="1:8" x14ac:dyDescent="0.2">
      <c r="A782" s="263" t="s">
        <v>1820</v>
      </c>
      <c r="B782" s="263" t="s">
        <v>1821</v>
      </c>
      <c r="C782" s="263">
        <f t="shared" ca="1" si="38"/>
        <v>0</v>
      </c>
      <c r="D782" s="263" t="b">
        <f>ISBLANK(JVL11.6.5C02)</f>
        <v>1</v>
      </c>
      <c r="E782" s="263">
        <f>COUNT(JVL11.6.5C02)</f>
        <v>0</v>
      </c>
      <c r="G782" s="268" t="str">
        <f t="shared" si="36"/>
        <v>'=ISBLANK(JVL11.6.5C02)</v>
      </c>
      <c r="H782" s="263" t="str">
        <f t="shared" si="37"/>
        <v>'=COUNT(JVL11.6.5C02)</v>
      </c>
    </row>
    <row r="783" spans="1:8" x14ac:dyDescent="0.2">
      <c r="A783" s="263" t="s">
        <v>1822</v>
      </c>
      <c r="B783" s="263" t="s">
        <v>1823</v>
      </c>
      <c r="C783" s="263">
        <f t="shared" ca="1" si="38"/>
        <v>0</v>
      </c>
      <c r="D783" s="263" t="b">
        <f>ISBLANK(JVL11.6.5C03)</f>
        <v>1</v>
      </c>
      <c r="E783" s="263">
        <f>COUNT(JVL11.6.5C03)</f>
        <v>0</v>
      </c>
      <c r="G783" s="268" t="str">
        <f t="shared" si="36"/>
        <v>'=ISBLANK(JVL11.6.5C03)</v>
      </c>
      <c r="H783" s="263" t="str">
        <f t="shared" si="37"/>
        <v>'=COUNT(JVL11.6.5C03)</v>
      </c>
    </row>
    <row r="784" spans="1:8" x14ac:dyDescent="0.2">
      <c r="A784" s="263" t="s">
        <v>1824</v>
      </c>
      <c r="B784" s="263" t="s">
        <v>1825</v>
      </c>
      <c r="C784" s="263">
        <f t="shared" ca="1" si="38"/>
        <v>0</v>
      </c>
      <c r="D784" s="263" t="b">
        <f>ISBLANK(JVL11.6.5C05)</f>
        <v>1</v>
      </c>
      <c r="E784" s="263">
        <f>COUNT(JVL11.6.5C05)</f>
        <v>0</v>
      </c>
      <c r="G784" s="268" t="str">
        <f t="shared" si="36"/>
        <v>'=ISBLANK(JVL11.6.5C05)</v>
      </c>
      <c r="H784" s="263" t="str">
        <f t="shared" si="37"/>
        <v>'=COUNT(JVL11.6.5C05)</v>
      </c>
    </row>
    <row r="785" spans="1:8" x14ac:dyDescent="0.2">
      <c r="A785" s="263" t="s">
        <v>1826</v>
      </c>
      <c r="B785" s="263" t="s">
        <v>1827</v>
      </c>
      <c r="C785" s="263">
        <f t="shared" ca="1" si="38"/>
        <v>0</v>
      </c>
      <c r="D785" s="263" t="b">
        <f>ISBLANK(JVL11.6.6C01)</f>
        <v>1</v>
      </c>
      <c r="E785" s="263">
        <f>COUNT(JVL11.6.6C01)</f>
        <v>0</v>
      </c>
      <c r="G785" s="268" t="str">
        <f t="shared" si="36"/>
        <v>'=ISBLANK(JVL11.6.6C01)</v>
      </c>
      <c r="H785" s="263" t="str">
        <f t="shared" si="37"/>
        <v>'=COUNT(JVL11.6.6C01)</v>
      </c>
    </row>
    <row r="786" spans="1:8" x14ac:dyDescent="0.2">
      <c r="A786" s="263" t="s">
        <v>1828</v>
      </c>
      <c r="B786" s="263" t="s">
        <v>1829</v>
      </c>
      <c r="C786" s="263">
        <f t="shared" ca="1" si="38"/>
        <v>0</v>
      </c>
      <c r="D786" s="263" t="b">
        <f>ISBLANK(JVL11.6.6C02)</f>
        <v>1</v>
      </c>
      <c r="E786" s="263">
        <f>COUNT(JVL11.6.6C02)</f>
        <v>0</v>
      </c>
      <c r="G786" s="268" t="str">
        <f t="shared" si="36"/>
        <v>'=ISBLANK(JVL11.6.6C02)</v>
      </c>
      <c r="H786" s="263" t="str">
        <f t="shared" si="37"/>
        <v>'=COUNT(JVL11.6.6C02)</v>
      </c>
    </row>
    <row r="787" spans="1:8" x14ac:dyDescent="0.2">
      <c r="A787" s="263" t="s">
        <v>1830</v>
      </c>
      <c r="B787" s="263" t="s">
        <v>1831</v>
      </c>
      <c r="C787" s="263">
        <f t="shared" ca="1" si="38"/>
        <v>0</v>
      </c>
      <c r="D787" s="263" t="b">
        <f>ISBLANK(JVL11.6.6C03)</f>
        <v>1</v>
      </c>
      <c r="E787" s="263">
        <f>COUNT(JVL11.6.6C03)</f>
        <v>0</v>
      </c>
      <c r="G787" s="268" t="str">
        <f t="shared" si="36"/>
        <v>'=ISBLANK(JVL11.6.6C03)</v>
      </c>
      <c r="H787" s="263" t="str">
        <f t="shared" si="37"/>
        <v>'=COUNT(JVL11.6.6C03)</v>
      </c>
    </row>
    <row r="788" spans="1:8" x14ac:dyDescent="0.2">
      <c r="A788" s="263" t="s">
        <v>1832</v>
      </c>
      <c r="B788" s="263" t="s">
        <v>1833</v>
      </c>
      <c r="C788" s="263">
        <f t="shared" ca="1" si="38"/>
        <v>0</v>
      </c>
      <c r="D788" s="263" t="b">
        <f>ISBLANK(JVL11.6.6C05)</f>
        <v>1</v>
      </c>
      <c r="E788" s="263">
        <f>COUNT(JVL11.6.6C05)</f>
        <v>0</v>
      </c>
      <c r="G788" s="268" t="str">
        <f t="shared" si="36"/>
        <v>'=ISBLANK(JVL11.6.6C05)</v>
      </c>
      <c r="H788" s="263" t="str">
        <f t="shared" si="37"/>
        <v>'=COUNT(JVL11.6.6C05)</v>
      </c>
    </row>
    <row r="789" spans="1:8" x14ac:dyDescent="0.2">
      <c r="A789" s="263" t="s">
        <v>1834</v>
      </c>
      <c r="B789" s="263" t="s">
        <v>1835</v>
      </c>
      <c r="C789" s="263">
        <f t="shared" ca="1" si="38"/>
        <v>0</v>
      </c>
      <c r="D789" s="263" t="b">
        <f>ISBLANK(JVL11.6.7C01)</f>
        <v>1</v>
      </c>
      <c r="E789" s="263">
        <f>COUNT(JVL11.6.7C01)</f>
        <v>0</v>
      </c>
      <c r="G789" s="268" t="str">
        <f t="shared" si="36"/>
        <v>'=ISBLANK(JVL11.6.7C01)</v>
      </c>
      <c r="H789" s="263" t="str">
        <f t="shared" si="37"/>
        <v>'=COUNT(JVL11.6.7C01)</v>
      </c>
    </row>
    <row r="790" spans="1:8" x14ac:dyDescent="0.2">
      <c r="A790" s="263" t="s">
        <v>1836</v>
      </c>
      <c r="B790" s="263" t="s">
        <v>1837</v>
      </c>
      <c r="C790" s="263">
        <f t="shared" ca="1" si="38"/>
        <v>0</v>
      </c>
      <c r="D790" s="263" t="b">
        <f>ISBLANK(JVL11.6.7C02)</f>
        <v>1</v>
      </c>
      <c r="E790" s="263">
        <f>COUNT(JVL11.6.7C02)</f>
        <v>0</v>
      </c>
      <c r="G790" s="268" t="str">
        <f t="shared" si="36"/>
        <v>'=ISBLANK(JVL11.6.7C02)</v>
      </c>
      <c r="H790" s="263" t="str">
        <f t="shared" si="37"/>
        <v>'=COUNT(JVL11.6.7C02)</v>
      </c>
    </row>
    <row r="791" spans="1:8" x14ac:dyDescent="0.2">
      <c r="A791" s="263" t="s">
        <v>1838</v>
      </c>
      <c r="B791" s="263" t="s">
        <v>1839</v>
      </c>
      <c r="C791" s="263">
        <f t="shared" ca="1" si="38"/>
        <v>0</v>
      </c>
      <c r="D791" s="263" t="b">
        <f>ISBLANK(JVL11.6.7C03)</f>
        <v>1</v>
      </c>
      <c r="E791" s="263">
        <f>COUNT(JVL11.6.7C03)</f>
        <v>0</v>
      </c>
      <c r="G791" s="268" t="str">
        <f t="shared" si="36"/>
        <v>'=ISBLANK(JVL11.6.7C03)</v>
      </c>
      <c r="H791" s="263" t="str">
        <f t="shared" si="37"/>
        <v>'=COUNT(JVL11.6.7C03)</v>
      </c>
    </row>
    <row r="792" spans="1:8" x14ac:dyDescent="0.2">
      <c r="A792" s="263" t="s">
        <v>1840</v>
      </c>
      <c r="B792" s="263" t="s">
        <v>1841</v>
      </c>
      <c r="C792" s="263">
        <f t="shared" ca="1" si="38"/>
        <v>0</v>
      </c>
      <c r="D792" s="263" t="b">
        <f>ISBLANK(JVL11.6.7C05)</f>
        <v>1</v>
      </c>
      <c r="E792" s="263">
        <f>COUNT(JVL11.6.7C05)</f>
        <v>0</v>
      </c>
      <c r="G792" s="268" t="str">
        <f t="shared" si="36"/>
        <v>'=ISBLANK(JVL11.6.7C05)</v>
      </c>
      <c r="H792" s="263" t="str">
        <f t="shared" si="37"/>
        <v>'=COUNT(JVL11.6.7C05)</v>
      </c>
    </row>
    <row r="793" spans="1:8" x14ac:dyDescent="0.2">
      <c r="A793" s="263" t="s">
        <v>1842</v>
      </c>
      <c r="B793" s="263" t="s">
        <v>1843</v>
      </c>
      <c r="C793" s="263">
        <f t="shared" ca="1" si="38"/>
        <v>0</v>
      </c>
      <c r="D793" s="263" t="b">
        <f>ISBLANK(JVL11.7.1C01)</f>
        <v>1</v>
      </c>
      <c r="E793" s="263">
        <f>COUNT(JVL11.7.1C01)</f>
        <v>0</v>
      </c>
      <c r="G793" s="268" t="str">
        <f t="shared" si="36"/>
        <v>'=ISBLANK(JVL11.7.1C01)</v>
      </c>
      <c r="H793" s="263" t="str">
        <f t="shared" si="37"/>
        <v>'=COUNT(JVL11.7.1C01)</v>
      </c>
    </row>
    <row r="794" spans="1:8" x14ac:dyDescent="0.2">
      <c r="A794" s="263" t="s">
        <v>1844</v>
      </c>
      <c r="B794" s="263" t="s">
        <v>1845</v>
      </c>
      <c r="C794" s="263">
        <f t="shared" ca="1" si="38"/>
        <v>0</v>
      </c>
      <c r="D794" s="263" t="b">
        <f>ISBLANK(JVL11.7.2C01)</f>
        <v>1</v>
      </c>
      <c r="E794" s="263">
        <f>COUNT(JVL11.7.2C01)</f>
        <v>0</v>
      </c>
      <c r="G794" s="268" t="str">
        <f t="shared" si="36"/>
        <v>'=ISBLANK(JVL11.7.2C01)</v>
      </c>
      <c r="H794" s="263" t="str">
        <f t="shared" si="37"/>
        <v>'=COUNT(JVL11.7.2C01)</v>
      </c>
    </row>
    <row r="795" spans="1:8" x14ac:dyDescent="0.2">
      <c r="A795" s="263" t="s">
        <v>1846</v>
      </c>
      <c r="B795" s="263" t="s">
        <v>1847</v>
      </c>
      <c r="C795" s="263">
        <f t="shared" ca="1" si="38"/>
        <v>0</v>
      </c>
      <c r="D795" s="263" t="b">
        <f>ISBLANK(JVL11.7.2C02)</f>
        <v>1</v>
      </c>
      <c r="E795" s="263">
        <f>COUNT(JVL11.7.2C02)</f>
        <v>0</v>
      </c>
      <c r="G795" s="268" t="str">
        <f t="shared" si="36"/>
        <v>'=ISBLANK(JVL11.7.2C02)</v>
      </c>
      <c r="H795" s="263" t="str">
        <f t="shared" si="37"/>
        <v>'=COUNT(JVL11.7.2C02)</v>
      </c>
    </row>
    <row r="796" spans="1:8" x14ac:dyDescent="0.2">
      <c r="A796" s="263" t="s">
        <v>1848</v>
      </c>
      <c r="B796" s="263" t="s">
        <v>1849</v>
      </c>
      <c r="C796" s="263">
        <f t="shared" ca="1" si="38"/>
        <v>0</v>
      </c>
      <c r="D796" s="263" t="b">
        <f>ISBLANK(JVL11.7.2C03)</f>
        <v>1</v>
      </c>
      <c r="E796" s="263">
        <f>COUNT(JVL11.7.2C03)</f>
        <v>0</v>
      </c>
      <c r="G796" s="268" t="str">
        <f t="shared" si="36"/>
        <v>'=ISBLANK(JVL11.7.2C03)</v>
      </c>
      <c r="H796" s="263" t="str">
        <f t="shared" si="37"/>
        <v>'=COUNT(JVL11.7.2C03)</v>
      </c>
    </row>
    <row r="797" spans="1:8" x14ac:dyDescent="0.2">
      <c r="A797" s="263" t="s">
        <v>1850</v>
      </c>
      <c r="B797" s="263" t="s">
        <v>1851</v>
      </c>
      <c r="C797" s="263">
        <f t="shared" ca="1" si="38"/>
        <v>0</v>
      </c>
      <c r="D797" s="263" t="b">
        <f>ISBLANK(JVL11.7.2C04)</f>
        <v>1</v>
      </c>
      <c r="E797" s="263">
        <f>COUNT(JVL11.7.2C04)</f>
        <v>0</v>
      </c>
      <c r="G797" s="268" t="str">
        <f t="shared" si="36"/>
        <v>'=ISBLANK(JVL11.7.2C04)</v>
      </c>
      <c r="H797" s="263" t="str">
        <f t="shared" si="37"/>
        <v>'=COUNT(JVL11.7.2C04)</v>
      </c>
    </row>
    <row r="798" spans="1:8" x14ac:dyDescent="0.2">
      <c r="A798" s="263" t="s">
        <v>1852</v>
      </c>
      <c r="B798" s="263" t="s">
        <v>1853</v>
      </c>
      <c r="C798" s="263">
        <f t="shared" ca="1" si="38"/>
        <v>0</v>
      </c>
      <c r="D798" s="263" t="b">
        <f>ISBLANK(JVL11.7.2C05)</f>
        <v>1</v>
      </c>
      <c r="E798" s="263">
        <f>COUNT(JVL11.7.2C05)</f>
        <v>0</v>
      </c>
      <c r="G798" s="268" t="str">
        <f t="shared" si="36"/>
        <v>'=ISBLANK(JVL11.7.2C05)</v>
      </c>
      <c r="H798" s="263" t="str">
        <f t="shared" si="37"/>
        <v>'=COUNT(JVL11.7.2C05)</v>
      </c>
    </row>
    <row r="799" spans="1:8" x14ac:dyDescent="0.2">
      <c r="A799" s="263" t="s">
        <v>1854</v>
      </c>
      <c r="B799" s="263" t="s">
        <v>1855</v>
      </c>
      <c r="C799" s="263">
        <f t="shared" ca="1" si="38"/>
        <v>0</v>
      </c>
      <c r="D799" s="263" t="b">
        <f>ISBLANK(JVL11.7.3C01)</f>
        <v>1</v>
      </c>
      <c r="E799" s="263">
        <f>COUNT(JVL11.7.3C01)</f>
        <v>0</v>
      </c>
      <c r="G799" s="268" t="str">
        <f t="shared" si="36"/>
        <v>'=ISBLANK(JVL11.7.3C01)</v>
      </c>
      <c r="H799" s="263" t="str">
        <f t="shared" si="37"/>
        <v>'=COUNT(JVL11.7.3C01)</v>
      </c>
    </row>
    <row r="800" spans="1:8" x14ac:dyDescent="0.2">
      <c r="A800" s="263" t="s">
        <v>1856</v>
      </c>
      <c r="B800" s="263" t="s">
        <v>1857</v>
      </c>
      <c r="C800" s="263">
        <f t="shared" ca="1" si="38"/>
        <v>0</v>
      </c>
      <c r="D800" s="263" t="b">
        <f>ISBLANK(JVL11.7.3C02)</f>
        <v>1</v>
      </c>
      <c r="E800" s="263">
        <f>COUNT(JVL11.7.3C02)</f>
        <v>0</v>
      </c>
      <c r="G800" s="268" t="str">
        <f t="shared" si="36"/>
        <v>'=ISBLANK(JVL11.7.3C02)</v>
      </c>
      <c r="H800" s="263" t="str">
        <f t="shared" si="37"/>
        <v>'=COUNT(JVL11.7.3C02)</v>
      </c>
    </row>
    <row r="801" spans="1:8" x14ac:dyDescent="0.2">
      <c r="A801" s="263" t="s">
        <v>1858</v>
      </c>
      <c r="B801" s="263" t="s">
        <v>1859</v>
      </c>
      <c r="C801" s="263">
        <f t="shared" ca="1" si="38"/>
        <v>0</v>
      </c>
      <c r="D801" s="263" t="b">
        <f>ISBLANK(JVL11.7.3C03)</f>
        <v>1</v>
      </c>
      <c r="E801" s="263">
        <f>COUNT(JVL11.7.3C03)</f>
        <v>0</v>
      </c>
      <c r="G801" s="268" t="str">
        <f t="shared" si="36"/>
        <v>'=ISBLANK(JVL11.7.3C03)</v>
      </c>
      <c r="H801" s="263" t="str">
        <f t="shared" si="37"/>
        <v>'=COUNT(JVL11.7.3C03)</v>
      </c>
    </row>
    <row r="802" spans="1:8" x14ac:dyDescent="0.2">
      <c r="A802" s="263" t="s">
        <v>1860</v>
      </c>
      <c r="B802" s="263" t="s">
        <v>1861</v>
      </c>
      <c r="C802" s="263">
        <f t="shared" ca="1" si="38"/>
        <v>0</v>
      </c>
      <c r="D802" s="263" t="b">
        <f>ISBLANK(JVL11.7.3C05)</f>
        <v>1</v>
      </c>
      <c r="E802" s="263">
        <f>COUNT(JVL11.7.3C05)</f>
        <v>0</v>
      </c>
      <c r="G802" s="268" t="str">
        <f t="shared" si="36"/>
        <v>'=ISBLANK(JVL11.7.3C05)</v>
      </c>
      <c r="H802" s="263" t="str">
        <f t="shared" si="37"/>
        <v>'=COUNT(JVL11.7.3C05)</v>
      </c>
    </row>
    <row r="803" spans="1:8" x14ac:dyDescent="0.2">
      <c r="A803" s="263" t="s">
        <v>1862</v>
      </c>
      <c r="B803" s="263" t="s">
        <v>1863</v>
      </c>
      <c r="C803" s="263">
        <f t="shared" ca="1" si="38"/>
        <v>0</v>
      </c>
      <c r="D803" s="263" t="b">
        <f>ISBLANK(JVL11.7.4C01)</f>
        <v>1</v>
      </c>
      <c r="E803" s="263">
        <f>COUNT(JVL11.7.4C01)</f>
        <v>0</v>
      </c>
      <c r="G803" s="268" t="str">
        <f t="shared" si="36"/>
        <v>'=ISBLANK(JVL11.7.4C01)</v>
      </c>
      <c r="H803" s="263" t="str">
        <f t="shared" si="37"/>
        <v>'=COUNT(JVL11.7.4C01)</v>
      </c>
    </row>
    <row r="804" spans="1:8" x14ac:dyDescent="0.2">
      <c r="A804" s="263" t="s">
        <v>1864</v>
      </c>
      <c r="B804" s="263" t="s">
        <v>1865</v>
      </c>
      <c r="C804" s="263">
        <f t="shared" ca="1" si="38"/>
        <v>0</v>
      </c>
      <c r="D804" s="263" t="b">
        <f>ISBLANK(JVL11.7.4C02)</f>
        <v>1</v>
      </c>
      <c r="E804" s="263">
        <f>COUNT(JVL11.7.4C02)</f>
        <v>0</v>
      </c>
      <c r="G804" s="268" t="str">
        <f t="shared" si="36"/>
        <v>'=ISBLANK(JVL11.7.4C02)</v>
      </c>
      <c r="H804" s="263" t="str">
        <f t="shared" si="37"/>
        <v>'=COUNT(JVL11.7.4C02)</v>
      </c>
    </row>
    <row r="805" spans="1:8" x14ac:dyDescent="0.2">
      <c r="A805" s="263" t="s">
        <v>1866</v>
      </c>
      <c r="B805" s="263" t="s">
        <v>1867</v>
      </c>
      <c r="C805" s="263">
        <f t="shared" ca="1" si="38"/>
        <v>0</v>
      </c>
      <c r="D805" s="263" t="b">
        <f>ISBLANK(JVL11.7.4C03)</f>
        <v>1</v>
      </c>
      <c r="E805" s="263">
        <f>COUNT(JVL11.7.4C03)</f>
        <v>0</v>
      </c>
      <c r="G805" s="268" t="str">
        <f t="shared" si="36"/>
        <v>'=ISBLANK(JVL11.7.4C03)</v>
      </c>
      <c r="H805" s="263" t="str">
        <f t="shared" si="37"/>
        <v>'=COUNT(JVL11.7.4C03)</v>
      </c>
    </row>
    <row r="806" spans="1:8" x14ac:dyDescent="0.2">
      <c r="A806" s="263" t="s">
        <v>1868</v>
      </c>
      <c r="B806" s="263" t="s">
        <v>1869</v>
      </c>
      <c r="C806" s="263">
        <f t="shared" ca="1" si="38"/>
        <v>0</v>
      </c>
      <c r="D806" s="263" t="b">
        <f>ISBLANK(JVL11.7.4C05)</f>
        <v>1</v>
      </c>
      <c r="E806" s="263">
        <f>COUNT(JVL11.7.4C05)</f>
        <v>0</v>
      </c>
      <c r="G806" s="268" t="str">
        <f t="shared" si="36"/>
        <v>'=ISBLANK(JVL11.7.4C05)</v>
      </c>
      <c r="H806" s="263" t="str">
        <f t="shared" si="37"/>
        <v>'=COUNT(JVL11.7.4C05)</v>
      </c>
    </row>
    <row r="807" spans="1:8" x14ac:dyDescent="0.2">
      <c r="A807" s="263" t="s">
        <v>1870</v>
      </c>
      <c r="B807" s="263" t="s">
        <v>1871</v>
      </c>
      <c r="C807" s="263">
        <f t="shared" ca="1" si="38"/>
        <v>0</v>
      </c>
      <c r="D807" s="263" t="b">
        <f>ISBLANK(JVL11.7.5C01)</f>
        <v>1</v>
      </c>
      <c r="E807" s="263">
        <f>COUNT(JVL11.7.5C01)</f>
        <v>0</v>
      </c>
      <c r="G807" s="268" t="str">
        <f t="shared" si="36"/>
        <v>'=ISBLANK(JVL11.7.5C01)</v>
      </c>
      <c r="H807" s="263" t="str">
        <f t="shared" si="37"/>
        <v>'=COUNT(JVL11.7.5C01)</v>
      </c>
    </row>
    <row r="808" spans="1:8" x14ac:dyDescent="0.2">
      <c r="A808" s="263" t="s">
        <v>1872</v>
      </c>
      <c r="B808" s="263" t="s">
        <v>1873</v>
      </c>
      <c r="C808" s="263">
        <f t="shared" ca="1" si="38"/>
        <v>0</v>
      </c>
      <c r="D808" s="263" t="b">
        <f>ISBLANK(JVL11.7.5C02)</f>
        <v>1</v>
      </c>
      <c r="E808" s="263">
        <f>COUNT(JVL11.7.5C02)</f>
        <v>0</v>
      </c>
      <c r="G808" s="268" t="str">
        <f t="shared" si="36"/>
        <v>'=ISBLANK(JVL11.7.5C02)</v>
      </c>
      <c r="H808" s="263" t="str">
        <f t="shared" si="37"/>
        <v>'=COUNT(JVL11.7.5C02)</v>
      </c>
    </row>
    <row r="809" spans="1:8" x14ac:dyDescent="0.2">
      <c r="A809" s="263" t="s">
        <v>1874</v>
      </c>
      <c r="B809" s="263" t="s">
        <v>1875</v>
      </c>
      <c r="C809" s="263">
        <f t="shared" ca="1" si="38"/>
        <v>0</v>
      </c>
      <c r="D809" s="263" t="b">
        <f>ISBLANK(JVL11.7.5C03)</f>
        <v>1</v>
      </c>
      <c r="E809" s="263">
        <f>COUNT(JVL11.7.5C03)</f>
        <v>0</v>
      </c>
      <c r="G809" s="268" t="str">
        <f t="shared" si="36"/>
        <v>'=ISBLANK(JVL11.7.5C03)</v>
      </c>
      <c r="H809" s="263" t="str">
        <f t="shared" si="37"/>
        <v>'=COUNT(JVL11.7.5C03)</v>
      </c>
    </row>
    <row r="810" spans="1:8" x14ac:dyDescent="0.2">
      <c r="A810" s="263" t="s">
        <v>1876</v>
      </c>
      <c r="B810" s="263" t="s">
        <v>1877</v>
      </c>
      <c r="C810" s="263">
        <f t="shared" ca="1" si="38"/>
        <v>0</v>
      </c>
      <c r="D810" s="263" t="b">
        <f>ISBLANK(JVL11.7.5C05)</f>
        <v>1</v>
      </c>
      <c r="E810" s="263">
        <f>COUNT(JVL11.7.5C05)</f>
        <v>0</v>
      </c>
      <c r="G810" s="268" t="str">
        <f t="shared" si="36"/>
        <v>'=ISBLANK(JVL11.7.5C05)</v>
      </c>
      <c r="H810" s="263" t="str">
        <f t="shared" si="37"/>
        <v>'=COUNT(JVL11.7.5C05)</v>
      </c>
    </row>
    <row r="811" spans="1:8" x14ac:dyDescent="0.2">
      <c r="A811" s="263" t="s">
        <v>1878</v>
      </c>
      <c r="B811" s="263" t="s">
        <v>1879</v>
      </c>
      <c r="C811" s="263">
        <f t="shared" ca="1" si="38"/>
        <v>0</v>
      </c>
      <c r="D811" s="263" t="b">
        <f>ISBLANK(JVL11.7.6C01)</f>
        <v>1</v>
      </c>
      <c r="E811" s="263">
        <f>COUNT(JVL11.7.6C01)</f>
        <v>0</v>
      </c>
      <c r="G811" s="268" t="str">
        <f t="shared" si="36"/>
        <v>'=ISBLANK(JVL11.7.6C01)</v>
      </c>
      <c r="H811" s="263" t="str">
        <f t="shared" si="37"/>
        <v>'=COUNT(JVL11.7.6C01)</v>
      </c>
    </row>
    <row r="812" spans="1:8" x14ac:dyDescent="0.2">
      <c r="A812" s="263" t="s">
        <v>1880</v>
      </c>
      <c r="B812" s="263" t="s">
        <v>1881</v>
      </c>
      <c r="C812" s="263">
        <f t="shared" ca="1" si="38"/>
        <v>0</v>
      </c>
      <c r="D812" s="263" t="b">
        <f>ISBLANK(JVL11.7.6C02)</f>
        <v>1</v>
      </c>
      <c r="E812" s="263">
        <f>COUNT(JVL11.7.6C02)</f>
        <v>0</v>
      </c>
      <c r="G812" s="268" t="str">
        <f t="shared" si="36"/>
        <v>'=ISBLANK(JVL11.7.6C02)</v>
      </c>
      <c r="H812" s="263" t="str">
        <f t="shared" si="37"/>
        <v>'=COUNT(JVL11.7.6C02)</v>
      </c>
    </row>
    <row r="813" spans="1:8" x14ac:dyDescent="0.2">
      <c r="A813" s="263" t="s">
        <v>1882</v>
      </c>
      <c r="B813" s="263" t="s">
        <v>1883</v>
      </c>
      <c r="C813" s="263">
        <f t="shared" ca="1" si="38"/>
        <v>0</v>
      </c>
      <c r="D813" s="263" t="b">
        <f>ISBLANK(JVL11.7.6C03)</f>
        <v>1</v>
      </c>
      <c r="E813" s="263">
        <f>COUNT(JVL11.7.6C03)</f>
        <v>0</v>
      </c>
      <c r="G813" s="268" t="str">
        <f t="shared" si="36"/>
        <v>'=ISBLANK(JVL11.7.6C03)</v>
      </c>
      <c r="H813" s="263" t="str">
        <f t="shared" si="37"/>
        <v>'=COUNT(JVL11.7.6C03)</v>
      </c>
    </row>
    <row r="814" spans="1:8" x14ac:dyDescent="0.2">
      <c r="A814" s="263" t="s">
        <v>1884</v>
      </c>
      <c r="B814" s="263" t="s">
        <v>1885</v>
      </c>
      <c r="C814" s="263">
        <f t="shared" ca="1" si="38"/>
        <v>0</v>
      </c>
      <c r="D814" s="263" t="b">
        <f>ISBLANK(JVL11.7.6C05)</f>
        <v>1</v>
      </c>
      <c r="E814" s="263">
        <f>COUNT(JVL11.7.6C05)</f>
        <v>0</v>
      </c>
      <c r="G814" s="268" t="str">
        <f t="shared" si="36"/>
        <v>'=ISBLANK(JVL11.7.6C05)</v>
      </c>
      <c r="H814" s="263" t="str">
        <f t="shared" si="37"/>
        <v>'=COUNT(JVL11.7.6C05)</v>
      </c>
    </row>
    <row r="815" spans="1:8" x14ac:dyDescent="0.2">
      <c r="A815" s="263" t="s">
        <v>1886</v>
      </c>
      <c r="B815" s="263" t="s">
        <v>1887</v>
      </c>
      <c r="C815" s="263">
        <f t="shared" ca="1" si="38"/>
        <v>0</v>
      </c>
      <c r="D815" s="263" t="b">
        <f>ISBLANK(JVL11.7.7C01)</f>
        <v>1</v>
      </c>
      <c r="E815" s="263">
        <f>COUNT(JVL11.7.7C01)</f>
        <v>0</v>
      </c>
      <c r="G815" s="268" t="str">
        <f t="shared" si="36"/>
        <v>'=ISBLANK(JVL11.7.7C01)</v>
      </c>
      <c r="H815" s="263" t="str">
        <f t="shared" si="37"/>
        <v>'=COUNT(JVL11.7.7C01)</v>
      </c>
    </row>
    <row r="816" spans="1:8" x14ac:dyDescent="0.2">
      <c r="A816" s="263" t="s">
        <v>1888</v>
      </c>
      <c r="B816" s="263" t="s">
        <v>1889</v>
      </c>
      <c r="C816" s="263">
        <f t="shared" ca="1" si="38"/>
        <v>0</v>
      </c>
      <c r="D816" s="263" t="b">
        <f>ISBLANK(JVL11.7.7C02)</f>
        <v>1</v>
      </c>
      <c r="E816" s="263">
        <f>COUNT(JVL11.7.7C02)</f>
        <v>0</v>
      </c>
      <c r="G816" s="268" t="str">
        <f t="shared" si="36"/>
        <v>'=ISBLANK(JVL11.7.7C02)</v>
      </c>
      <c r="H816" s="263" t="str">
        <f t="shared" si="37"/>
        <v>'=COUNT(JVL11.7.7C02)</v>
      </c>
    </row>
    <row r="817" spans="1:8" x14ac:dyDescent="0.2">
      <c r="A817" s="263" t="s">
        <v>1890</v>
      </c>
      <c r="B817" s="263" t="s">
        <v>1891</v>
      </c>
      <c r="C817" s="263">
        <f t="shared" ca="1" si="38"/>
        <v>0</v>
      </c>
      <c r="D817" s="263" t="b">
        <f>ISBLANK(JVL11.7.7C03)</f>
        <v>1</v>
      </c>
      <c r="E817" s="263">
        <f>COUNT(JVL11.7.7C03)</f>
        <v>0</v>
      </c>
      <c r="G817" s="268" t="str">
        <f t="shared" si="36"/>
        <v>'=ISBLANK(JVL11.7.7C03)</v>
      </c>
      <c r="H817" s="263" t="str">
        <f t="shared" si="37"/>
        <v>'=COUNT(JVL11.7.7C03)</v>
      </c>
    </row>
    <row r="818" spans="1:8" x14ac:dyDescent="0.2">
      <c r="A818" s="264" t="s">
        <v>1892</v>
      </c>
      <c r="B818" s="263" t="s">
        <v>1893</v>
      </c>
      <c r="C818" s="263">
        <f t="shared" ca="1" si="38"/>
        <v>0</v>
      </c>
      <c r="D818" s="263" t="b">
        <f>ISBLANK(JVL11.7.7C05)</f>
        <v>1</v>
      </c>
      <c r="E818" s="263">
        <f>COUNT(JVL11.7.7C05)</f>
        <v>0</v>
      </c>
      <c r="G818" s="268" t="str">
        <f t="shared" si="36"/>
        <v>'=ISBLANK(JVL11.7.7C05)</v>
      </c>
      <c r="H818" s="263" t="str">
        <f t="shared" si="37"/>
        <v>'=COUNT(JVL11.7.7C05)</v>
      </c>
    </row>
    <row r="819" spans="1:8" x14ac:dyDescent="0.2">
      <c r="A819" s="263" t="s">
        <v>1894</v>
      </c>
      <c r="B819" s="263" t="s">
        <v>1895</v>
      </c>
      <c r="C819" s="263">
        <f t="shared" ca="1" si="38"/>
        <v>0</v>
      </c>
      <c r="D819" s="263" t="b">
        <f>ISBLANK(JVL11.8.1C01)</f>
        <v>1</v>
      </c>
      <c r="E819" s="263">
        <f>COUNT(JVL11.8.1C01)</f>
        <v>0</v>
      </c>
      <c r="G819" s="268" t="str">
        <f t="shared" si="36"/>
        <v>'=ISBLANK(JVL11.8.1C01)</v>
      </c>
      <c r="H819" s="263" t="str">
        <f t="shared" si="37"/>
        <v>'=COUNT(JVL11.8.1C01)</v>
      </c>
    </row>
    <row r="820" spans="1:8" x14ac:dyDescent="0.2">
      <c r="A820" s="263" t="s">
        <v>1896</v>
      </c>
      <c r="B820" s="263" t="s">
        <v>1897</v>
      </c>
      <c r="C820" s="263">
        <f t="shared" ca="1" si="38"/>
        <v>0</v>
      </c>
      <c r="D820" s="263" t="b">
        <f>ISBLANK(JVL11.8.2C01)</f>
        <v>1</v>
      </c>
      <c r="E820" s="263">
        <f>COUNT(JVL11.8.2C01)</f>
        <v>0</v>
      </c>
      <c r="G820" s="268" t="str">
        <f t="shared" si="36"/>
        <v>'=ISBLANK(JVL11.8.2C01)</v>
      </c>
      <c r="H820" s="263" t="str">
        <f t="shared" si="37"/>
        <v>'=COUNT(JVL11.8.2C01)</v>
      </c>
    </row>
    <row r="821" spans="1:8" x14ac:dyDescent="0.2">
      <c r="A821" s="263" t="s">
        <v>1898</v>
      </c>
      <c r="B821" s="263" t="s">
        <v>1899</v>
      </c>
      <c r="C821" s="263">
        <f t="shared" ca="1" si="38"/>
        <v>0</v>
      </c>
      <c r="D821" s="263" t="b">
        <f>ISBLANK(JVL11.8.2C02)</f>
        <v>1</v>
      </c>
      <c r="E821" s="263">
        <f>COUNT(JVL11.8.2C02)</f>
        <v>0</v>
      </c>
      <c r="G821" s="268" t="str">
        <f t="shared" si="36"/>
        <v>'=ISBLANK(JVL11.8.2C02)</v>
      </c>
      <c r="H821" s="263" t="str">
        <f t="shared" si="37"/>
        <v>'=COUNT(JVL11.8.2C02)</v>
      </c>
    </row>
    <row r="822" spans="1:8" x14ac:dyDescent="0.2">
      <c r="A822" s="263" t="s">
        <v>1900</v>
      </c>
      <c r="B822" s="263" t="s">
        <v>1901</v>
      </c>
      <c r="C822" s="263">
        <f t="shared" ca="1" si="38"/>
        <v>0</v>
      </c>
      <c r="D822" s="263" t="b">
        <f>ISBLANK(JVL11.8.2C03)</f>
        <v>1</v>
      </c>
      <c r="E822" s="263">
        <f>COUNT(JVL11.8.2C03)</f>
        <v>0</v>
      </c>
      <c r="G822" s="268" t="str">
        <f t="shared" si="36"/>
        <v>'=ISBLANK(JVL11.8.2C03)</v>
      </c>
      <c r="H822" s="263" t="str">
        <f t="shared" si="37"/>
        <v>'=COUNT(JVL11.8.2C03)</v>
      </c>
    </row>
    <row r="823" spans="1:8" x14ac:dyDescent="0.2">
      <c r="A823" s="263" t="s">
        <v>1902</v>
      </c>
      <c r="B823" s="263" t="s">
        <v>1903</v>
      </c>
      <c r="C823" s="263">
        <f t="shared" ca="1" si="38"/>
        <v>0</v>
      </c>
      <c r="D823" s="263" t="b">
        <f>ISBLANK(JVL11.8.2C04)</f>
        <v>1</v>
      </c>
      <c r="E823" s="263">
        <f>COUNT(JVL11.8.2C04)</f>
        <v>0</v>
      </c>
      <c r="G823" s="268" t="str">
        <f t="shared" si="36"/>
        <v>'=ISBLANK(JVL11.8.2C04)</v>
      </c>
      <c r="H823" s="263" t="str">
        <f t="shared" si="37"/>
        <v>'=COUNT(JVL11.8.2C04)</v>
      </c>
    </row>
    <row r="824" spans="1:8" x14ac:dyDescent="0.2">
      <c r="A824" s="263" t="s">
        <v>1904</v>
      </c>
      <c r="B824" s="263" t="s">
        <v>1905</v>
      </c>
      <c r="C824" s="263">
        <f t="shared" ca="1" si="38"/>
        <v>0</v>
      </c>
      <c r="D824" s="263" t="b">
        <f>ISBLANK(JVL11.8.2C05)</f>
        <v>1</v>
      </c>
      <c r="E824" s="263">
        <f>COUNT(JVL11.8.2C05)</f>
        <v>0</v>
      </c>
      <c r="G824" s="268" t="str">
        <f t="shared" si="36"/>
        <v>'=ISBLANK(JVL11.8.2C05)</v>
      </c>
      <c r="H824" s="263" t="str">
        <f t="shared" si="37"/>
        <v>'=COUNT(JVL11.8.2C05)</v>
      </c>
    </row>
    <row r="825" spans="1:8" x14ac:dyDescent="0.2">
      <c r="A825" s="263" t="s">
        <v>1906</v>
      </c>
      <c r="B825" s="263" t="s">
        <v>1907</v>
      </c>
      <c r="C825" s="263">
        <f t="shared" ca="1" si="38"/>
        <v>0</v>
      </c>
      <c r="D825" s="263" t="b">
        <f>ISBLANK(JVL11.8.3C01)</f>
        <v>1</v>
      </c>
      <c r="E825" s="263">
        <f>COUNT(JVL11.8.3C01)</f>
        <v>0</v>
      </c>
      <c r="G825" s="268" t="str">
        <f t="shared" si="36"/>
        <v>'=ISBLANK(JVL11.8.3C01)</v>
      </c>
      <c r="H825" s="263" t="str">
        <f t="shared" si="37"/>
        <v>'=COUNT(JVL11.8.3C01)</v>
      </c>
    </row>
    <row r="826" spans="1:8" x14ac:dyDescent="0.2">
      <c r="A826" s="263" t="s">
        <v>1908</v>
      </c>
      <c r="B826" s="263" t="s">
        <v>1909</v>
      </c>
      <c r="C826" s="263">
        <f t="shared" ca="1" si="38"/>
        <v>0</v>
      </c>
      <c r="D826" s="263" t="b">
        <f>ISBLANK(JVL11.8.3C02)</f>
        <v>1</v>
      </c>
      <c r="E826" s="263">
        <f>COUNT(JVL11.8.3C02)</f>
        <v>0</v>
      </c>
      <c r="G826" s="268" t="str">
        <f t="shared" si="36"/>
        <v>'=ISBLANK(JVL11.8.3C02)</v>
      </c>
      <c r="H826" s="263" t="str">
        <f t="shared" si="37"/>
        <v>'=COUNT(JVL11.8.3C02)</v>
      </c>
    </row>
    <row r="827" spans="1:8" x14ac:dyDescent="0.2">
      <c r="A827" s="263" t="s">
        <v>1910</v>
      </c>
      <c r="B827" s="263" t="s">
        <v>1911</v>
      </c>
      <c r="C827" s="263">
        <f t="shared" ca="1" si="38"/>
        <v>0</v>
      </c>
      <c r="D827" s="263" t="b">
        <f>ISBLANK(JVL11.8.3C03)</f>
        <v>1</v>
      </c>
      <c r="E827" s="263">
        <f>COUNT(JVL11.8.3C03)</f>
        <v>0</v>
      </c>
      <c r="G827" s="268" t="str">
        <f t="shared" si="36"/>
        <v>'=ISBLANK(JVL11.8.3C03)</v>
      </c>
      <c r="H827" s="263" t="str">
        <f t="shared" si="37"/>
        <v>'=COUNT(JVL11.8.3C03)</v>
      </c>
    </row>
    <row r="828" spans="1:8" x14ac:dyDescent="0.2">
      <c r="A828" s="263" t="s">
        <v>1912</v>
      </c>
      <c r="B828" s="263" t="s">
        <v>1913</v>
      </c>
      <c r="C828" s="263">
        <f t="shared" ca="1" si="38"/>
        <v>0</v>
      </c>
      <c r="D828" s="263" t="b">
        <f>ISBLANK(JVL11.8.3C05)</f>
        <v>1</v>
      </c>
      <c r="E828" s="263">
        <f>COUNT(JVL11.8.3C05)</f>
        <v>0</v>
      </c>
      <c r="G828" s="268" t="str">
        <f t="shared" si="36"/>
        <v>'=ISBLANK(JVL11.8.3C05)</v>
      </c>
      <c r="H828" s="263" t="str">
        <f t="shared" si="37"/>
        <v>'=COUNT(JVL11.8.3C05)</v>
      </c>
    </row>
    <row r="829" spans="1:8" x14ac:dyDescent="0.2">
      <c r="A829" s="263" t="s">
        <v>1914</v>
      </c>
      <c r="B829" s="263" t="s">
        <v>1915</v>
      </c>
      <c r="C829" s="263">
        <f t="shared" ca="1" si="38"/>
        <v>0</v>
      </c>
      <c r="D829" s="263" t="b">
        <f>ISBLANK(JVL11.8.4C01)</f>
        <v>1</v>
      </c>
      <c r="E829" s="263">
        <f>COUNT(JVL11.8.4C01)</f>
        <v>0</v>
      </c>
      <c r="G829" s="268" t="str">
        <f t="shared" si="36"/>
        <v>'=ISBLANK(JVL11.8.4C01)</v>
      </c>
      <c r="H829" s="263" t="str">
        <f t="shared" si="37"/>
        <v>'=COUNT(JVL11.8.4C01)</v>
      </c>
    </row>
    <row r="830" spans="1:8" x14ac:dyDescent="0.2">
      <c r="A830" s="263" t="s">
        <v>1916</v>
      </c>
      <c r="B830" s="263" t="s">
        <v>1917</v>
      </c>
      <c r="C830" s="263">
        <f t="shared" ca="1" si="38"/>
        <v>0</v>
      </c>
      <c r="D830" s="263" t="b">
        <f>ISBLANK(JVL11.8.4C02)</f>
        <v>1</v>
      </c>
      <c r="E830" s="263">
        <f>COUNT(JVL11.8.4C02)</f>
        <v>0</v>
      </c>
      <c r="G830" s="268" t="str">
        <f t="shared" si="36"/>
        <v>'=ISBLANK(JVL11.8.4C02)</v>
      </c>
      <c r="H830" s="263" t="str">
        <f t="shared" si="37"/>
        <v>'=COUNT(JVL11.8.4C02)</v>
      </c>
    </row>
    <row r="831" spans="1:8" x14ac:dyDescent="0.2">
      <c r="A831" s="263" t="s">
        <v>1918</v>
      </c>
      <c r="B831" s="263" t="s">
        <v>1919</v>
      </c>
      <c r="C831" s="263">
        <f t="shared" ca="1" si="38"/>
        <v>0</v>
      </c>
      <c r="D831" s="263" t="b">
        <f>ISBLANK(JVL11.8.4C03)</f>
        <v>1</v>
      </c>
      <c r="E831" s="263">
        <f>COUNT(JVL11.8.4C03)</f>
        <v>0</v>
      </c>
      <c r="G831" s="268" t="str">
        <f t="shared" si="36"/>
        <v>'=ISBLANK(JVL11.8.4C03)</v>
      </c>
      <c r="H831" s="263" t="str">
        <f t="shared" si="37"/>
        <v>'=COUNT(JVL11.8.4C03)</v>
      </c>
    </row>
    <row r="832" spans="1:8" x14ac:dyDescent="0.2">
      <c r="A832" s="263" t="s">
        <v>1920</v>
      </c>
      <c r="B832" s="263" t="s">
        <v>1921</v>
      </c>
      <c r="C832" s="263">
        <f t="shared" ca="1" si="38"/>
        <v>0</v>
      </c>
      <c r="D832" s="263" t="b">
        <f>ISBLANK(JVL11.8.4C05)</f>
        <v>1</v>
      </c>
      <c r="E832" s="263">
        <f>COUNT(JVL11.8.4C05)</f>
        <v>0</v>
      </c>
      <c r="G832" s="268" t="str">
        <f t="shared" si="36"/>
        <v>'=ISBLANK(JVL11.8.4C05)</v>
      </c>
      <c r="H832" s="263" t="str">
        <f t="shared" si="37"/>
        <v>'=COUNT(JVL11.8.4C05)</v>
      </c>
    </row>
    <row r="833" spans="1:8" x14ac:dyDescent="0.2">
      <c r="A833" s="263" t="s">
        <v>1922</v>
      </c>
      <c r="B833" s="263" t="s">
        <v>1923</v>
      </c>
      <c r="C833" s="263">
        <f t="shared" ca="1" si="38"/>
        <v>0</v>
      </c>
      <c r="D833" s="263" t="b">
        <f>ISBLANK(JVL11.8.5C01)</f>
        <v>1</v>
      </c>
      <c r="E833" s="263">
        <f>COUNT(JVL11.8.5C01)</f>
        <v>0</v>
      </c>
      <c r="G833" s="268" t="str">
        <f t="shared" si="36"/>
        <v>'=ISBLANK(JVL11.8.5C01)</v>
      </c>
      <c r="H833" s="263" t="str">
        <f t="shared" si="37"/>
        <v>'=COUNT(JVL11.8.5C01)</v>
      </c>
    </row>
    <row r="834" spans="1:8" x14ac:dyDescent="0.2">
      <c r="A834" s="263" t="s">
        <v>1924</v>
      </c>
      <c r="B834" s="263" t="s">
        <v>1925</v>
      </c>
      <c r="C834" s="263">
        <f t="shared" ca="1" si="38"/>
        <v>0</v>
      </c>
      <c r="D834" s="263" t="b">
        <f>ISBLANK(JVL11.8.5C02)</f>
        <v>1</v>
      </c>
      <c r="E834" s="263">
        <f>COUNT(JVL11.8.5C02)</f>
        <v>0</v>
      </c>
      <c r="G834" s="268" t="str">
        <f t="shared" ref="G834:G897" si="39">"'=ISBLANK(" &amp; A834 &amp;")"</f>
        <v>'=ISBLANK(JVL11.8.5C02)</v>
      </c>
      <c r="H834" s="263" t="str">
        <f t="shared" ref="H834:H897" si="40">"'=COUNT(" &amp; A834 &amp;")"</f>
        <v>'=COUNT(JVL11.8.5C02)</v>
      </c>
    </row>
    <row r="835" spans="1:8" x14ac:dyDescent="0.2">
      <c r="A835" s="263" t="s">
        <v>1926</v>
      </c>
      <c r="B835" s="263" t="s">
        <v>1927</v>
      </c>
      <c r="C835" s="263">
        <f t="shared" ref="C835:C898" ca="1" si="41">INDIRECT(A835)</f>
        <v>0</v>
      </c>
      <c r="D835" s="263" t="b">
        <f>ISBLANK(JVL11.8.5C03)</f>
        <v>1</v>
      </c>
      <c r="E835" s="263">
        <f>COUNT(JVL11.8.5C03)</f>
        <v>0</v>
      </c>
      <c r="G835" s="268" t="str">
        <f t="shared" si="39"/>
        <v>'=ISBLANK(JVL11.8.5C03)</v>
      </c>
      <c r="H835" s="263" t="str">
        <f t="shared" si="40"/>
        <v>'=COUNT(JVL11.8.5C03)</v>
      </c>
    </row>
    <row r="836" spans="1:8" x14ac:dyDescent="0.2">
      <c r="A836" s="263" t="s">
        <v>1928</v>
      </c>
      <c r="B836" s="263" t="s">
        <v>1929</v>
      </c>
      <c r="C836" s="263">
        <f t="shared" ca="1" si="41"/>
        <v>0</v>
      </c>
      <c r="D836" s="263" t="b">
        <f>ISBLANK(JVL11.8.5C05)</f>
        <v>1</v>
      </c>
      <c r="E836" s="263">
        <f>COUNT(JVL11.8.5C05)</f>
        <v>0</v>
      </c>
      <c r="G836" s="268" t="str">
        <f t="shared" si="39"/>
        <v>'=ISBLANK(JVL11.8.5C05)</v>
      </c>
      <c r="H836" s="263" t="str">
        <f t="shared" si="40"/>
        <v>'=COUNT(JVL11.8.5C05)</v>
      </c>
    </row>
    <row r="837" spans="1:8" x14ac:dyDescent="0.2">
      <c r="A837" s="263" t="s">
        <v>1930</v>
      </c>
      <c r="B837" s="263" t="s">
        <v>1931</v>
      </c>
      <c r="C837" s="263">
        <f t="shared" ca="1" si="41"/>
        <v>0</v>
      </c>
      <c r="D837" s="263" t="b">
        <f>ISBLANK(JVL11.8.6C01)</f>
        <v>1</v>
      </c>
      <c r="E837" s="263">
        <f>COUNT(JVL11.8.6C01)</f>
        <v>0</v>
      </c>
      <c r="G837" s="268" t="str">
        <f t="shared" si="39"/>
        <v>'=ISBLANK(JVL11.8.6C01)</v>
      </c>
      <c r="H837" s="263" t="str">
        <f t="shared" si="40"/>
        <v>'=COUNT(JVL11.8.6C01)</v>
      </c>
    </row>
    <row r="838" spans="1:8" x14ac:dyDescent="0.2">
      <c r="A838" s="263" t="s">
        <v>1932</v>
      </c>
      <c r="B838" s="263" t="s">
        <v>1933</v>
      </c>
      <c r="C838" s="263">
        <f t="shared" ca="1" si="41"/>
        <v>0</v>
      </c>
      <c r="D838" s="263" t="b">
        <f>ISBLANK(JVL11.8.6C02)</f>
        <v>1</v>
      </c>
      <c r="E838" s="263">
        <f>COUNT(JVL11.8.6C02)</f>
        <v>0</v>
      </c>
      <c r="G838" s="268" t="str">
        <f t="shared" si="39"/>
        <v>'=ISBLANK(JVL11.8.6C02)</v>
      </c>
      <c r="H838" s="263" t="str">
        <f t="shared" si="40"/>
        <v>'=COUNT(JVL11.8.6C02)</v>
      </c>
    </row>
    <row r="839" spans="1:8" x14ac:dyDescent="0.2">
      <c r="A839" s="263" t="s">
        <v>1934</v>
      </c>
      <c r="B839" s="263" t="s">
        <v>1935</v>
      </c>
      <c r="C839" s="263">
        <f t="shared" ca="1" si="41"/>
        <v>0</v>
      </c>
      <c r="D839" s="263" t="b">
        <f>ISBLANK(JVL11.8.6C03)</f>
        <v>1</v>
      </c>
      <c r="E839" s="263">
        <f>COUNT(JVL11.8.6C03)</f>
        <v>0</v>
      </c>
      <c r="G839" s="268" t="str">
        <f t="shared" si="39"/>
        <v>'=ISBLANK(JVL11.8.6C03)</v>
      </c>
      <c r="H839" s="263" t="str">
        <f t="shared" si="40"/>
        <v>'=COUNT(JVL11.8.6C03)</v>
      </c>
    </row>
    <row r="840" spans="1:8" x14ac:dyDescent="0.2">
      <c r="A840" s="263" t="s">
        <v>1936</v>
      </c>
      <c r="B840" s="263" t="s">
        <v>1937</v>
      </c>
      <c r="C840" s="263">
        <f t="shared" ca="1" si="41"/>
        <v>0</v>
      </c>
      <c r="D840" s="263" t="b">
        <f>ISBLANK(JVL11.8.6C05)</f>
        <v>1</v>
      </c>
      <c r="E840" s="263">
        <f>COUNT(JVL11.8.6C05)</f>
        <v>0</v>
      </c>
      <c r="G840" s="268" t="str">
        <f t="shared" si="39"/>
        <v>'=ISBLANK(JVL11.8.6C05)</v>
      </c>
      <c r="H840" s="263" t="str">
        <f t="shared" si="40"/>
        <v>'=COUNT(JVL11.8.6C05)</v>
      </c>
    </row>
    <row r="841" spans="1:8" x14ac:dyDescent="0.2">
      <c r="A841" s="263" t="s">
        <v>1938</v>
      </c>
      <c r="B841" s="263" t="s">
        <v>1939</v>
      </c>
      <c r="C841" s="263">
        <f t="shared" ca="1" si="41"/>
        <v>0</v>
      </c>
      <c r="D841" s="263" t="b">
        <f>ISBLANK(JVL11.8.7C01)</f>
        <v>1</v>
      </c>
      <c r="E841" s="263">
        <f>COUNT(JVL11.8.7C01)</f>
        <v>0</v>
      </c>
      <c r="G841" s="268" t="str">
        <f t="shared" si="39"/>
        <v>'=ISBLANK(JVL11.8.7C01)</v>
      </c>
      <c r="H841" s="263" t="str">
        <f t="shared" si="40"/>
        <v>'=COUNT(JVL11.8.7C01)</v>
      </c>
    </row>
    <row r="842" spans="1:8" x14ac:dyDescent="0.2">
      <c r="A842" s="263" t="s">
        <v>1940</v>
      </c>
      <c r="B842" s="263" t="s">
        <v>1941</v>
      </c>
      <c r="C842" s="263">
        <f t="shared" ca="1" si="41"/>
        <v>0</v>
      </c>
      <c r="D842" s="263" t="b">
        <f>ISBLANK(JVL11.8.7C02)</f>
        <v>1</v>
      </c>
      <c r="E842" s="263">
        <f>COUNT(JVL11.8.7C02)</f>
        <v>0</v>
      </c>
      <c r="G842" s="268" t="str">
        <f t="shared" si="39"/>
        <v>'=ISBLANK(JVL11.8.7C02)</v>
      </c>
      <c r="H842" s="263" t="str">
        <f t="shared" si="40"/>
        <v>'=COUNT(JVL11.8.7C02)</v>
      </c>
    </row>
    <row r="843" spans="1:8" x14ac:dyDescent="0.2">
      <c r="A843" s="263" t="s">
        <v>1942</v>
      </c>
      <c r="B843" s="263" t="s">
        <v>1943</v>
      </c>
      <c r="C843" s="263">
        <f t="shared" ca="1" si="41"/>
        <v>0</v>
      </c>
      <c r="D843" s="263" t="b">
        <f>ISBLANK(JVL11.8.7C03)</f>
        <v>1</v>
      </c>
      <c r="E843" s="263">
        <f>COUNT(JVL11.8.7C03)</f>
        <v>0</v>
      </c>
      <c r="G843" s="268" t="str">
        <f t="shared" si="39"/>
        <v>'=ISBLANK(JVL11.8.7C03)</v>
      </c>
      <c r="H843" s="263" t="str">
        <f t="shared" si="40"/>
        <v>'=COUNT(JVL11.8.7C03)</v>
      </c>
    </row>
    <row r="844" spans="1:8" x14ac:dyDescent="0.2">
      <c r="A844" s="263" t="s">
        <v>1944</v>
      </c>
      <c r="B844" s="263" t="s">
        <v>1945</v>
      </c>
      <c r="C844" s="263">
        <f t="shared" ca="1" si="41"/>
        <v>0</v>
      </c>
      <c r="D844" s="263" t="b">
        <f>ISBLANK(JVL11.8.7C05)</f>
        <v>1</v>
      </c>
      <c r="E844" s="263">
        <f>COUNT(JVL11.8.7C05)</f>
        <v>0</v>
      </c>
      <c r="G844" s="268" t="str">
        <f t="shared" si="39"/>
        <v>'=ISBLANK(JVL11.8.7C05)</v>
      </c>
      <c r="H844" s="263" t="str">
        <f t="shared" si="40"/>
        <v>'=COUNT(JVL11.8.7C05)</v>
      </c>
    </row>
    <row r="845" spans="1:8" x14ac:dyDescent="0.2">
      <c r="A845" s="263" t="s">
        <v>1946</v>
      </c>
      <c r="B845" s="263" t="s">
        <v>1947</v>
      </c>
      <c r="C845" s="263">
        <f t="shared" ca="1" si="41"/>
        <v>0</v>
      </c>
      <c r="D845" s="263" t="b">
        <f>ISBLANK(JVL11.9.1C01)</f>
        <v>1</v>
      </c>
      <c r="E845" s="263">
        <f>COUNT(JVL11.9.1C01)</f>
        <v>0</v>
      </c>
      <c r="G845" s="268" t="str">
        <f t="shared" si="39"/>
        <v>'=ISBLANK(JVL11.9.1C01)</v>
      </c>
      <c r="H845" s="263" t="str">
        <f t="shared" si="40"/>
        <v>'=COUNT(JVL11.9.1C01)</v>
      </c>
    </row>
    <row r="846" spans="1:8" x14ac:dyDescent="0.2">
      <c r="A846" s="263" t="s">
        <v>1948</v>
      </c>
      <c r="B846" s="263" t="s">
        <v>1949</v>
      </c>
      <c r="C846" s="263">
        <f t="shared" ca="1" si="41"/>
        <v>0</v>
      </c>
      <c r="D846" s="263" t="b">
        <f>ISBLANK(JVL11.9.2C01)</f>
        <v>1</v>
      </c>
      <c r="E846" s="263">
        <f>COUNT(JVL11.9.2C01)</f>
        <v>0</v>
      </c>
      <c r="G846" s="268" t="str">
        <f t="shared" si="39"/>
        <v>'=ISBLANK(JVL11.9.2C01)</v>
      </c>
      <c r="H846" s="263" t="str">
        <f t="shared" si="40"/>
        <v>'=COUNT(JVL11.9.2C01)</v>
      </c>
    </row>
    <row r="847" spans="1:8" x14ac:dyDescent="0.2">
      <c r="A847" s="263" t="s">
        <v>1950</v>
      </c>
      <c r="B847" s="263" t="s">
        <v>1951</v>
      </c>
      <c r="C847" s="263">
        <f t="shared" ca="1" si="41"/>
        <v>0</v>
      </c>
      <c r="D847" s="263" t="b">
        <f>ISBLANK(JVL11.9.2C02)</f>
        <v>1</v>
      </c>
      <c r="E847" s="263">
        <f>COUNT(JVL11.9.2C02)</f>
        <v>0</v>
      </c>
      <c r="G847" s="268" t="str">
        <f t="shared" si="39"/>
        <v>'=ISBLANK(JVL11.9.2C02)</v>
      </c>
      <c r="H847" s="263" t="str">
        <f t="shared" si="40"/>
        <v>'=COUNT(JVL11.9.2C02)</v>
      </c>
    </row>
    <row r="848" spans="1:8" x14ac:dyDescent="0.2">
      <c r="A848" s="263" t="s">
        <v>1952</v>
      </c>
      <c r="B848" s="263" t="s">
        <v>1953</v>
      </c>
      <c r="C848" s="263">
        <f t="shared" ca="1" si="41"/>
        <v>0</v>
      </c>
      <c r="D848" s="263" t="b">
        <f>ISBLANK(JVL11.9.2C03)</f>
        <v>1</v>
      </c>
      <c r="E848" s="263">
        <f>COUNT(JVL11.9.2C03)</f>
        <v>0</v>
      </c>
      <c r="G848" s="268" t="str">
        <f t="shared" si="39"/>
        <v>'=ISBLANK(JVL11.9.2C03)</v>
      </c>
      <c r="H848" s="263" t="str">
        <f t="shared" si="40"/>
        <v>'=COUNT(JVL11.9.2C03)</v>
      </c>
    </row>
    <row r="849" spans="1:8" x14ac:dyDescent="0.2">
      <c r="A849" s="263" t="s">
        <v>1954</v>
      </c>
      <c r="B849" s="263" t="s">
        <v>1955</v>
      </c>
      <c r="C849" s="263">
        <f t="shared" ca="1" si="41"/>
        <v>0</v>
      </c>
      <c r="D849" s="263" t="b">
        <f>ISBLANK(JVL11.9.2C04)</f>
        <v>1</v>
      </c>
      <c r="E849" s="263">
        <f>COUNT(JVL11.9.2C04)</f>
        <v>0</v>
      </c>
      <c r="G849" s="268" t="str">
        <f t="shared" si="39"/>
        <v>'=ISBLANK(JVL11.9.2C04)</v>
      </c>
      <c r="H849" s="263" t="str">
        <f t="shared" si="40"/>
        <v>'=COUNT(JVL11.9.2C04)</v>
      </c>
    </row>
    <row r="850" spans="1:8" x14ac:dyDescent="0.2">
      <c r="A850" s="263" t="s">
        <v>1956</v>
      </c>
      <c r="B850" s="263" t="s">
        <v>1957</v>
      </c>
      <c r="C850" s="263">
        <f t="shared" ca="1" si="41"/>
        <v>0</v>
      </c>
      <c r="D850" s="263" t="b">
        <f>ISBLANK(JVL11.9.2C05)</f>
        <v>1</v>
      </c>
      <c r="E850" s="263">
        <f>COUNT(JVL11.9.2C05)</f>
        <v>0</v>
      </c>
      <c r="G850" s="268" t="str">
        <f t="shared" si="39"/>
        <v>'=ISBLANK(JVL11.9.2C05)</v>
      </c>
      <c r="H850" s="263" t="str">
        <f t="shared" si="40"/>
        <v>'=COUNT(JVL11.9.2C05)</v>
      </c>
    </row>
    <row r="851" spans="1:8" x14ac:dyDescent="0.2">
      <c r="A851" s="263" t="s">
        <v>1958</v>
      </c>
      <c r="B851" s="263" t="s">
        <v>1959</v>
      </c>
      <c r="C851" s="263">
        <f t="shared" ca="1" si="41"/>
        <v>0</v>
      </c>
      <c r="D851" s="263" t="b">
        <f>ISBLANK(JVL11.9.3C01)</f>
        <v>1</v>
      </c>
      <c r="E851" s="263">
        <f>COUNT(JVL11.9.3C01)</f>
        <v>0</v>
      </c>
      <c r="G851" s="268" t="str">
        <f t="shared" si="39"/>
        <v>'=ISBLANK(JVL11.9.3C01)</v>
      </c>
      <c r="H851" s="263" t="str">
        <f t="shared" si="40"/>
        <v>'=COUNT(JVL11.9.3C01)</v>
      </c>
    </row>
    <row r="852" spans="1:8" x14ac:dyDescent="0.2">
      <c r="A852" s="263" t="s">
        <v>1960</v>
      </c>
      <c r="B852" s="263" t="s">
        <v>1961</v>
      </c>
      <c r="C852" s="263">
        <f t="shared" ca="1" si="41"/>
        <v>0</v>
      </c>
      <c r="D852" s="263" t="b">
        <f>ISBLANK(JVL11.9.3C02)</f>
        <v>1</v>
      </c>
      <c r="E852" s="263">
        <f>COUNT(JVL11.9.3C02)</f>
        <v>0</v>
      </c>
      <c r="G852" s="268" t="str">
        <f t="shared" si="39"/>
        <v>'=ISBLANK(JVL11.9.3C02)</v>
      </c>
      <c r="H852" s="263" t="str">
        <f t="shared" si="40"/>
        <v>'=COUNT(JVL11.9.3C02)</v>
      </c>
    </row>
    <row r="853" spans="1:8" x14ac:dyDescent="0.2">
      <c r="A853" s="263" t="s">
        <v>1962</v>
      </c>
      <c r="B853" s="263" t="s">
        <v>1963</v>
      </c>
      <c r="C853" s="263">
        <f t="shared" ca="1" si="41"/>
        <v>0</v>
      </c>
      <c r="D853" s="263" t="b">
        <f>ISBLANK(JVL11.9.3C03)</f>
        <v>1</v>
      </c>
      <c r="E853" s="263">
        <f>COUNT(JVL11.9.3C03)</f>
        <v>0</v>
      </c>
      <c r="G853" s="268" t="str">
        <f t="shared" si="39"/>
        <v>'=ISBLANK(JVL11.9.3C03)</v>
      </c>
      <c r="H853" s="263" t="str">
        <f t="shared" si="40"/>
        <v>'=COUNT(JVL11.9.3C03)</v>
      </c>
    </row>
    <row r="854" spans="1:8" x14ac:dyDescent="0.2">
      <c r="A854" s="263" t="s">
        <v>1964</v>
      </c>
      <c r="B854" s="263" t="s">
        <v>1965</v>
      </c>
      <c r="C854" s="263">
        <f t="shared" ca="1" si="41"/>
        <v>0</v>
      </c>
      <c r="D854" s="263" t="b">
        <f>ISBLANK(JVL11.9.3C05)</f>
        <v>1</v>
      </c>
      <c r="E854" s="263">
        <f>COUNT(JVL11.9.3C05)</f>
        <v>0</v>
      </c>
      <c r="G854" s="268" t="str">
        <f t="shared" si="39"/>
        <v>'=ISBLANK(JVL11.9.3C05)</v>
      </c>
      <c r="H854" s="263" t="str">
        <f t="shared" si="40"/>
        <v>'=COUNT(JVL11.9.3C05)</v>
      </c>
    </row>
    <row r="855" spans="1:8" x14ac:dyDescent="0.2">
      <c r="A855" s="263" t="s">
        <v>1966</v>
      </c>
      <c r="B855" s="263" t="s">
        <v>1967</v>
      </c>
      <c r="C855" s="263">
        <f t="shared" ca="1" si="41"/>
        <v>0</v>
      </c>
      <c r="D855" s="263" t="b">
        <f>ISBLANK(JVL11.9.4C01)</f>
        <v>1</v>
      </c>
      <c r="E855" s="263">
        <f>COUNT(JVL11.9.4C01)</f>
        <v>0</v>
      </c>
      <c r="G855" s="268" t="str">
        <f t="shared" si="39"/>
        <v>'=ISBLANK(JVL11.9.4C01)</v>
      </c>
      <c r="H855" s="263" t="str">
        <f t="shared" si="40"/>
        <v>'=COUNT(JVL11.9.4C01)</v>
      </c>
    </row>
    <row r="856" spans="1:8" x14ac:dyDescent="0.2">
      <c r="A856" s="263" t="s">
        <v>1968</v>
      </c>
      <c r="B856" s="263" t="s">
        <v>1969</v>
      </c>
      <c r="C856" s="263">
        <f t="shared" ca="1" si="41"/>
        <v>0</v>
      </c>
      <c r="D856" s="263" t="b">
        <f>ISBLANK(JVL11.9.4C02)</f>
        <v>1</v>
      </c>
      <c r="E856" s="263">
        <f>COUNT(JVL11.9.4C02)</f>
        <v>0</v>
      </c>
      <c r="G856" s="268" t="str">
        <f t="shared" si="39"/>
        <v>'=ISBLANK(JVL11.9.4C02)</v>
      </c>
      <c r="H856" s="263" t="str">
        <f t="shared" si="40"/>
        <v>'=COUNT(JVL11.9.4C02)</v>
      </c>
    </row>
    <row r="857" spans="1:8" x14ac:dyDescent="0.2">
      <c r="A857" s="263" t="s">
        <v>1970</v>
      </c>
      <c r="B857" s="263" t="s">
        <v>1971</v>
      </c>
      <c r="C857" s="263">
        <f t="shared" ca="1" si="41"/>
        <v>0</v>
      </c>
      <c r="D857" s="263" t="b">
        <f>ISBLANK(JVL11.9.4C03)</f>
        <v>1</v>
      </c>
      <c r="E857" s="263">
        <f>COUNT(JVL11.9.4C03)</f>
        <v>0</v>
      </c>
      <c r="G857" s="268" t="str">
        <f t="shared" si="39"/>
        <v>'=ISBLANK(JVL11.9.4C03)</v>
      </c>
      <c r="H857" s="263" t="str">
        <f t="shared" si="40"/>
        <v>'=COUNT(JVL11.9.4C03)</v>
      </c>
    </row>
    <row r="858" spans="1:8" x14ac:dyDescent="0.2">
      <c r="A858" s="263" t="s">
        <v>1972</v>
      </c>
      <c r="B858" s="263" t="s">
        <v>1973</v>
      </c>
      <c r="C858" s="263">
        <f t="shared" ca="1" si="41"/>
        <v>0</v>
      </c>
      <c r="D858" s="263" t="b">
        <f>ISBLANK(JVL11.9.4C05)</f>
        <v>1</v>
      </c>
      <c r="E858" s="263">
        <f>COUNT(JVL11.9.4C05)</f>
        <v>0</v>
      </c>
      <c r="G858" s="268" t="str">
        <f t="shared" si="39"/>
        <v>'=ISBLANK(JVL11.9.4C05)</v>
      </c>
      <c r="H858" s="263" t="str">
        <f t="shared" si="40"/>
        <v>'=COUNT(JVL11.9.4C05)</v>
      </c>
    </row>
    <row r="859" spans="1:8" x14ac:dyDescent="0.2">
      <c r="A859" s="263" t="s">
        <v>1974</v>
      </c>
      <c r="B859" s="263" t="s">
        <v>1975</v>
      </c>
      <c r="C859" s="263">
        <f t="shared" ca="1" si="41"/>
        <v>0</v>
      </c>
      <c r="D859" s="263" t="b">
        <f>ISBLANK(JVL11.9.5C01)</f>
        <v>1</v>
      </c>
      <c r="E859" s="263">
        <f>COUNT(JVL11.9.5C01)</f>
        <v>0</v>
      </c>
      <c r="G859" s="268" t="str">
        <f t="shared" si="39"/>
        <v>'=ISBLANK(JVL11.9.5C01)</v>
      </c>
      <c r="H859" s="263" t="str">
        <f t="shared" si="40"/>
        <v>'=COUNT(JVL11.9.5C01)</v>
      </c>
    </row>
    <row r="860" spans="1:8" x14ac:dyDescent="0.2">
      <c r="A860" s="263" t="s">
        <v>1976</v>
      </c>
      <c r="B860" s="263" t="s">
        <v>1977</v>
      </c>
      <c r="C860" s="263">
        <f t="shared" ca="1" si="41"/>
        <v>0</v>
      </c>
      <c r="D860" s="263" t="b">
        <f>ISBLANK(JVL11.9.5C02)</f>
        <v>1</v>
      </c>
      <c r="E860" s="263">
        <f>COUNT(JVL11.9.5C02)</f>
        <v>0</v>
      </c>
      <c r="G860" s="268" t="str">
        <f t="shared" si="39"/>
        <v>'=ISBLANK(JVL11.9.5C02)</v>
      </c>
      <c r="H860" s="263" t="str">
        <f t="shared" si="40"/>
        <v>'=COUNT(JVL11.9.5C02)</v>
      </c>
    </row>
    <row r="861" spans="1:8" x14ac:dyDescent="0.2">
      <c r="A861" s="263" t="s">
        <v>1978</v>
      </c>
      <c r="B861" s="263" t="s">
        <v>1979</v>
      </c>
      <c r="C861" s="263">
        <f t="shared" ca="1" si="41"/>
        <v>0</v>
      </c>
      <c r="D861" s="263" t="b">
        <f>ISBLANK(JVL11.9.5C03)</f>
        <v>1</v>
      </c>
      <c r="E861" s="263">
        <f>COUNT(JVL11.9.5C03)</f>
        <v>0</v>
      </c>
      <c r="G861" s="268" t="str">
        <f t="shared" si="39"/>
        <v>'=ISBLANK(JVL11.9.5C03)</v>
      </c>
      <c r="H861" s="263" t="str">
        <f t="shared" si="40"/>
        <v>'=COUNT(JVL11.9.5C03)</v>
      </c>
    </row>
    <row r="862" spans="1:8" x14ac:dyDescent="0.2">
      <c r="A862" s="263" t="s">
        <v>1980</v>
      </c>
      <c r="B862" s="263" t="s">
        <v>1981</v>
      </c>
      <c r="C862" s="263">
        <f t="shared" ca="1" si="41"/>
        <v>0</v>
      </c>
      <c r="D862" s="263" t="b">
        <f>ISBLANK(JVL11.9.5C05)</f>
        <v>1</v>
      </c>
      <c r="E862" s="263">
        <f>COUNT(JVL11.9.5C05)</f>
        <v>0</v>
      </c>
      <c r="G862" s="268" t="str">
        <f t="shared" si="39"/>
        <v>'=ISBLANK(JVL11.9.5C05)</v>
      </c>
      <c r="H862" s="263" t="str">
        <f t="shared" si="40"/>
        <v>'=COUNT(JVL11.9.5C05)</v>
      </c>
    </row>
    <row r="863" spans="1:8" x14ac:dyDescent="0.2">
      <c r="A863" s="263" t="s">
        <v>1982</v>
      </c>
      <c r="B863" s="263" t="s">
        <v>1983</v>
      </c>
      <c r="C863" s="263">
        <f t="shared" ca="1" si="41"/>
        <v>0</v>
      </c>
      <c r="D863" s="263" t="b">
        <f>ISBLANK(JVL11.9.6C01)</f>
        <v>1</v>
      </c>
      <c r="E863" s="263">
        <f>COUNT(JVL11.9.6C01)</f>
        <v>0</v>
      </c>
      <c r="G863" s="268" t="str">
        <f t="shared" si="39"/>
        <v>'=ISBLANK(JVL11.9.6C01)</v>
      </c>
      <c r="H863" s="263" t="str">
        <f t="shared" si="40"/>
        <v>'=COUNT(JVL11.9.6C01)</v>
      </c>
    </row>
    <row r="864" spans="1:8" x14ac:dyDescent="0.2">
      <c r="A864" s="263" t="s">
        <v>1984</v>
      </c>
      <c r="B864" s="263" t="s">
        <v>1985</v>
      </c>
      <c r="C864" s="263">
        <f t="shared" ca="1" si="41"/>
        <v>0</v>
      </c>
      <c r="D864" s="263" t="b">
        <f>ISBLANK(JVL11.9.6C02)</f>
        <v>1</v>
      </c>
      <c r="E864" s="263">
        <f>COUNT(JVL11.9.6C02)</f>
        <v>0</v>
      </c>
      <c r="G864" s="268" t="str">
        <f t="shared" si="39"/>
        <v>'=ISBLANK(JVL11.9.6C02)</v>
      </c>
      <c r="H864" s="263" t="str">
        <f t="shared" si="40"/>
        <v>'=COUNT(JVL11.9.6C02)</v>
      </c>
    </row>
    <row r="865" spans="1:8" x14ac:dyDescent="0.2">
      <c r="A865" s="263" t="s">
        <v>1986</v>
      </c>
      <c r="B865" s="263" t="s">
        <v>1987</v>
      </c>
      <c r="C865" s="263">
        <f t="shared" ca="1" si="41"/>
        <v>0</v>
      </c>
      <c r="D865" s="263" t="b">
        <f>ISBLANK(JVL11.9.6C03)</f>
        <v>1</v>
      </c>
      <c r="E865" s="263">
        <f>COUNT(JVL11.9.6C03)</f>
        <v>0</v>
      </c>
      <c r="G865" s="268" t="str">
        <f t="shared" si="39"/>
        <v>'=ISBLANK(JVL11.9.6C03)</v>
      </c>
      <c r="H865" s="263" t="str">
        <f t="shared" si="40"/>
        <v>'=COUNT(JVL11.9.6C03)</v>
      </c>
    </row>
    <row r="866" spans="1:8" x14ac:dyDescent="0.2">
      <c r="A866" s="263" t="s">
        <v>1988</v>
      </c>
      <c r="B866" s="263" t="s">
        <v>1989</v>
      </c>
      <c r="C866" s="263">
        <f t="shared" ca="1" si="41"/>
        <v>0</v>
      </c>
      <c r="D866" s="263" t="b">
        <f>ISBLANK(JVL11.9.6C05)</f>
        <v>1</v>
      </c>
      <c r="E866" s="263">
        <f>COUNT(JVL11.9.6C05)</f>
        <v>0</v>
      </c>
      <c r="G866" s="268" t="str">
        <f t="shared" si="39"/>
        <v>'=ISBLANK(JVL11.9.6C05)</v>
      </c>
      <c r="H866" s="263" t="str">
        <f t="shared" si="40"/>
        <v>'=COUNT(JVL11.9.6C05)</v>
      </c>
    </row>
    <row r="867" spans="1:8" x14ac:dyDescent="0.2">
      <c r="A867" s="263" t="s">
        <v>1990</v>
      </c>
      <c r="B867" s="263" t="s">
        <v>1991</v>
      </c>
      <c r="C867" s="263">
        <f t="shared" ca="1" si="41"/>
        <v>0</v>
      </c>
      <c r="D867" s="263" t="b">
        <f>ISBLANK(JVL11.9.7C01)</f>
        <v>1</v>
      </c>
      <c r="E867" s="263">
        <f>COUNT(JVL11.9.7C01)</f>
        <v>0</v>
      </c>
      <c r="G867" s="268" t="str">
        <f t="shared" si="39"/>
        <v>'=ISBLANK(JVL11.9.7C01)</v>
      </c>
      <c r="H867" s="263" t="str">
        <f t="shared" si="40"/>
        <v>'=COUNT(JVL11.9.7C01)</v>
      </c>
    </row>
    <row r="868" spans="1:8" x14ac:dyDescent="0.2">
      <c r="A868" s="263" t="s">
        <v>1992</v>
      </c>
      <c r="B868" s="263" t="s">
        <v>1993</v>
      </c>
      <c r="C868" s="263">
        <f t="shared" ca="1" si="41"/>
        <v>0</v>
      </c>
      <c r="D868" s="263" t="b">
        <f>ISBLANK(JVL11.9.7C02)</f>
        <v>1</v>
      </c>
      <c r="E868" s="263">
        <f>COUNT(JVL11.9.7C02)</f>
        <v>0</v>
      </c>
      <c r="G868" s="268" t="str">
        <f t="shared" si="39"/>
        <v>'=ISBLANK(JVL11.9.7C02)</v>
      </c>
      <c r="H868" s="263" t="str">
        <f t="shared" si="40"/>
        <v>'=COUNT(JVL11.9.7C02)</v>
      </c>
    </row>
    <row r="869" spans="1:8" x14ac:dyDescent="0.2">
      <c r="A869" s="263" t="s">
        <v>1994</v>
      </c>
      <c r="B869" s="263" t="s">
        <v>1995</v>
      </c>
      <c r="C869" s="263">
        <f t="shared" ca="1" si="41"/>
        <v>0</v>
      </c>
      <c r="D869" s="263" t="b">
        <f>ISBLANK(JVL11.9.7C03)</f>
        <v>1</v>
      </c>
      <c r="E869" s="263">
        <f>COUNT(JVL11.9.7C03)</f>
        <v>0</v>
      </c>
      <c r="G869" s="268" t="str">
        <f t="shared" si="39"/>
        <v>'=ISBLANK(JVL11.9.7C03)</v>
      </c>
      <c r="H869" s="263" t="str">
        <f t="shared" si="40"/>
        <v>'=COUNT(JVL11.9.7C03)</v>
      </c>
    </row>
    <row r="870" spans="1:8" x14ac:dyDescent="0.2">
      <c r="A870" s="263" t="s">
        <v>1996</v>
      </c>
      <c r="B870" s="263" t="s">
        <v>1997</v>
      </c>
      <c r="C870" s="263">
        <f t="shared" ca="1" si="41"/>
        <v>0</v>
      </c>
      <c r="D870" s="263" t="b">
        <f>ISBLANK(JVL11.9.7C05)</f>
        <v>1</v>
      </c>
      <c r="E870" s="263">
        <f>COUNT(JVL11.9.7C05)</f>
        <v>0</v>
      </c>
      <c r="G870" s="268" t="str">
        <f t="shared" si="39"/>
        <v>'=ISBLANK(JVL11.9.7C05)</v>
      </c>
      <c r="H870" s="263" t="str">
        <f t="shared" si="40"/>
        <v>'=COUNT(JVL11.9.7C05)</v>
      </c>
    </row>
    <row r="871" spans="1:8" x14ac:dyDescent="0.2">
      <c r="A871" s="263" t="s">
        <v>1998</v>
      </c>
      <c r="B871" s="263" t="s">
        <v>6554</v>
      </c>
      <c r="C871" s="263">
        <f t="shared" ca="1" si="41"/>
        <v>0</v>
      </c>
      <c r="D871" s="263" t="b">
        <f>ISBLANK(L10.0D01)</f>
        <v>1</v>
      </c>
      <c r="E871" s="263">
        <f>COUNT(L10.0D01)</f>
        <v>0</v>
      </c>
      <c r="G871" s="268" t="str">
        <f t="shared" si="39"/>
        <v>'=ISBLANK(L10.0D01)</v>
      </c>
      <c r="H871" s="263" t="str">
        <f t="shared" si="40"/>
        <v>'=COUNT(L10.0D01)</v>
      </c>
    </row>
    <row r="872" spans="1:8" x14ac:dyDescent="0.2">
      <c r="A872" s="263" t="s">
        <v>1999</v>
      </c>
      <c r="B872" s="263" t="s">
        <v>6555</v>
      </c>
      <c r="C872" s="263">
        <f t="shared" ca="1" si="41"/>
        <v>0</v>
      </c>
      <c r="D872" s="263" t="b">
        <f>ISBLANK(L10.0D02)</f>
        <v>1</v>
      </c>
      <c r="E872" s="263">
        <f>COUNT(L10.0D02)</f>
        <v>0</v>
      </c>
      <c r="G872" s="268" t="str">
        <f t="shared" si="39"/>
        <v>'=ISBLANK(L10.0D02)</v>
      </c>
      <c r="H872" s="263" t="str">
        <f t="shared" si="40"/>
        <v>'=COUNT(L10.0D02)</v>
      </c>
    </row>
    <row r="873" spans="1:8" x14ac:dyDescent="0.2">
      <c r="A873" s="263" t="s">
        <v>2000</v>
      </c>
      <c r="B873" s="263" t="s">
        <v>6556</v>
      </c>
      <c r="C873" s="263">
        <f t="shared" ca="1" si="41"/>
        <v>0</v>
      </c>
      <c r="D873" s="263" t="b">
        <f>ISBLANK(L10.0E01)</f>
        <v>1</v>
      </c>
      <c r="E873" s="263">
        <f>COUNT(L10.0E01)</f>
        <v>0</v>
      </c>
      <c r="G873" s="268" t="str">
        <f t="shared" si="39"/>
        <v>'=ISBLANK(L10.0E01)</v>
      </c>
      <c r="H873" s="263" t="str">
        <f t="shared" si="40"/>
        <v>'=COUNT(L10.0E01)</v>
      </c>
    </row>
    <row r="874" spans="1:8" x14ac:dyDescent="0.2">
      <c r="A874" s="263" t="s">
        <v>2001</v>
      </c>
      <c r="B874" s="263" t="s">
        <v>6557</v>
      </c>
      <c r="C874" s="263">
        <f t="shared" ca="1" si="41"/>
        <v>0</v>
      </c>
      <c r="D874" s="263" t="b">
        <f>ISBLANK(L10.0E02)</f>
        <v>1</v>
      </c>
      <c r="E874" s="263">
        <f>COUNT(L10.0E02)</f>
        <v>0</v>
      </c>
      <c r="G874" s="268" t="str">
        <f t="shared" si="39"/>
        <v>'=ISBLANK(L10.0E02)</v>
      </c>
      <c r="H874" s="263" t="str">
        <f t="shared" si="40"/>
        <v>'=COUNT(L10.0E02)</v>
      </c>
    </row>
    <row r="875" spans="1:8" x14ac:dyDescent="0.2">
      <c r="A875" s="263" t="s">
        <v>2002</v>
      </c>
      <c r="B875" s="263" t="s">
        <v>6558</v>
      </c>
      <c r="C875" s="263">
        <f t="shared" ca="1" si="41"/>
        <v>0</v>
      </c>
      <c r="D875" s="263" t="b">
        <f>ISBLANK(L10.0M01)</f>
        <v>1</v>
      </c>
      <c r="E875" s="263">
        <f>COUNT(L10.0M01)</f>
        <v>0</v>
      </c>
      <c r="G875" s="268" t="str">
        <f t="shared" si="39"/>
        <v>'=ISBLANK(L10.0M01)</v>
      </c>
      <c r="H875" s="263" t="str">
        <f t="shared" si="40"/>
        <v>'=COUNT(L10.0M01)</v>
      </c>
    </row>
    <row r="876" spans="1:8" x14ac:dyDescent="0.2">
      <c r="A876" s="263" t="s">
        <v>2003</v>
      </c>
      <c r="B876" s="263" t="s">
        <v>6272</v>
      </c>
      <c r="C876" s="263" t="e">
        <f t="shared" ca="1" si="41"/>
        <v>#VALUE!</v>
      </c>
      <c r="D876" s="263" t="b">
        <f>ISBLANK(L11.1)</f>
        <v>0</v>
      </c>
      <c r="E876" s="263">
        <f>COUNT(L11.1)</f>
        <v>0</v>
      </c>
      <c r="G876" s="268" t="str">
        <f t="shared" si="39"/>
        <v>'=ISBLANK(L11.1)</v>
      </c>
      <c r="H876" s="263" t="str">
        <f t="shared" si="40"/>
        <v>'=COUNT(L11.1)</v>
      </c>
    </row>
    <row r="877" spans="1:8" x14ac:dyDescent="0.2">
      <c r="A877" s="263" t="s">
        <v>2004</v>
      </c>
      <c r="B877" s="263" t="s">
        <v>6273</v>
      </c>
      <c r="C877" s="263" t="e">
        <f t="shared" ca="1" si="41"/>
        <v>#VALUE!</v>
      </c>
      <c r="D877" s="263" t="b">
        <f>ISBLANK(L11.1.1)</f>
        <v>0</v>
      </c>
      <c r="E877" s="263">
        <f>COUNT(L11.1.1)</f>
        <v>0</v>
      </c>
      <c r="G877" s="268" t="str">
        <f t="shared" si="39"/>
        <v>'=ISBLANK(L11.1.1)</v>
      </c>
      <c r="H877" s="263" t="str">
        <f t="shared" si="40"/>
        <v>'=COUNT(L11.1.1)</v>
      </c>
    </row>
    <row r="878" spans="1:8" x14ac:dyDescent="0.2">
      <c r="A878" s="263" t="s">
        <v>2005</v>
      </c>
      <c r="B878" s="263" t="s">
        <v>2006</v>
      </c>
      <c r="C878" s="263">
        <f t="shared" ca="1" si="41"/>
        <v>0</v>
      </c>
      <c r="D878" s="263" t="b">
        <f>ISBLANK(L11.1.1C01)</f>
        <v>1</v>
      </c>
      <c r="E878" s="263">
        <f>COUNT(L11.1.1C01)</f>
        <v>0</v>
      </c>
      <c r="G878" s="268" t="str">
        <f t="shared" si="39"/>
        <v>'=ISBLANK(L11.1.1C01)</v>
      </c>
      <c r="H878" s="263" t="str">
        <f t="shared" si="40"/>
        <v>'=COUNT(L11.1.1C01)</v>
      </c>
    </row>
    <row r="879" spans="1:8" x14ac:dyDescent="0.2">
      <c r="A879" s="263" t="s">
        <v>2007</v>
      </c>
      <c r="B879" s="263" t="s">
        <v>2008</v>
      </c>
      <c r="C879" s="263">
        <f t="shared" ca="1" si="41"/>
        <v>0</v>
      </c>
      <c r="D879" s="263" t="b">
        <f>ISBLANK(L11.1.1C02)</f>
        <v>1</v>
      </c>
      <c r="E879" s="263">
        <f>COUNT(L11.1.1C02)</f>
        <v>0</v>
      </c>
      <c r="G879" s="268" t="str">
        <f t="shared" si="39"/>
        <v>'=ISBLANK(L11.1.1C02)</v>
      </c>
      <c r="H879" s="263" t="str">
        <f t="shared" si="40"/>
        <v>'=COUNT(L11.1.1C02)</v>
      </c>
    </row>
    <row r="880" spans="1:8" x14ac:dyDescent="0.2">
      <c r="A880" s="263" t="s">
        <v>2009</v>
      </c>
      <c r="B880" s="263" t="s">
        <v>2010</v>
      </c>
      <c r="C880" s="263">
        <f t="shared" ca="1" si="41"/>
        <v>0</v>
      </c>
      <c r="D880" s="263" t="b">
        <f>ISBLANK(L11.1.1C03)</f>
        <v>1</v>
      </c>
      <c r="E880" s="263">
        <f>COUNT(L11.1.1C03)</f>
        <v>0</v>
      </c>
      <c r="G880" s="268" t="str">
        <f t="shared" si="39"/>
        <v>'=ISBLANK(L11.1.1C03)</v>
      </c>
      <c r="H880" s="263" t="str">
        <f t="shared" si="40"/>
        <v>'=COUNT(L11.1.1C03)</v>
      </c>
    </row>
    <row r="881" spans="1:8" x14ac:dyDescent="0.2">
      <c r="A881" s="263" t="s">
        <v>2011</v>
      </c>
      <c r="B881" s="263" t="s">
        <v>2012</v>
      </c>
      <c r="C881" s="263">
        <f t="shared" ca="1" si="41"/>
        <v>0</v>
      </c>
      <c r="D881" s="263" t="b">
        <f>ISBLANK(L11.1.1C04)</f>
        <v>1</v>
      </c>
      <c r="E881" s="263">
        <f>COUNT(L11.1.1C04)</f>
        <v>0</v>
      </c>
      <c r="G881" s="268" t="str">
        <f t="shared" si="39"/>
        <v>'=ISBLANK(L11.1.1C04)</v>
      </c>
      <c r="H881" s="263" t="str">
        <f t="shared" si="40"/>
        <v>'=COUNT(L11.1.1C04)</v>
      </c>
    </row>
    <row r="882" spans="1:8" x14ac:dyDescent="0.2">
      <c r="A882" s="263" t="s">
        <v>2013</v>
      </c>
      <c r="B882" s="263" t="s">
        <v>2014</v>
      </c>
      <c r="C882" s="263">
        <f t="shared" ca="1" si="41"/>
        <v>0</v>
      </c>
      <c r="D882" s="263" t="b">
        <f>ISBLANK(L11.1.1C05)</f>
        <v>1</v>
      </c>
      <c r="E882" s="263">
        <f>COUNT(L11.1.1C05)</f>
        <v>0</v>
      </c>
      <c r="G882" s="268" t="str">
        <f t="shared" si="39"/>
        <v>'=ISBLANK(L11.1.1C05)</v>
      </c>
      <c r="H882" s="263" t="str">
        <f t="shared" si="40"/>
        <v>'=COUNT(L11.1.1C05)</v>
      </c>
    </row>
    <row r="883" spans="1:8" x14ac:dyDescent="0.2">
      <c r="A883" s="263" t="s">
        <v>2015</v>
      </c>
      <c r="B883" s="263" t="s">
        <v>2016</v>
      </c>
      <c r="C883" s="263">
        <f t="shared" ca="1" si="41"/>
        <v>0</v>
      </c>
      <c r="D883" s="263" t="b">
        <f>ISBLANK(L11.1.1C06)</f>
        <v>1</v>
      </c>
      <c r="E883" s="263">
        <f>COUNT(L11.1.1C06)</f>
        <v>0</v>
      </c>
      <c r="G883" s="268" t="str">
        <f t="shared" si="39"/>
        <v>'=ISBLANK(L11.1.1C06)</v>
      </c>
      <c r="H883" s="263" t="str">
        <f t="shared" si="40"/>
        <v>'=COUNT(L11.1.1C06)</v>
      </c>
    </row>
    <row r="884" spans="1:8" x14ac:dyDescent="0.2">
      <c r="A884" s="263" t="s">
        <v>2017</v>
      </c>
      <c r="B884" s="263" t="s">
        <v>2018</v>
      </c>
      <c r="C884" s="263">
        <f t="shared" ca="1" si="41"/>
        <v>0</v>
      </c>
      <c r="D884" s="263" t="b">
        <f>ISBLANK(L11.1.1C07)</f>
        <v>1</v>
      </c>
      <c r="E884" s="263">
        <f>COUNT(L11.1.1C07)</f>
        <v>0</v>
      </c>
      <c r="G884" s="268" t="str">
        <f t="shared" si="39"/>
        <v>'=ISBLANK(L11.1.1C07)</v>
      </c>
      <c r="H884" s="263" t="str">
        <f t="shared" si="40"/>
        <v>'=COUNT(L11.1.1C07)</v>
      </c>
    </row>
    <row r="885" spans="1:8" x14ac:dyDescent="0.2">
      <c r="A885" s="263" t="s">
        <v>2019</v>
      </c>
      <c r="B885" s="263" t="s">
        <v>2020</v>
      </c>
      <c r="C885" s="263">
        <f t="shared" ca="1" si="41"/>
        <v>0</v>
      </c>
      <c r="D885" s="263" t="b">
        <f>ISBLANK(L11.1.1C08)</f>
        <v>1</v>
      </c>
      <c r="E885" s="263">
        <f>COUNT(L11.1.1C08)</f>
        <v>0</v>
      </c>
      <c r="G885" s="268" t="str">
        <f t="shared" si="39"/>
        <v>'=ISBLANK(L11.1.1C08)</v>
      </c>
      <c r="H885" s="263" t="str">
        <f t="shared" si="40"/>
        <v>'=COUNT(L11.1.1C08)</v>
      </c>
    </row>
    <row r="886" spans="1:8" x14ac:dyDescent="0.2">
      <c r="A886" s="263" t="s">
        <v>2021</v>
      </c>
      <c r="B886" s="263" t="s">
        <v>2022</v>
      </c>
      <c r="C886" s="263">
        <f t="shared" ca="1" si="41"/>
        <v>0</v>
      </c>
      <c r="D886" s="263" t="b">
        <f>ISBLANK(L11.1.1C09)</f>
        <v>1</v>
      </c>
      <c r="E886" s="263">
        <f>COUNT(L11.1.1C09)</f>
        <v>0</v>
      </c>
      <c r="G886" s="268" t="str">
        <f t="shared" si="39"/>
        <v>'=ISBLANK(L11.1.1C09)</v>
      </c>
      <c r="H886" s="263" t="str">
        <f t="shared" si="40"/>
        <v>'=COUNT(L11.1.1C09)</v>
      </c>
    </row>
    <row r="887" spans="1:8" x14ac:dyDescent="0.2">
      <c r="A887" s="263" t="s">
        <v>2023</v>
      </c>
      <c r="B887" s="263" t="s">
        <v>2024</v>
      </c>
      <c r="C887" s="263">
        <f t="shared" ca="1" si="41"/>
        <v>0</v>
      </c>
      <c r="D887" s="263" t="b">
        <f>ISBLANK(L11.1.1C10)</f>
        <v>1</v>
      </c>
      <c r="E887" s="263">
        <f>COUNT(L11.1.1C10)</f>
        <v>0</v>
      </c>
      <c r="G887" s="268" t="str">
        <f t="shared" si="39"/>
        <v>'=ISBLANK(L11.1.1C10)</v>
      </c>
      <c r="H887" s="263" t="str">
        <f t="shared" si="40"/>
        <v>'=COUNT(L11.1.1C10)</v>
      </c>
    </row>
    <row r="888" spans="1:8" x14ac:dyDescent="0.2">
      <c r="A888" s="263" t="s">
        <v>2025</v>
      </c>
      <c r="B888" s="263" t="s">
        <v>2026</v>
      </c>
      <c r="C888" s="263">
        <f t="shared" ca="1" si="41"/>
        <v>0</v>
      </c>
      <c r="D888" s="263" t="b">
        <f>ISBLANK(L11.1.1C11)</f>
        <v>1</v>
      </c>
      <c r="E888" s="263">
        <f>COUNT(L11.1.1C11)</f>
        <v>0</v>
      </c>
      <c r="G888" s="268" t="str">
        <f t="shared" si="39"/>
        <v>'=ISBLANK(L11.1.1C11)</v>
      </c>
      <c r="H888" s="263" t="str">
        <f t="shared" si="40"/>
        <v>'=COUNT(L11.1.1C11)</v>
      </c>
    </row>
    <row r="889" spans="1:8" x14ac:dyDescent="0.2">
      <c r="A889" s="263" t="s">
        <v>2027</v>
      </c>
      <c r="B889" s="263" t="s">
        <v>2028</v>
      </c>
      <c r="C889" s="263">
        <f t="shared" ca="1" si="41"/>
        <v>0</v>
      </c>
      <c r="D889" s="263" t="b">
        <f>ISBLANK(L11.1.1C12)</f>
        <v>1</v>
      </c>
      <c r="E889" s="263">
        <f>COUNT(L11.1.1C12)</f>
        <v>0</v>
      </c>
      <c r="G889" s="268" t="str">
        <f t="shared" si="39"/>
        <v>'=ISBLANK(L11.1.1C12)</v>
      </c>
      <c r="H889" s="263" t="str">
        <f t="shared" si="40"/>
        <v>'=COUNT(L11.1.1C12)</v>
      </c>
    </row>
    <row r="890" spans="1:8" x14ac:dyDescent="0.2">
      <c r="A890" s="263" t="s">
        <v>2029</v>
      </c>
      <c r="B890" s="263" t="s">
        <v>2030</v>
      </c>
      <c r="C890" s="263">
        <f t="shared" ca="1" si="41"/>
        <v>0</v>
      </c>
      <c r="D890" s="263" t="b">
        <f>ISBLANK(L11.1.1C13)</f>
        <v>1</v>
      </c>
      <c r="E890" s="263">
        <f>COUNT(L11.1.1C13)</f>
        <v>0</v>
      </c>
      <c r="G890" s="268" t="str">
        <f t="shared" si="39"/>
        <v>'=ISBLANK(L11.1.1C13)</v>
      </c>
      <c r="H890" s="263" t="str">
        <f t="shared" si="40"/>
        <v>'=COUNT(L11.1.1C13)</v>
      </c>
    </row>
    <row r="891" spans="1:8" x14ac:dyDescent="0.2">
      <c r="A891" s="263" t="s">
        <v>2031</v>
      </c>
      <c r="B891" s="263" t="s">
        <v>2032</v>
      </c>
      <c r="C891" s="263">
        <f t="shared" ca="1" si="41"/>
        <v>0</v>
      </c>
      <c r="D891" s="263" t="b">
        <f>ISBLANK(L11.1.1C14)</f>
        <v>1</v>
      </c>
      <c r="E891" s="263">
        <f>COUNT(L11.1.1C14)</f>
        <v>0</v>
      </c>
      <c r="G891" s="268" t="str">
        <f t="shared" si="39"/>
        <v>'=ISBLANK(L11.1.1C14)</v>
      </c>
      <c r="H891" s="263" t="str">
        <f t="shared" si="40"/>
        <v>'=COUNT(L11.1.1C14)</v>
      </c>
    </row>
    <row r="892" spans="1:8" x14ac:dyDescent="0.2">
      <c r="A892" s="263" t="s">
        <v>2033</v>
      </c>
      <c r="B892" s="263" t="s">
        <v>2034</v>
      </c>
      <c r="C892" s="263">
        <f t="shared" ca="1" si="41"/>
        <v>0</v>
      </c>
      <c r="D892" s="263" t="b">
        <f>ISBLANK(L11.1.1C15)</f>
        <v>1</v>
      </c>
      <c r="E892" s="263">
        <f>COUNT(L11.1.1C15)</f>
        <v>0</v>
      </c>
      <c r="G892" s="268" t="str">
        <f t="shared" si="39"/>
        <v>'=ISBLANK(L11.1.1C15)</v>
      </c>
      <c r="H892" s="263" t="str">
        <f t="shared" si="40"/>
        <v>'=COUNT(L11.1.1C15)</v>
      </c>
    </row>
    <row r="893" spans="1:8" x14ac:dyDescent="0.2">
      <c r="A893" s="263" t="s">
        <v>2035</v>
      </c>
      <c r="B893" s="263" t="s">
        <v>2036</v>
      </c>
      <c r="C893" s="263">
        <f t="shared" ca="1" si="41"/>
        <v>0</v>
      </c>
      <c r="D893" s="263" t="b">
        <f>ISBLANK(L11.1.1C16)</f>
        <v>1</v>
      </c>
      <c r="E893" s="263">
        <f>COUNT(L11.1.1C16)</f>
        <v>0</v>
      </c>
      <c r="G893" s="268" t="str">
        <f t="shared" si="39"/>
        <v>'=ISBLANK(L11.1.1C16)</v>
      </c>
      <c r="H893" s="263" t="str">
        <f t="shared" si="40"/>
        <v>'=COUNT(L11.1.1C16)</v>
      </c>
    </row>
    <row r="894" spans="1:8" x14ac:dyDescent="0.2">
      <c r="A894" s="263" t="s">
        <v>2037</v>
      </c>
      <c r="B894" s="263" t="s">
        <v>2038</v>
      </c>
      <c r="C894" s="263">
        <f t="shared" ca="1" si="41"/>
        <v>0</v>
      </c>
      <c r="D894" s="263" t="b">
        <f>ISBLANK(L11.1.1C17)</f>
        <v>1</v>
      </c>
      <c r="E894" s="263">
        <f>COUNT(L11.1.1C17)</f>
        <v>0</v>
      </c>
      <c r="G894" s="268" t="str">
        <f t="shared" si="39"/>
        <v>'=ISBLANK(L11.1.1C17)</v>
      </c>
      <c r="H894" s="263" t="str">
        <f t="shared" si="40"/>
        <v>'=COUNT(L11.1.1C17)</v>
      </c>
    </row>
    <row r="895" spans="1:8" x14ac:dyDescent="0.2">
      <c r="A895" s="263" t="s">
        <v>2039</v>
      </c>
      <c r="B895" s="263" t="s">
        <v>2040</v>
      </c>
      <c r="C895" s="263">
        <f t="shared" ca="1" si="41"/>
        <v>0</v>
      </c>
      <c r="D895" s="263" t="b">
        <f>ISBLANK(L11.1.1C18)</f>
        <v>1</v>
      </c>
      <c r="E895" s="263">
        <f>COUNT(L11.1.1C18)</f>
        <v>0</v>
      </c>
      <c r="G895" s="268" t="str">
        <f t="shared" si="39"/>
        <v>'=ISBLANK(L11.1.1C18)</v>
      </c>
      <c r="H895" s="263" t="str">
        <f t="shared" si="40"/>
        <v>'=COUNT(L11.1.1C18)</v>
      </c>
    </row>
    <row r="896" spans="1:8" x14ac:dyDescent="0.2">
      <c r="A896" s="263" t="s">
        <v>2041</v>
      </c>
      <c r="B896" s="263" t="s">
        <v>2042</v>
      </c>
      <c r="C896" s="263">
        <f t="shared" ca="1" si="41"/>
        <v>0</v>
      </c>
      <c r="D896" s="263" t="b">
        <f>ISBLANK(L11.1.1C19)</f>
        <v>1</v>
      </c>
      <c r="E896" s="263">
        <f>COUNT(L11.1.1C19)</f>
        <v>0</v>
      </c>
      <c r="G896" s="268" t="str">
        <f t="shared" si="39"/>
        <v>'=ISBLANK(L11.1.1C19)</v>
      </c>
      <c r="H896" s="263" t="str">
        <f t="shared" si="40"/>
        <v>'=COUNT(L11.1.1C19)</v>
      </c>
    </row>
    <row r="897" spans="1:8" x14ac:dyDescent="0.2">
      <c r="A897" s="263" t="s">
        <v>2043</v>
      </c>
      <c r="B897" s="263" t="s">
        <v>2044</v>
      </c>
      <c r="C897" s="263">
        <f t="shared" ca="1" si="41"/>
        <v>0</v>
      </c>
      <c r="D897" s="263" t="b">
        <f>ISBLANK(L11.1.1C20)</f>
        <v>1</v>
      </c>
      <c r="E897" s="263">
        <f>COUNT(L11.1.1C20)</f>
        <v>0</v>
      </c>
      <c r="G897" s="268" t="str">
        <f t="shared" si="39"/>
        <v>'=ISBLANK(L11.1.1C20)</v>
      </c>
      <c r="H897" s="263" t="str">
        <f t="shared" si="40"/>
        <v>'=COUNT(L11.1.1C20)</v>
      </c>
    </row>
    <row r="898" spans="1:8" x14ac:dyDescent="0.2">
      <c r="A898" s="263" t="s">
        <v>2045</v>
      </c>
      <c r="B898" s="263" t="s">
        <v>2046</v>
      </c>
      <c r="C898" s="263">
        <f t="shared" ca="1" si="41"/>
        <v>0</v>
      </c>
      <c r="D898" s="263" t="b">
        <f>ISBLANK(L11.1.1C21)</f>
        <v>1</v>
      </c>
      <c r="E898" s="263">
        <f>COUNT(L11.1.1C21)</f>
        <v>0</v>
      </c>
      <c r="G898" s="268" t="str">
        <f t="shared" ref="G898:G961" si="42">"'=ISBLANK(" &amp; A898 &amp;")"</f>
        <v>'=ISBLANK(L11.1.1C21)</v>
      </c>
      <c r="H898" s="263" t="str">
        <f t="shared" ref="H898:H961" si="43">"'=COUNT(" &amp; A898 &amp;")"</f>
        <v>'=COUNT(L11.1.1C21)</v>
      </c>
    </row>
    <row r="899" spans="1:8" x14ac:dyDescent="0.2">
      <c r="A899" s="263" t="s">
        <v>2047</v>
      </c>
      <c r="B899" s="263" t="s">
        <v>2048</v>
      </c>
      <c r="C899" s="263">
        <f t="shared" ref="C899:C962" ca="1" si="44">INDIRECT(A899)</f>
        <v>0</v>
      </c>
      <c r="D899" s="263" t="b">
        <f>ISBLANK(L11.1.1C22)</f>
        <v>1</v>
      </c>
      <c r="E899" s="263">
        <f>COUNT(L11.1.1C22)</f>
        <v>0</v>
      </c>
      <c r="G899" s="268" t="str">
        <f t="shared" si="42"/>
        <v>'=ISBLANK(L11.1.1C22)</v>
      </c>
      <c r="H899" s="263" t="str">
        <f t="shared" si="43"/>
        <v>'=COUNT(L11.1.1C22)</v>
      </c>
    </row>
    <row r="900" spans="1:8" x14ac:dyDescent="0.2">
      <c r="A900" s="263" t="s">
        <v>2049</v>
      </c>
      <c r="B900" s="263" t="s">
        <v>2050</v>
      </c>
      <c r="C900" s="263">
        <f t="shared" ca="1" si="44"/>
        <v>0</v>
      </c>
      <c r="D900" s="263" t="b">
        <f>ISBLANK(L11.1.1C23)</f>
        <v>1</v>
      </c>
      <c r="E900" s="263">
        <f>COUNT(L11.1.1C23)</f>
        <v>0</v>
      </c>
      <c r="G900" s="268" t="str">
        <f t="shared" si="42"/>
        <v>'=ISBLANK(L11.1.1C23)</v>
      </c>
      <c r="H900" s="263" t="str">
        <f t="shared" si="43"/>
        <v>'=COUNT(L11.1.1C23)</v>
      </c>
    </row>
    <row r="901" spans="1:8" x14ac:dyDescent="0.2">
      <c r="A901" s="263" t="s">
        <v>2051</v>
      </c>
      <c r="B901" s="263" t="s">
        <v>2052</v>
      </c>
      <c r="C901" s="263">
        <f t="shared" ca="1" si="44"/>
        <v>0</v>
      </c>
      <c r="D901" s="263" t="b">
        <f>ISBLANK(L11.1.1C24)</f>
        <v>1</v>
      </c>
      <c r="E901" s="263">
        <f>COUNT(L11.1.1C24)</f>
        <v>0</v>
      </c>
      <c r="G901" s="268" t="str">
        <f t="shared" si="42"/>
        <v>'=ISBLANK(L11.1.1C24)</v>
      </c>
      <c r="H901" s="263" t="str">
        <f t="shared" si="43"/>
        <v>'=COUNT(L11.1.1C24)</v>
      </c>
    </row>
    <row r="902" spans="1:8" x14ac:dyDescent="0.2">
      <c r="A902" s="263" t="s">
        <v>2053</v>
      </c>
      <c r="B902" s="263" t="s">
        <v>2054</v>
      </c>
      <c r="C902" s="263">
        <f t="shared" ca="1" si="44"/>
        <v>0</v>
      </c>
      <c r="D902" s="263" t="b">
        <f>ISBLANK(L11.1.1C25)</f>
        <v>1</v>
      </c>
      <c r="E902" s="263">
        <f>COUNT(L11.1.1C25)</f>
        <v>0</v>
      </c>
      <c r="G902" s="268" t="str">
        <f t="shared" si="42"/>
        <v>'=ISBLANK(L11.1.1C25)</v>
      </c>
      <c r="H902" s="263" t="str">
        <f t="shared" si="43"/>
        <v>'=COUNT(L11.1.1C25)</v>
      </c>
    </row>
    <row r="903" spans="1:8" x14ac:dyDescent="0.2">
      <c r="A903" s="263" t="s">
        <v>2055</v>
      </c>
      <c r="B903" s="263" t="s">
        <v>2056</v>
      </c>
      <c r="C903" s="263">
        <f t="shared" ca="1" si="44"/>
        <v>0</v>
      </c>
      <c r="D903" s="263" t="b">
        <f>ISBLANK(L11.1.1C26)</f>
        <v>1</v>
      </c>
      <c r="E903" s="263">
        <f>COUNT(L11.1.1C26)</f>
        <v>0</v>
      </c>
      <c r="G903" s="268" t="str">
        <f t="shared" si="42"/>
        <v>'=ISBLANK(L11.1.1C26)</v>
      </c>
      <c r="H903" s="263" t="str">
        <f t="shared" si="43"/>
        <v>'=COUNT(L11.1.1C26)</v>
      </c>
    </row>
    <row r="904" spans="1:8" x14ac:dyDescent="0.2">
      <c r="A904" s="263" t="s">
        <v>2057</v>
      </c>
      <c r="B904" s="263" t="s">
        <v>2058</v>
      </c>
      <c r="C904" s="263">
        <f t="shared" ca="1" si="44"/>
        <v>0</v>
      </c>
      <c r="D904" s="263" t="b">
        <f>ISBLANK(L11.1.1C27)</f>
        <v>1</v>
      </c>
      <c r="E904" s="263">
        <f>COUNT(L11.1.1C27)</f>
        <v>0</v>
      </c>
      <c r="G904" s="268" t="str">
        <f t="shared" si="42"/>
        <v>'=ISBLANK(L11.1.1C27)</v>
      </c>
      <c r="H904" s="263" t="str">
        <f t="shared" si="43"/>
        <v>'=COUNT(L11.1.1C27)</v>
      </c>
    </row>
    <row r="905" spans="1:8" x14ac:dyDescent="0.2">
      <c r="A905" s="263" t="s">
        <v>2059</v>
      </c>
      <c r="B905" s="263" t="s">
        <v>2060</v>
      </c>
      <c r="C905" s="263">
        <f t="shared" ca="1" si="44"/>
        <v>0</v>
      </c>
      <c r="D905" s="263" t="b">
        <f>ISBLANK(L11.1.1C28)</f>
        <v>1</v>
      </c>
      <c r="E905" s="263">
        <f>COUNT(L11.1.1C28)</f>
        <v>0</v>
      </c>
      <c r="G905" s="268" t="str">
        <f t="shared" si="42"/>
        <v>'=ISBLANK(L11.1.1C28)</v>
      </c>
      <c r="H905" s="263" t="str">
        <f t="shared" si="43"/>
        <v>'=COUNT(L11.1.1C28)</v>
      </c>
    </row>
    <row r="906" spans="1:8" x14ac:dyDescent="0.2">
      <c r="A906" s="263" t="s">
        <v>2061</v>
      </c>
      <c r="B906" s="263" t="s">
        <v>2062</v>
      </c>
      <c r="C906" s="263">
        <f t="shared" ca="1" si="44"/>
        <v>0</v>
      </c>
      <c r="D906" s="263" t="b">
        <f>ISBLANK(L11.1.1C29)</f>
        <v>1</v>
      </c>
      <c r="E906" s="263">
        <f>COUNT(L11.1.1C29)</f>
        <v>0</v>
      </c>
      <c r="G906" s="268" t="str">
        <f t="shared" si="42"/>
        <v>'=ISBLANK(L11.1.1C29)</v>
      </c>
      <c r="H906" s="263" t="str">
        <f t="shared" si="43"/>
        <v>'=COUNT(L11.1.1C29)</v>
      </c>
    </row>
    <row r="907" spans="1:8" x14ac:dyDescent="0.2">
      <c r="A907" s="263" t="s">
        <v>2063</v>
      </c>
      <c r="B907" s="263" t="s">
        <v>2064</v>
      </c>
      <c r="C907" s="263">
        <f t="shared" ca="1" si="44"/>
        <v>0</v>
      </c>
      <c r="D907" s="263" t="b">
        <f>ISBLANK(L11.1.1C30)</f>
        <v>1</v>
      </c>
      <c r="E907" s="263">
        <f>COUNT(L11.1.1C30)</f>
        <v>0</v>
      </c>
      <c r="G907" s="268" t="str">
        <f t="shared" si="42"/>
        <v>'=ISBLANK(L11.1.1C30)</v>
      </c>
      <c r="H907" s="263" t="str">
        <f t="shared" si="43"/>
        <v>'=COUNT(L11.1.1C30)</v>
      </c>
    </row>
    <row r="908" spans="1:8" x14ac:dyDescent="0.2">
      <c r="A908" s="263" t="s">
        <v>2065</v>
      </c>
      <c r="B908" s="263" t="s">
        <v>2066</v>
      </c>
      <c r="C908" s="263">
        <f t="shared" ca="1" si="44"/>
        <v>0</v>
      </c>
      <c r="D908" s="263" t="b">
        <f>ISBLANK(L11.1.1C31)</f>
        <v>1</v>
      </c>
      <c r="E908" s="263">
        <f>COUNT(L11.1.1C31)</f>
        <v>0</v>
      </c>
      <c r="G908" s="268" t="str">
        <f t="shared" si="42"/>
        <v>'=ISBLANK(L11.1.1C31)</v>
      </c>
      <c r="H908" s="263" t="str">
        <f t="shared" si="43"/>
        <v>'=COUNT(L11.1.1C31)</v>
      </c>
    </row>
    <row r="909" spans="1:8" x14ac:dyDescent="0.2">
      <c r="A909" s="263" t="s">
        <v>2067</v>
      </c>
      <c r="B909" s="263" t="s">
        <v>2068</v>
      </c>
      <c r="C909" s="263">
        <f t="shared" ca="1" si="44"/>
        <v>0</v>
      </c>
      <c r="D909" s="263" t="b">
        <f>ISBLANK(L11.1.1C32)</f>
        <v>1</v>
      </c>
      <c r="E909" s="263">
        <f>COUNT(L11.1.1C32)</f>
        <v>0</v>
      </c>
      <c r="G909" s="268" t="str">
        <f t="shared" si="42"/>
        <v>'=ISBLANK(L11.1.1C32)</v>
      </c>
      <c r="H909" s="263" t="str">
        <f t="shared" si="43"/>
        <v>'=COUNT(L11.1.1C32)</v>
      </c>
    </row>
    <row r="910" spans="1:8" x14ac:dyDescent="0.2">
      <c r="A910" s="263" t="s">
        <v>2069</v>
      </c>
      <c r="B910" s="263" t="s">
        <v>2070</v>
      </c>
      <c r="C910" s="263">
        <f t="shared" ca="1" si="44"/>
        <v>0</v>
      </c>
      <c r="D910" s="263" t="b">
        <f>ISBLANK(L11.1.1C33)</f>
        <v>1</v>
      </c>
      <c r="E910" s="263">
        <f>COUNT(L11.1.1C33)</f>
        <v>0</v>
      </c>
      <c r="G910" s="268" t="str">
        <f t="shared" si="42"/>
        <v>'=ISBLANK(L11.1.1C33)</v>
      </c>
      <c r="H910" s="263" t="str">
        <f t="shared" si="43"/>
        <v>'=COUNT(L11.1.1C33)</v>
      </c>
    </row>
    <row r="911" spans="1:8" x14ac:dyDescent="0.2">
      <c r="A911" s="263" t="s">
        <v>2071</v>
      </c>
      <c r="B911" s="263" t="s">
        <v>2072</v>
      </c>
      <c r="C911" s="263">
        <f t="shared" ca="1" si="44"/>
        <v>0</v>
      </c>
      <c r="D911" s="263" t="b">
        <f>ISBLANK(L11.1.1C34)</f>
        <v>1</v>
      </c>
      <c r="E911" s="263">
        <f>COUNT(L11.1.1C34)</f>
        <v>0</v>
      </c>
      <c r="G911" s="268" t="str">
        <f t="shared" si="42"/>
        <v>'=ISBLANK(L11.1.1C34)</v>
      </c>
      <c r="H911" s="263" t="str">
        <f t="shared" si="43"/>
        <v>'=COUNT(L11.1.1C34)</v>
      </c>
    </row>
    <row r="912" spans="1:8" x14ac:dyDescent="0.2">
      <c r="A912" s="263" t="s">
        <v>2073</v>
      </c>
      <c r="B912" s="263" t="s">
        <v>2074</v>
      </c>
      <c r="C912" s="263">
        <f t="shared" ca="1" si="44"/>
        <v>0</v>
      </c>
      <c r="D912" s="263" t="b">
        <f>ISBLANK(L11.1.1C35)</f>
        <v>1</v>
      </c>
      <c r="E912" s="263">
        <f>COUNT(L11.1.1C35)</f>
        <v>0</v>
      </c>
      <c r="G912" s="268" t="str">
        <f t="shared" si="42"/>
        <v>'=ISBLANK(L11.1.1C35)</v>
      </c>
      <c r="H912" s="263" t="str">
        <f t="shared" si="43"/>
        <v>'=COUNT(L11.1.1C35)</v>
      </c>
    </row>
    <row r="913" spans="1:8" x14ac:dyDescent="0.2">
      <c r="A913" s="263" t="s">
        <v>2075</v>
      </c>
      <c r="B913" s="263" t="s">
        <v>2076</v>
      </c>
      <c r="C913" s="263">
        <f t="shared" ca="1" si="44"/>
        <v>0</v>
      </c>
      <c r="D913" s="263" t="b">
        <f>ISBLANK(L11.1.1C36)</f>
        <v>1</v>
      </c>
      <c r="E913" s="263">
        <f>COUNT(L11.1.1C36)</f>
        <v>0</v>
      </c>
      <c r="G913" s="268" t="str">
        <f t="shared" si="42"/>
        <v>'=ISBLANK(L11.1.1C36)</v>
      </c>
      <c r="H913" s="263" t="str">
        <f t="shared" si="43"/>
        <v>'=COUNT(L11.1.1C36)</v>
      </c>
    </row>
    <row r="914" spans="1:8" x14ac:dyDescent="0.2">
      <c r="A914" s="263" t="s">
        <v>2077</v>
      </c>
      <c r="B914" s="263" t="s">
        <v>2078</v>
      </c>
      <c r="C914" s="263">
        <f t="shared" ca="1" si="44"/>
        <v>0</v>
      </c>
      <c r="D914" s="263" t="b">
        <f>ISBLANK(L11.1.1C37)</f>
        <v>1</v>
      </c>
      <c r="E914" s="263">
        <f>COUNT(L11.1.1C37)</f>
        <v>0</v>
      </c>
      <c r="G914" s="268" t="str">
        <f t="shared" si="42"/>
        <v>'=ISBLANK(L11.1.1C37)</v>
      </c>
      <c r="H914" s="263" t="str">
        <f t="shared" si="43"/>
        <v>'=COUNT(L11.1.1C37)</v>
      </c>
    </row>
    <row r="915" spans="1:8" x14ac:dyDescent="0.2">
      <c r="A915" s="263" t="s">
        <v>2079</v>
      </c>
      <c r="B915" s="263" t="s">
        <v>2080</v>
      </c>
      <c r="C915" s="263">
        <f t="shared" ca="1" si="44"/>
        <v>0</v>
      </c>
      <c r="D915" s="263" t="b">
        <f>ISBLANK(L11.1.1C38)</f>
        <v>1</v>
      </c>
      <c r="E915" s="263">
        <f>COUNT(L11.1.1C38)</f>
        <v>0</v>
      </c>
      <c r="G915" s="268" t="str">
        <f t="shared" si="42"/>
        <v>'=ISBLANK(L11.1.1C38)</v>
      </c>
      <c r="H915" s="263" t="str">
        <f t="shared" si="43"/>
        <v>'=COUNT(L11.1.1C38)</v>
      </c>
    </row>
    <row r="916" spans="1:8" x14ac:dyDescent="0.2">
      <c r="A916" s="263" t="s">
        <v>2081</v>
      </c>
      <c r="B916" s="263" t="s">
        <v>2082</v>
      </c>
      <c r="C916" s="263">
        <f t="shared" ca="1" si="44"/>
        <v>0</v>
      </c>
      <c r="D916" s="263" t="b">
        <f>ISBLANK(L11.1.1C39)</f>
        <v>1</v>
      </c>
      <c r="E916" s="263">
        <f>COUNT(L11.1.1C39)</f>
        <v>0</v>
      </c>
      <c r="G916" s="268" t="str">
        <f t="shared" si="42"/>
        <v>'=ISBLANK(L11.1.1C39)</v>
      </c>
      <c r="H916" s="263" t="str">
        <f t="shared" si="43"/>
        <v>'=COUNT(L11.1.1C39)</v>
      </c>
    </row>
    <row r="917" spans="1:8" x14ac:dyDescent="0.2">
      <c r="A917" s="263" t="s">
        <v>2083</v>
      </c>
      <c r="B917" s="263" t="s">
        <v>2084</v>
      </c>
      <c r="C917" s="263">
        <f t="shared" ca="1" si="44"/>
        <v>0</v>
      </c>
      <c r="D917" s="263" t="b">
        <f>ISBLANK(L11.1.1C40)</f>
        <v>1</v>
      </c>
      <c r="E917" s="263">
        <f>COUNT(L11.1.1C40)</f>
        <v>0</v>
      </c>
      <c r="G917" s="268" t="str">
        <f t="shared" si="42"/>
        <v>'=ISBLANK(L11.1.1C40)</v>
      </c>
      <c r="H917" s="263" t="str">
        <f t="shared" si="43"/>
        <v>'=COUNT(L11.1.1C40)</v>
      </c>
    </row>
    <row r="918" spans="1:8" x14ac:dyDescent="0.2">
      <c r="A918" s="263" t="s">
        <v>2085</v>
      </c>
      <c r="B918" s="263" t="s">
        <v>2086</v>
      </c>
      <c r="C918" s="263">
        <f t="shared" ca="1" si="44"/>
        <v>0</v>
      </c>
      <c r="D918" s="263" t="b">
        <f>ISBLANK(L11.1.1C41)</f>
        <v>1</v>
      </c>
      <c r="E918" s="263">
        <f>COUNT(L11.1.1C41)</f>
        <v>0</v>
      </c>
      <c r="G918" s="268" t="str">
        <f t="shared" si="42"/>
        <v>'=ISBLANK(L11.1.1C41)</v>
      </c>
      <c r="H918" s="263" t="str">
        <f t="shared" si="43"/>
        <v>'=COUNT(L11.1.1C41)</v>
      </c>
    </row>
    <row r="919" spans="1:8" x14ac:dyDescent="0.2">
      <c r="A919" s="263" t="s">
        <v>2087</v>
      </c>
      <c r="B919" s="263" t="s">
        <v>2088</v>
      </c>
      <c r="C919" s="263">
        <f t="shared" ca="1" si="44"/>
        <v>0</v>
      </c>
      <c r="D919" s="263" t="b">
        <f>ISBLANK(L11.1.1C42)</f>
        <v>1</v>
      </c>
      <c r="E919" s="263">
        <f>COUNT(L11.1.1C42)</f>
        <v>0</v>
      </c>
      <c r="G919" s="268" t="str">
        <f t="shared" si="42"/>
        <v>'=ISBLANK(L11.1.1C42)</v>
      </c>
      <c r="H919" s="263" t="str">
        <f t="shared" si="43"/>
        <v>'=COUNT(L11.1.1C42)</v>
      </c>
    </row>
    <row r="920" spans="1:8" x14ac:dyDescent="0.2">
      <c r="A920" s="263" t="s">
        <v>2089</v>
      </c>
      <c r="B920" s="263" t="s">
        <v>2090</v>
      </c>
      <c r="C920" s="263">
        <f t="shared" ca="1" si="44"/>
        <v>0</v>
      </c>
      <c r="D920" s="263" t="b">
        <f>ISBLANK(L11.1.1C43)</f>
        <v>1</v>
      </c>
      <c r="E920" s="263">
        <f>COUNT(L11.1.1C43)</f>
        <v>0</v>
      </c>
      <c r="G920" s="268" t="str">
        <f t="shared" si="42"/>
        <v>'=ISBLANK(L11.1.1C43)</v>
      </c>
      <c r="H920" s="263" t="str">
        <f t="shared" si="43"/>
        <v>'=COUNT(L11.1.1C43)</v>
      </c>
    </row>
    <row r="921" spans="1:8" x14ac:dyDescent="0.2">
      <c r="A921" s="263" t="s">
        <v>2091</v>
      </c>
      <c r="B921" s="263" t="s">
        <v>2092</v>
      </c>
      <c r="C921" s="263">
        <f t="shared" ca="1" si="44"/>
        <v>0</v>
      </c>
      <c r="D921" s="263" t="b">
        <f>ISBLANK(L11.1.1C44)</f>
        <v>1</v>
      </c>
      <c r="E921" s="263">
        <f>COUNT(L11.1.1C44)</f>
        <v>0</v>
      </c>
      <c r="G921" s="268" t="str">
        <f t="shared" si="42"/>
        <v>'=ISBLANK(L11.1.1C44)</v>
      </c>
      <c r="H921" s="263" t="str">
        <f t="shared" si="43"/>
        <v>'=COUNT(L11.1.1C44)</v>
      </c>
    </row>
    <row r="922" spans="1:8" x14ac:dyDescent="0.2">
      <c r="A922" s="263" t="s">
        <v>2093</v>
      </c>
      <c r="B922" s="263" t="s">
        <v>2094</v>
      </c>
      <c r="C922" s="263">
        <f t="shared" ca="1" si="44"/>
        <v>0</v>
      </c>
      <c r="D922" s="263" t="b">
        <f>ISBLANK(L11.1.1C45)</f>
        <v>1</v>
      </c>
      <c r="E922" s="263">
        <f>COUNT(L11.1.1C45)</f>
        <v>0</v>
      </c>
      <c r="G922" s="268" t="str">
        <f t="shared" si="42"/>
        <v>'=ISBLANK(L11.1.1C45)</v>
      </c>
      <c r="H922" s="263" t="str">
        <f t="shared" si="43"/>
        <v>'=COUNT(L11.1.1C45)</v>
      </c>
    </row>
    <row r="923" spans="1:8" x14ac:dyDescent="0.2">
      <c r="A923" s="263" t="s">
        <v>2095</v>
      </c>
      <c r="B923" s="263" t="s">
        <v>2096</v>
      </c>
      <c r="C923" s="263">
        <f t="shared" ca="1" si="44"/>
        <v>0</v>
      </c>
      <c r="D923" s="263" t="b">
        <f>ISBLANK(L11.1.1C46)</f>
        <v>1</v>
      </c>
      <c r="E923" s="263">
        <f>COUNT(L11.1.1C46)</f>
        <v>0</v>
      </c>
      <c r="G923" s="268" t="str">
        <f t="shared" si="42"/>
        <v>'=ISBLANK(L11.1.1C46)</v>
      </c>
      <c r="H923" s="263" t="str">
        <f t="shared" si="43"/>
        <v>'=COUNT(L11.1.1C46)</v>
      </c>
    </row>
    <row r="924" spans="1:8" x14ac:dyDescent="0.2">
      <c r="A924" s="263" t="s">
        <v>2097</v>
      </c>
      <c r="B924" s="263" t="s">
        <v>2098</v>
      </c>
      <c r="C924" s="263">
        <f t="shared" ca="1" si="44"/>
        <v>0</v>
      </c>
      <c r="D924" s="263" t="b">
        <f>ISBLANK(L11.1.1C47)</f>
        <v>1</v>
      </c>
      <c r="E924" s="263">
        <f>COUNT(L11.1.1C47)</f>
        <v>0</v>
      </c>
      <c r="G924" s="268" t="str">
        <f t="shared" si="42"/>
        <v>'=ISBLANK(L11.1.1C47)</v>
      </c>
      <c r="H924" s="263" t="str">
        <f t="shared" si="43"/>
        <v>'=COUNT(L11.1.1C47)</v>
      </c>
    </row>
    <row r="925" spans="1:8" x14ac:dyDescent="0.2">
      <c r="A925" s="263" t="s">
        <v>2099</v>
      </c>
      <c r="B925" s="263" t="s">
        <v>2100</v>
      </c>
      <c r="C925" s="263">
        <f t="shared" ca="1" si="44"/>
        <v>0</v>
      </c>
      <c r="D925" s="263" t="b">
        <f>ISBLANK(L11.1.1C48)</f>
        <v>1</v>
      </c>
      <c r="E925" s="263">
        <f>COUNT(L11.1.1C48)</f>
        <v>0</v>
      </c>
      <c r="G925" s="268" t="str">
        <f t="shared" si="42"/>
        <v>'=ISBLANK(L11.1.1C48)</v>
      </c>
      <c r="H925" s="263" t="str">
        <f t="shared" si="43"/>
        <v>'=COUNT(L11.1.1C48)</v>
      </c>
    </row>
    <row r="926" spans="1:8" x14ac:dyDescent="0.2">
      <c r="A926" s="263" t="s">
        <v>2101</v>
      </c>
      <c r="B926" s="263" t="s">
        <v>2102</v>
      </c>
      <c r="C926" s="263">
        <f t="shared" ca="1" si="44"/>
        <v>0</v>
      </c>
      <c r="D926" s="263" t="b">
        <f>ISBLANK(L11.1.1C49)</f>
        <v>1</v>
      </c>
      <c r="E926" s="263">
        <f>COUNT(L11.1.1C49)</f>
        <v>0</v>
      </c>
      <c r="G926" s="268" t="str">
        <f t="shared" si="42"/>
        <v>'=ISBLANK(L11.1.1C49)</v>
      </c>
      <c r="H926" s="263" t="str">
        <f t="shared" si="43"/>
        <v>'=COUNT(L11.1.1C49)</v>
      </c>
    </row>
    <row r="927" spans="1:8" x14ac:dyDescent="0.2">
      <c r="A927" s="263" t="s">
        <v>2103</v>
      </c>
      <c r="B927" s="263" t="s">
        <v>2104</v>
      </c>
      <c r="C927" s="263">
        <f t="shared" ca="1" si="44"/>
        <v>0</v>
      </c>
      <c r="D927" s="263" t="b">
        <f>ISBLANK(L11.1.1C50)</f>
        <v>1</v>
      </c>
      <c r="E927" s="263">
        <f>COUNT(L11.1.1C50)</f>
        <v>0</v>
      </c>
      <c r="G927" s="268" t="str">
        <f t="shared" si="42"/>
        <v>'=ISBLANK(L11.1.1C50)</v>
      </c>
      <c r="H927" s="263" t="str">
        <f t="shared" si="43"/>
        <v>'=COUNT(L11.1.1C50)</v>
      </c>
    </row>
    <row r="928" spans="1:8" x14ac:dyDescent="0.2">
      <c r="A928" s="263" t="s">
        <v>2105</v>
      </c>
      <c r="B928" s="263" t="s">
        <v>2106</v>
      </c>
      <c r="C928" s="263">
        <f t="shared" ca="1" si="44"/>
        <v>0</v>
      </c>
      <c r="D928" s="263" t="b">
        <f>ISBLANK(L11.1.1C51)</f>
        <v>1</v>
      </c>
      <c r="E928" s="263">
        <f>COUNT(L11.1.1C51)</f>
        <v>0</v>
      </c>
      <c r="G928" s="268" t="str">
        <f t="shared" si="42"/>
        <v>'=ISBLANK(L11.1.1C51)</v>
      </c>
      <c r="H928" s="263" t="str">
        <f t="shared" si="43"/>
        <v>'=COUNT(L11.1.1C51)</v>
      </c>
    </row>
    <row r="929" spans="1:8" x14ac:dyDescent="0.2">
      <c r="A929" s="263" t="s">
        <v>2107</v>
      </c>
      <c r="B929" s="263" t="s">
        <v>2108</v>
      </c>
      <c r="C929" s="263">
        <f t="shared" ca="1" si="44"/>
        <v>0</v>
      </c>
      <c r="D929" s="263" t="b">
        <f>ISBLANK(L11.1C01)</f>
        <v>1</v>
      </c>
      <c r="E929" s="263">
        <f>COUNT(L11.1C01)</f>
        <v>0</v>
      </c>
      <c r="G929" s="268" t="str">
        <f t="shared" si="42"/>
        <v>'=ISBLANK(L11.1C01)</v>
      </c>
      <c r="H929" s="263" t="str">
        <f t="shared" si="43"/>
        <v>'=COUNT(L11.1C01)</v>
      </c>
    </row>
    <row r="930" spans="1:8" x14ac:dyDescent="0.2">
      <c r="A930" s="263" t="s">
        <v>2109</v>
      </c>
      <c r="B930" s="263" t="s">
        <v>2110</v>
      </c>
      <c r="C930" s="263">
        <f t="shared" ca="1" si="44"/>
        <v>0</v>
      </c>
      <c r="D930" s="263" t="b">
        <f>ISBLANK(L11.1C02)</f>
        <v>1</v>
      </c>
      <c r="E930" s="263">
        <f>COUNT(L11.1C02)</f>
        <v>0</v>
      </c>
      <c r="G930" s="268" t="str">
        <f t="shared" si="42"/>
        <v>'=ISBLANK(L11.1C02)</v>
      </c>
      <c r="H930" s="263" t="str">
        <f t="shared" si="43"/>
        <v>'=COUNT(L11.1C02)</v>
      </c>
    </row>
    <row r="931" spans="1:8" x14ac:dyDescent="0.2">
      <c r="A931" s="263" t="s">
        <v>2111</v>
      </c>
      <c r="B931" s="263" t="s">
        <v>2112</v>
      </c>
      <c r="C931" s="263">
        <f t="shared" ca="1" si="44"/>
        <v>0</v>
      </c>
      <c r="D931" s="263" t="b">
        <f>ISBLANK(L11.1C03)</f>
        <v>1</v>
      </c>
      <c r="E931" s="263">
        <f>COUNT(L11.1C03)</f>
        <v>0</v>
      </c>
      <c r="G931" s="268" t="str">
        <f t="shared" si="42"/>
        <v>'=ISBLANK(L11.1C03)</v>
      </c>
      <c r="H931" s="263" t="str">
        <f t="shared" si="43"/>
        <v>'=COUNT(L11.1C03)</v>
      </c>
    </row>
    <row r="932" spans="1:8" x14ac:dyDescent="0.2">
      <c r="A932" s="263" t="s">
        <v>2113</v>
      </c>
      <c r="B932" s="263" t="s">
        <v>2114</v>
      </c>
      <c r="C932" s="263">
        <f t="shared" ca="1" si="44"/>
        <v>0</v>
      </c>
      <c r="D932" s="263" t="b">
        <f>ISBLANK(L11.1C04)</f>
        <v>1</v>
      </c>
      <c r="E932" s="263">
        <f>COUNT(L11.1C04)</f>
        <v>0</v>
      </c>
      <c r="G932" s="268" t="str">
        <f t="shared" si="42"/>
        <v>'=ISBLANK(L11.1C04)</v>
      </c>
      <c r="H932" s="263" t="str">
        <f t="shared" si="43"/>
        <v>'=COUNT(L11.1C04)</v>
      </c>
    </row>
    <row r="933" spans="1:8" x14ac:dyDescent="0.2">
      <c r="A933" s="263" t="s">
        <v>2115</v>
      </c>
      <c r="B933" s="263" t="s">
        <v>2116</v>
      </c>
      <c r="C933" s="263">
        <f t="shared" ca="1" si="44"/>
        <v>0</v>
      </c>
      <c r="D933" s="263" t="b">
        <f>ISBLANK(L11.1C05)</f>
        <v>1</v>
      </c>
      <c r="E933" s="263">
        <f>COUNT(L11.1C05)</f>
        <v>0</v>
      </c>
      <c r="G933" s="268" t="str">
        <f t="shared" si="42"/>
        <v>'=ISBLANK(L11.1C05)</v>
      </c>
      <c r="H933" s="263" t="str">
        <f t="shared" si="43"/>
        <v>'=COUNT(L11.1C05)</v>
      </c>
    </row>
    <row r="934" spans="1:8" x14ac:dyDescent="0.2">
      <c r="A934" s="263" t="s">
        <v>2117</v>
      </c>
      <c r="B934" s="263" t="s">
        <v>2118</v>
      </c>
      <c r="C934" s="263">
        <f t="shared" ca="1" si="44"/>
        <v>0</v>
      </c>
      <c r="D934" s="263" t="b">
        <f>ISBLANK(L11.1C06)</f>
        <v>1</v>
      </c>
      <c r="E934" s="263">
        <f>COUNT(L11.1C06)</f>
        <v>0</v>
      </c>
      <c r="G934" s="268" t="str">
        <f t="shared" si="42"/>
        <v>'=ISBLANK(L11.1C06)</v>
      </c>
      <c r="H934" s="263" t="str">
        <f t="shared" si="43"/>
        <v>'=COUNT(L11.1C06)</v>
      </c>
    </row>
    <row r="935" spans="1:8" x14ac:dyDescent="0.2">
      <c r="A935" s="263" t="s">
        <v>2119</v>
      </c>
      <c r="B935" s="263" t="s">
        <v>2120</v>
      </c>
      <c r="C935" s="263">
        <f t="shared" ca="1" si="44"/>
        <v>0</v>
      </c>
      <c r="D935" s="263" t="b">
        <f>ISBLANK(L11.1C07)</f>
        <v>1</v>
      </c>
      <c r="E935" s="263">
        <f>COUNT(L11.1C07)</f>
        <v>0</v>
      </c>
      <c r="G935" s="268" t="str">
        <f t="shared" si="42"/>
        <v>'=ISBLANK(L11.1C07)</v>
      </c>
      <c r="H935" s="263" t="str">
        <f t="shared" si="43"/>
        <v>'=COUNT(L11.1C07)</v>
      </c>
    </row>
    <row r="936" spans="1:8" x14ac:dyDescent="0.2">
      <c r="A936" s="263" t="s">
        <v>2121</v>
      </c>
      <c r="B936" s="263" t="s">
        <v>2122</v>
      </c>
      <c r="C936" s="263">
        <f t="shared" ca="1" si="44"/>
        <v>0</v>
      </c>
      <c r="D936" s="263" t="b">
        <f>ISBLANK(L11.1C08)</f>
        <v>1</v>
      </c>
      <c r="E936" s="263">
        <f>COUNT(L11.1C08)</f>
        <v>0</v>
      </c>
      <c r="G936" s="268" t="str">
        <f t="shared" si="42"/>
        <v>'=ISBLANK(L11.1C08)</v>
      </c>
      <c r="H936" s="263" t="str">
        <f t="shared" si="43"/>
        <v>'=COUNT(L11.1C08)</v>
      </c>
    </row>
    <row r="937" spans="1:8" x14ac:dyDescent="0.2">
      <c r="A937" s="263" t="s">
        <v>2123</v>
      </c>
      <c r="B937" s="263" t="s">
        <v>2124</v>
      </c>
      <c r="C937" s="263">
        <f t="shared" ca="1" si="44"/>
        <v>0</v>
      </c>
      <c r="D937" s="263" t="b">
        <f>ISBLANK(L11.1C09)</f>
        <v>1</v>
      </c>
      <c r="E937" s="263">
        <f>COUNT(L11.1C09)</f>
        <v>0</v>
      </c>
      <c r="G937" s="268" t="str">
        <f t="shared" si="42"/>
        <v>'=ISBLANK(L11.1C09)</v>
      </c>
      <c r="H937" s="263" t="str">
        <f t="shared" si="43"/>
        <v>'=COUNT(L11.1C09)</v>
      </c>
    </row>
    <row r="938" spans="1:8" x14ac:dyDescent="0.2">
      <c r="A938" s="263" t="s">
        <v>2125</v>
      </c>
      <c r="B938" s="263" t="s">
        <v>2126</v>
      </c>
      <c r="C938" s="263">
        <f t="shared" ca="1" si="44"/>
        <v>0</v>
      </c>
      <c r="D938" s="263" t="b">
        <f>ISBLANK(L11.1C10)</f>
        <v>1</v>
      </c>
      <c r="E938" s="263">
        <f>COUNT(L11.1C10)</f>
        <v>0</v>
      </c>
      <c r="G938" s="268" t="str">
        <f t="shared" si="42"/>
        <v>'=ISBLANK(L11.1C10)</v>
      </c>
      <c r="H938" s="263" t="str">
        <f t="shared" si="43"/>
        <v>'=COUNT(L11.1C10)</v>
      </c>
    </row>
    <row r="939" spans="1:8" x14ac:dyDescent="0.2">
      <c r="A939" s="263" t="s">
        <v>2127</v>
      </c>
      <c r="B939" s="263" t="s">
        <v>2128</v>
      </c>
      <c r="C939" s="263">
        <f t="shared" ca="1" si="44"/>
        <v>0</v>
      </c>
      <c r="D939" s="263" t="b">
        <f>ISBLANK(L11.1C11)</f>
        <v>1</v>
      </c>
      <c r="E939" s="263">
        <f>COUNT(L11.1C11)</f>
        <v>0</v>
      </c>
      <c r="G939" s="268" t="str">
        <f t="shared" si="42"/>
        <v>'=ISBLANK(L11.1C11)</v>
      </c>
      <c r="H939" s="263" t="str">
        <f t="shared" si="43"/>
        <v>'=COUNT(L11.1C11)</v>
      </c>
    </row>
    <row r="940" spans="1:8" x14ac:dyDescent="0.2">
      <c r="A940" s="263" t="s">
        <v>2129</v>
      </c>
      <c r="B940" s="263" t="s">
        <v>2130</v>
      </c>
      <c r="C940" s="263">
        <f t="shared" ca="1" si="44"/>
        <v>0</v>
      </c>
      <c r="D940" s="263" t="b">
        <f>ISBLANK(L11.1C12)</f>
        <v>1</v>
      </c>
      <c r="E940" s="263">
        <f>COUNT(L11.1C12)</f>
        <v>0</v>
      </c>
      <c r="G940" s="268" t="str">
        <f t="shared" si="42"/>
        <v>'=ISBLANK(L11.1C12)</v>
      </c>
      <c r="H940" s="263" t="str">
        <f t="shared" si="43"/>
        <v>'=COUNT(L11.1C12)</v>
      </c>
    </row>
    <row r="941" spans="1:8" x14ac:dyDescent="0.2">
      <c r="A941" s="263" t="s">
        <v>2131</v>
      </c>
      <c r="B941" s="263" t="s">
        <v>2132</v>
      </c>
      <c r="C941" s="263">
        <f t="shared" ca="1" si="44"/>
        <v>0</v>
      </c>
      <c r="D941" s="263" t="b">
        <f>ISBLANK(L11.1C13)</f>
        <v>1</v>
      </c>
      <c r="E941" s="263">
        <f>COUNT(L11.1C13)</f>
        <v>0</v>
      </c>
      <c r="G941" s="268" t="str">
        <f t="shared" si="42"/>
        <v>'=ISBLANK(L11.1C13)</v>
      </c>
      <c r="H941" s="263" t="str">
        <f t="shared" si="43"/>
        <v>'=COUNT(L11.1C13)</v>
      </c>
    </row>
    <row r="942" spans="1:8" x14ac:dyDescent="0.2">
      <c r="A942" s="263" t="s">
        <v>2133</v>
      </c>
      <c r="B942" s="263" t="s">
        <v>2134</v>
      </c>
      <c r="C942" s="263">
        <f t="shared" ca="1" si="44"/>
        <v>0</v>
      </c>
      <c r="D942" s="263" t="b">
        <f>ISBLANK(L11.1C14)</f>
        <v>1</v>
      </c>
      <c r="E942" s="263">
        <f>COUNT(L11.1C14)</f>
        <v>0</v>
      </c>
      <c r="G942" s="268" t="str">
        <f t="shared" si="42"/>
        <v>'=ISBLANK(L11.1C14)</v>
      </c>
      <c r="H942" s="263" t="str">
        <f t="shared" si="43"/>
        <v>'=COUNT(L11.1C14)</v>
      </c>
    </row>
    <row r="943" spans="1:8" x14ac:dyDescent="0.2">
      <c r="A943" s="263" t="s">
        <v>2135</v>
      </c>
      <c r="B943" s="263" t="s">
        <v>2136</v>
      </c>
      <c r="C943" s="263">
        <f t="shared" ca="1" si="44"/>
        <v>0</v>
      </c>
      <c r="D943" s="263" t="b">
        <f>ISBLANK(L11.1C15)</f>
        <v>1</v>
      </c>
      <c r="E943" s="263">
        <f>COUNT(L11.1C15)</f>
        <v>0</v>
      </c>
      <c r="G943" s="268" t="str">
        <f t="shared" si="42"/>
        <v>'=ISBLANK(L11.1C15)</v>
      </c>
      <c r="H943" s="263" t="str">
        <f t="shared" si="43"/>
        <v>'=COUNT(L11.1C15)</v>
      </c>
    </row>
    <row r="944" spans="1:8" x14ac:dyDescent="0.2">
      <c r="A944" s="263" t="s">
        <v>2137</v>
      </c>
      <c r="B944" s="263" t="s">
        <v>2138</v>
      </c>
      <c r="C944" s="263">
        <f t="shared" ca="1" si="44"/>
        <v>0</v>
      </c>
      <c r="D944" s="263" t="b">
        <f>ISBLANK(L11.1C16)</f>
        <v>1</v>
      </c>
      <c r="E944" s="263">
        <f>COUNT(L11.1C16)</f>
        <v>0</v>
      </c>
      <c r="G944" s="268" t="str">
        <f t="shared" si="42"/>
        <v>'=ISBLANK(L11.1C16)</v>
      </c>
      <c r="H944" s="263" t="str">
        <f t="shared" si="43"/>
        <v>'=COUNT(L11.1C16)</v>
      </c>
    </row>
    <row r="945" spans="1:8" x14ac:dyDescent="0.2">
      <c r="A945" s="263" t="s">
        <v>2139</v>
      </c>
      <c r="B945" s="263" t="s">
        <v>2140</v>
      </c>
      <c r="C945" s="263">
        <f t="shared" ca="1" si="44"/>
        <v>0</v>
      </c>
      <c r="D945" s="263" t="b">
        <f>ISBLANK(L11.1C17)</f>
        <v>1</v>
      </c>
      <c r="E945" s="263">
        <f>COUNT(L11.1C17)</f>
        <v>0</v>
      </c>
      <c r="G945" s="268" t="str">
        <f t="shared" si="42"/>
        <v>'=ISBLANK(L11.1C17)</v>
      </c>
      <c r="H945" s="263" t="str">
        <f t="shared" si="43"/>
        <v>'=COUNT(L11.1C17)</v>
      </c>
    </row>
    <row r="946" spans="1:8" x14ac:dyDescent="0.2">
      <c r="A946" s="263" t="s">
        <v>2141</v>
      </c>
      <c r="B946" s="263" t="s">
        <v>2142</v>
      </c>
      <c r="C946" s="263">
        <f t="shared" ca="1" si="44"/>
        <v>0</v>
      </c>
      <c r="D946" s="263" t="b">
        <f>ISBLANK(L11.1C18)</f>
        <v>1</v>
      </c>
      <c r="E946" s="263">
        <f>COUNT(L11.1C18)</f>
        <v>0</v>
      </c>
      <c r="G946" s="268" t="str">
        <f t="shared" si="42"/>
        <v>'=ISBLANK(L11.1C18)</v>
      </c>
      <c r="H946" s="263" t="str">
        <f t="shared" si="43"/>
        <v>'=COUNT(L11.1C18)</v>
      </c>
    </row>
    <row r="947" spans="1:8" x14ac:dyDescent="0.2">
      <c r="A947" s="263" t="s">
        <v>2143</v>
      </c>
      <c r="B947" s="263" t="s">
        <v>2144</v>
      </c>
      <c r="C947" s="263">
        <f t="shared" ca="1" si="44"/>
        <v>0</v>
      </c>
      <c r="D947" s="263" t="b">
        <f>ISBLANK(L11.1C19)</f>
        <v>1</v>
      </c>
      <c r="E947" s="263">
        <f>COUNT(L11.1C19)</f>
        <v>0</v>
      </c>
      <c r="G947" s="268" t="str">
        <f t="shared" si="42"/>
        <v>'=ISBLANK(L11.1C19)</v>
      </c>
      <c r="H947" s="263" t="str">
        <f t="shared" si="43"/>
        <v>'=COUNT(L11.1C19)</v>
      </c>
    </row>
    <row r="948" spans="1:8" x14ac:dyDescent="0.2">
      <c r="A948" s="263" t="s">
        <v>2145</v>
      </c>
      <c r="B948" s="263" t="s">
        <v>2146</v>
      </c>
      <c r="C948" s="263">
        <f t="shared" ca="1" si="44"/>
        <v>0</v>
      </c>
      <c r="D948" s="263" t="b">
        <f>ISBLANK(L11.1C20)</f>
        <v>1</v>
      </c>
      <c r="E948" s="263">
        <f>COUNT(L11.1C20)</f>
        <v>0</v>
      </c>
      <c r="G948" s="268" t="str">
        <f t="shared" si="42"/>
        <v>'=ISBLANK(L11.1C20)</v>
      </c>
      <c r="H948" s="263" t="str">
        <f t="shared" si="43"/>
        <v>'=COUNT(L11.1C20)</v>
      </c>
    </row>
    <row r="949" spans="1:8" x14ac:dyDescent="0.2">
      <c r="A949" s="263" t="s">
        <v>2147</v>
      </c>
      <c r="B949" s="263" t="s">
        <v>2148</v>
      </c>
      <c r="C949" s="263">
        <f t="shared" ca="1" si="44"/>
        <v>0</v>
      </c>
      <c r="D949" s="263" t="b">
        <f>ISBLANK(L11.1C21)</f>
        <v>1</v>
      </c>
      <c r="E949" s="263">
        <f>COUNT(L11.1C21)</f>
        <v>0</v>
      </c>
      <c r="G949" s="268" t="str">
        <f t="shared" si="42"/>
        <v>'=ISBLANK(L11.1C21)</v>
      </c>
      <c r="H949" s="263" t="str">
        <f t="shared" si="43"/>
        <v>'=COUNT(L11.1C21)</v>
      </c>
    </row>
    <row r="950" spans="1:8" x14ac:dyDescent="0.2">
      <c r="A950" s="263" t="s">
        <v>2149</v>
      </c>
      <c r="B950" s="263" t="s">
        <v>2150</v>
      </c>
      <c r="C950" s="263">
        <f t="shared" ca="1" si="44"/>
        <v>0</v>
      </c>
      <c r="D950" s="263" t="b">
        <f>ISBLANK(L11.1C22)</f>
        <v>1</v>
      </c>
      <c r="E950" s="263">
        <f>COUNT(L11.1C22)</f>
        <v>0</v>
      </c>
      <c r="G950" s="268" t="str">
        <f t="shared" si="42"/>
        <v>'=ISBLANK(L11.1C22)</v>
      </c>
      <c r="H950" s="263" t="str">
        <f t="shared" si="43"/>
        <v>'=COUNT(L11.1C22)</v>
      </c>
    </row>
    <row r="951" spans="1:8" x14ac:dyDescent="0.2">
      <c r="A951" s="263" t="s">
        <v>2151</v>
      </c>
      <c r="B951" s="263" t="s">
        <v>2152</v>
      </c>
      <c r="C951" s="263">
        <f t="shared" ca="1" si="44"/>
        <v>0</v>
      </c>
      <c r="D951" s="263" t="b">
        <f>ISBLANK(L11.1C23)</f>
        <v>1</v>
      </c>
      <c r="E951" s="263">
        <f>COUNT(L11.1C23)</f>
        <v>0</v>
      </c>
      <c r="G951" s="268" t="str">
        <f t="shared" si="42"/>
        <v>'=ISBLANK(L11.1C23)</v>
      </c>
      <c r="H951" s="263" t="str">
        <f t="shared" si="43"/>
        <v>'=COUNT(L11.1C23)</v>
      </c>
    </row>
    <row r="952" spans="1:8" x14ac:dyDescent="0.2">
      <c r="A952" s="263" t="s">
        <v>2153</v>
      </c>
      <c r="B952" s="263" t="s">
        <v>2154</v>
      </c>
      <c r="C952" s="263">
        <f t="shared" ca="1" si="44"/>
        <v>0</v>
      </c>
      <c r="D952" s="263" t="b">
        <f>ISBLANK(L11.1C24)</f>
        <v>1</v>
      </c>
      <c r="E952" s="263">
        <f>COUNT(L11.1C24)</f>
        <v>0</v>
      </c>
      <c r="G952" s="268" t="str">
        <f t="shared" si="42"/>
        <v>'=ISBLANK(L11.1C24)</v>
      </c>
      <c r="H952" s="263" t="str">
        <f t="shared" si="43"/>
        <v>'=COUNT(L11.1C24)</v>
      </c>
    </row>
    <row r="953" spans="1:8" x14ac:dyDescent="0.2">
      <c r="A953" s="263" t="s">
        <v>2155</v>
      </c>
      <c r="B953" s="263" t="s">
        <v>2156</v>
      </c>
      <c r="C953" s="263">
        <f t="shared" ca="1" si="44"/>
        <v>0</v>
      </c>
      <c r="D953" s="263" t="b">
        <f>ISBLANK(L11.1C25)</f>
        <v>1</v>
      </c>
      <c r="E953" s="263">
        <f>COUNT(L11.1C25)</f>
        <v>0</v>
      </c>
      <c r="G953" s="268" t="str">
        <f t="shared" si="42"/>
        <v>'=ISBLANK(L11.1C25)</v>
      </c>
      <c r="H953" s="263" t="str">
        <f t="shared" si="43"/>
        <v>'=COUNT(L11.1C25)</v>
      </c>
    </row>
    <row r="954" spans="1:8" x14ac:dyDescent="0.2">
      <c r="A954" s="263" t="s">
        <v>2157</v>
      </c>
      <c r="B954" s="263" t="s">
        <v>2158</v>
      </c>
      <c r="C954" s="263">
        <f t="shared" ca="1" si="44"/>
        <v>0</v>
      </c>
      <c r="D954" s="263" t="b">
        <f>ISBLANK(L11.1C26)</f>
        <v>1</v>
      </c>
      <c r="E954" s="263">
        <f>COUNT(L11.1C26)</f>
        <v>0</v>
      </c>
      <c r="G954" s="268" t="str">
        <f t="shared" si="42"/>
        <v>'=ISBLANK(L11.1C26)</v>
      </c>
      <c r="H954" s="263" t="str">
        <f t="shared" si="43"/>
        <v>'=COUNT(L11.1C26)</v>
      </c>
    </row>
    <row r="955" spans="1:8" x14ac:dyDescent="0.2">
      <c r="A955" s="263" t="s">
        <v>2159</v>
      </c>
      <c r="B955" s="263" t="s">
        <v>2160</v>
      </c>
      <c r="C955" s="263">
        <f t="shared" ca="1" si="44"/>
        <v>0</v>
      </c>
      <c r="D955" s="263" t="b">
        <f>ISBLANK(L11.1C27)</f>
        <v>1</v>
      </c>
      <c r="E955" s="263">
        <f>COUNT(L11.1C27)</f>
        <v>0</v>
      </c>
      <c r="G955" s="268" t="str">
        <f t="shared" si="42"/>
        <v>'=ISBLANK(L11.1C27)</v>
      </c>
      <c r="H955" s="263" t="str">
        <f t="shared" si="43"/>
        <v>'=COUNT(L11.1C27)</v>
      </c>
    </row>
    <row r="956" spans="1:8" x14ac:dyDescent="0.2">
      <c r="A956" s="263" t="s">
        <v>2161</v>
      </c>
      <c r="B956" s="263" t="s">
        <v>2162</v>
      </c>
      <c r="C956" s="263">
        <f t="shared" ca="1" si="44"/>
        <v>0</v>
      </c>
      <c r="D956" s="263" t="b">
        <f>ISBLANK(L11.1C28)</f>
        <v>1</v>
      </c>
      <c r="E956" s="263">
        <f>COUNT(L11.1C28)</f>
        <v>0</v>
      </c>
      <c r="G956" s="268" t="str">
        <f t="shared" si="42"/>
        <v>'=ISBLANK(L11.1C28)</v>
      </c>
      <c r="H956" s="263" t="str">
        <f t="shared" si="43"/>
        <v>'=COUNT(L11.1C28)</v>
      </c>
    </row>
    <row r="957" spans="1:8" x14ac:dyDescent="0.2">
      <c r="A957" s="263" t="s">
        <v>2163</v>
      </c>
      <c r="B957" s="263" t="s">
        <v>2164</v>
      </c>
      <c r="C957" s="263">
        <f t="shared" ca="1" si="44"/>
        <v>0</v>
      </c>
      <c r="D957" s="263" t="b">
        <f>ISBLANK(L11.1C29)</f>
        <v>1</v>
      </c>
      <c r="E957" s="263">
        <f>COUNT(L11.1C29)</f>
        <v>0</v>
      </c>
      <c r="G957" s="268" t="str">
        <f t="shared" si="42"/>
        <v>'=ISBLANK(L11.1C29)</v>
      </c>
      <c r="H957" s="263" t="str">
        <f t="shared" si="43"/>
        <v>'=COUNT(L11.1C29)</v>
      </c>
    </row>
    <row r="958" spans="1:8" x14ac:dyDescent="0.2">
      <c r="A958" s="263" t="s">
        <v>2165</v>
      </c>
      <c r="B958" s="263" t="s">
        <v>2166</v>
      </c>
      <c r="C958" s="263">
        <f t="shared" ca="1" si="44"/>
        <v>0</v>
      </c>
      <c r="D958" s="263" t="b">
        <f>ISBLANK(L11.1C30)</f>
        <v>1</v>
      </c>
      <c r="E958" s="263">
        <f>COUNT(L11.1C30)</f>
        <v>0</v>
      </c>
      <c r="G958" s="268" t="str">
        <f t="shared" si="42"/>
        <v>'=ISBLANK(L11.1C30)</v>
      </c>
      <c r="H958" s="263" t="str">
        <f t="shared" si="43"/>
        <v>'=COUNT(L11.1C30)</v>
      </c>
    </row>
    <row r="959" spans="1:8" x14ac:dyDescent="0.2">
      <c r="A959" s="263" t="s">
        <v>2167</v>
      </c>
      <c r="B959" s="263" t="s">
        <v>2168</v>
      </c>
      <c r="C959" s="263">
        <f t="shared" ca="1" si="44"/>
        <v>0</v>
      </c>
      <c r="D959" s="263" t="b">
        <f>ISBLANK(L11.1C31)</f>
        <v>1</v>
      </c>
      <c r="E959" s="263">
        <f>COUNT(L11.1C31)</f>
        <v>0</v>
      </c>
      <c r="G959" s="268" t="str">
        <f t="shared" si="42"/>
        <v>'=ISBLANK(L11.1C31)</v>
      </c>
      <c r="H959" s="263" t="str">
        <f t="shared" si="43"/>
        <v>'=COUNT(L11.1C31)</v>
      </c>
    </row>
    <row r="960" spans="1:8" x14ac:dyDescent="0.2">
      <c r="A960" s="263" t="s">
        <v>2169</v>
      </c>
      <c r="B960" s="263" t="s">
        <v>2170</v>
      </c>
      <c r="C960" s="263">
        <f t="shared" ca="1" si="44"/>
        <v>0</v>
      </c>
      <c r="D960" s="263" t="b">
        <f>ISBLANK(L11.1C32)</f>
        <v>1</v>
      </c>
      <c r="E960" s="263">
        <f>COUNT(L11.1C32)</f>
        <v>0</v>
      </c>
      <c r="G960" s="268" t="str">
        <f t="shared" si="42"/>
        <v>'=ISBLANK(L11.1C32)</v>
      </c>
      <c r="H960" s="263" t="str">
        <f t="shared" si="43"/>
        <v>'=COUNT(L11.1C32)</v>
      </c>
    </row>
    <row r="961" spans="1:8" x14ac:dyDescent="0.2">
      <c r="A961" s="263" t="s">
        <v>2171</v>
      </c>
      <c r="B961" s="263" t="s">
        <v>2172</v>
      </c>
      <c r="C961" s="263">
        <f t="shared" ca="1" si="44"/>
        <v>0</v>
      </c>
      <c r="D961" s="263" t="b">
        <f>ISBLANK(L11.1C33)</f>
        <v>1</v>
      </c>
      <c r="E961" s="263">
        <f>COUNT(L11.1C33)</f>
        <v>0</v>
      </c>
      <c r="G961" s="268" t="str">
        <f t="shared" si="42"/>
        <v>'=ISBLANK(L11.1C33)</v>
      </c>
      <c r="H961" s="263" t="str">
        <f t="shared" si="43"/>
        <v>'=COUNT(L11.1C33)</v>
      </c>
    </row>
    <row r="962" spans="1:8" x14ac:dyDescent="0.2">
      <c r="A962" s="263" t="s">
        <v>2173</v>
      </c>
      <c r="B962" s="263" t="s">
        <v>2174</v>
      </c>
      <c r="C962" s="263">
        <f t="shared" ca="1" si="44"/>
        <v>0</v>
      </c>
      <c r="D962" s="263" t="b">
        <f>ISBLANK(L11.1C34)</f>
        <v>1</v>
      </c>
      <c r="E962" s="263">
        <f>COUNT(L11.1C34)</f>
        <v>0</v>
      </c>
      <c r="G962" s="268" t="str">
        <f t="shared" ref="G962:G1025" si="45">"'=ISBLANK(" &amp; A962 &amp;")"</f>
        <v>'=ISBLANK(L11.1C34)</v>
      </c>
      <c r="H962" s="263" t="str">
        <f t="shared" ref="H962:H1025" si="46">"'=COUNT(" &amp; A962 &amp;")"</f>
        <v>'=COUNT(L11.1C34)</v>
      </c>
    </row>
    <row r="963" spans="1:8" x14ac:dyDescent="0.2">
      <c r="A963" s="263" t="s">
        <v>2175</v>
      </c>
      <c r="B963" s="263" t="s">
        <v>2176</v>
      </c>
      <c r="C963" s="263">
        <f t="shared" ref="C963:C1026" ca="1" si="47">INDIRECT(A963)</f>
        <v>0</v>
      </c>
      <c r="D963" s="263" t="b">
        <f>ISBLANK(L11.1C35)</f>
        <v>1</v>
      </c>
      <c r="E963" s="263">
        <f>COUNT(L11.1C35)</f>
        <v>0</v>
      </c>
      <c r="G963" s="268" t="str">
        <f t="shared" si="45"/>
        <v>'=ISBLANK(L11.1C35)</v>
      </c>
      <c r="H963" s="263" t="str">
        <f t="shared" si="46"/>
        <v>'=COUNT(L11.1C35)</v>
      </c>
    </row>
    <row r="964" spans="1:8" x14ac:dyDescent="0.2">
      <c r="A964" s="263" t="s">
        <v>2177</v>
      </c>
      <c r="B964" s="263" t="s">
        <v>2178</v>
      </c>
      <c r="C964" s="263">
        <f t="shared" ca="1" si="47"/>
        <v>0</v>
      </c>
      <c r="D964" s="263" t="b">
        <f>ISBLANK(L11.1C36)</f>
        <v>1</v>
      </c>
      <c r="E964" s="263">
        <f>COUNT(L11.1C36)</f>
        <v>0</v>
      </c>
      <c r="G964" s="268" t="str">
        <f t="shared" si="45"/>
        <v>'=ISBLANK(L11.1C36)</v>
      </c>
      <c r="H964" s="263" t="str">
        <f t="shared" si="46"/>
        <v>'=COUNT(L11.1C36)</v>
      </c>
    </row>
    <row r="965" spans="1:8" x14ac:dyDescent="0.2">
      <c r="A965" s="263" t="s">
        <v>2179</v>
      </c>
      <c r="B965" s="263" t="s">
        <v>2180</v>
      </c>
      <c r="C965" s="263">
        <f t="shared" ca="1" si="47"/>
        <v>0</v>
      </c>
      <c r="D965" s="263" t="b">
        <f>ISBLANK(L11.1C37)</f>
        <v>1</v>
      </c>
      <c r="E965" s="263">
        <f>COUNT(L11.1C37)</f>
        <v>0</v>
      </c>
      <c r="G965" s="268" t="str">
        <f t="shared" si="45"/>
        <v>'=ISBLANK(L11.1C37)</v>
      </c>
      <c r="H965" s="263" t="str">
        <f t="shared" si="46"/>
        <v>'=COUNT(L11.1C37)</v>
      </c>
    </row>
    <row r="966" spans="1:8" x14ac:dyDescent="0.2">
      <c r="A966" s="263" t="s">
        <v>2181</v>
      </c>
      <c r="B966" s="263" t="s">
        <v>2182</v>
      </c>
      <c r="C966" s="263">
        <f t="shared" ca="1" si="47"/>
        <v>0</v>
      </c>
      <c r="D966" s="263" t="b">
        <f>ISBLANK(L11.1C38)</f>
        <v>1</v>
      </c>
      <c r="E966" s="263">
        <f>COUNT(L11.1C38)</f>
        <v>0</v>
      </c>
      <c r="G966" s="268" t="str">
        <f t="shared" si="45"/>
        <v>'=ISBLANK(L11.1C38)</v>
      </c>
      <c r="H966" s="263" t="str">
        <f t="shared" si="46"/>
        <v>'=COUNT(L11.1C38)</v>
      </c>
    </row>
    <row r="967" spans="1:8" x14ac:dyDescent="0.2">
      <c r="A967" s="263" t="s">
        <v>2183</v>
      </c>
      <c r="B967" s="263" t="s">
        <v>2184</v>
      </c>
      <c r="C967" s="263">
        <f t="shared" ca="1" si="47"/>
        <v>0</v>
      </c>
      <c r="D967" s="263" t="b">
        <f>ISBLANK(L11.1C39)</f>
        <v>1</v>
      </c>
      <c r="E967" s="263">
        <f>COUNT(L11.1C39)</f>
        <v>0</v>
      </c>
      <c r="G967" s="268" t="str">
        <f t="shared" si="45"/>
        <v>'=ISBLANK(L11.1C39)</v>
      </c>
      <c r="H967" s="263" t="str">
        <f t="shared" si="46"/>
        <v>'=COUNT(L11.1C39)</v>
      </c>
    </row>
    <row r="968" spans="1:8" x14ac:dyDescent="0.2">
      <c r="A968" s="263" t="s">
        <v>2185</v>
      </c>
      <c r="B968" s="263" t="s">
        <v>2186</v>
      </c>
      <c r="C968" s="263">
        <f t="shared" ca="1" si="47"/>
        <v>0</v>
      </c>
      <c r="D968" s="263" t="b">
        <f>ISBLANK(L11.1C40)</f>
        <v>1</v>
      </c>
      <c r="E968" s="263">
        <f>COUNT(L11.1C40)</f>
        <v>0</v>
      </c>
      <c r="G968" s="268" t="str">
        <f t="shared" si="45"/>
        <v>'=ISBLANK(L11.1C40)</v>
      </c>
      <c r="H968" s="263" t="str">
        <f t="shared" si="46"/>
        <v>'=COUNT(L11.1C40)</v>
      </c>
    </row>
    <row r="969" spans="1:8" x14ac:dyDescent="0.2">
      <c r="A969" s="263" t="s">
        <v>2187</v>
      </c>
      <c r="B969" s="263" t="s">
        <v>2188</v>
      </c>
      <c r="C969" s="263">
        <f t="shared" ca="1" si="47"/>
        <v>0</v>
      </c>
      <c r="D969" s="263" t="b">
        <f>ISBLANK(L11.1C41)</f>
        <v>1</v>
      </c>
      <c r="E969" s="263">
        <f>COUNT(L11.1C41)</f>
        <v>0</v>
      </c>
      <c r="G969" s="268" t="str">
        <f t="shared" si="45"/>
        <v>'=ISBLANK(L11.1C41)</v>
      </c>
      <c r="H969" s="263" t="str">
        <f t="shared" si="46"/>
        <v>'=COUNT(L11.1C41)</v>
      </c>
    </row>
    <row r="970" spans="1:8" x14ac:dyDescent="0.2">
      <c r="A970" s="263" t="s">
        <v>2189</v>
      </c>
      <c r="B970" s="263" t="s">
        <v>2190</v>
      </c>
      <c r="C970" s="263">
        <f t="shared" ca="1" si="47"/>
        <v>0</v>
      </c>
      <c r="D970" s="263" t="b">
        <f>ISBLANK(L11.1C42)</f>
        <v>1</v>
      </c>
      <c r="E970" s="263">
        <f>COUNT(L11.1C42)</f>
        <v>0</v>
      </c>
      <c r="G970" s="268" t="str">
        <f t="shared" si="45"/>
        <v>'=ISBLANK(L11.1C42)</v>
      </c>
      <c r="H970" s="263" t="str">
        <f t="shared" si="46"/>
        <v>'=COUNT(L11.1C42)</v>
      </c>
    </row>
    <row r="971" spans="1:8" x14ac:dyDescent="0.2">
      <c r="A971" s="263" t="s">
        <v>2191</v>
      </c>
      <c r="B971" s="263" t="s">
        <v>2192</v>
      </c>
      <c r="C971" s="263">
        <f t="shared" ca="1" si="47"/>
        <v>0</v>
      </c>
      <c r="D971" s="263" t="b">
        <f>ISBLANK(L11.1C43)</f>
        <v>1</v>
      </c>
      <c r="E971" s="263">
        <f>COUNT(L11.1C43)</f>
        <v>0</v>
      </c>
      <c r="G971" s="268" t="str">
        <f t="shared" si="45"/>
        <v>'=ISBLANK(L11.1C43)</v>
      </c>
      <c r="H971" s="263" t="str">
        <f t="shared" si="46"/>
        <v>'=COUNT(L11.1C43)</v>
      </c>
    </row>
    <row r="972" spans="1:8" x14ac:dyDescent="0.2">
      <c r="A972" s="263" t="s">
        <v>2193</v>
      </c>
      <c r="B972" s="263" t="s">
        <v>2194</v>
      </c>
      <c r="C972" s="263">
        <f t="shared" ca="1" si="47"/>
        <v>0</v>
      </c>
      <c r="D972" s="263" t="b">
        <f>ISBLANK(L11.1C44)</f>
        <v>1</v>
      </c>
      <c r="E972" s="263">
        <f>COUNT(L11.1C44)</f>
        <v>0</v>
      </c>
      <c r="G972" s="268" t="str">
        <f t="shared" si="45"/>
        <v>'=ISBLANK(L11.1C44)</v>
      </c>
      <c r="H972" s="263" t="str">
        <f t="shared" si="46"/>
        <v>'=COUNT(L11.1C44)</v>
      </c>
    </row>
    <row r="973" spans="1:8" x14ac:dyDescent="0.2">
      <c r="A973" s="263" t="s">
        <v>2195</v>
      </c>
      <c r="B973" s="263" t="s">
        <v>2196</v>
      </c>
      <c r="C973" s="263">
        <f t="shared" ca="1" si="47"/>
        <v>0</v>
      </c>
      <c r="D973" s="263" t="b">
        <f>ISBLANK(L11.1C45)</f>
        <v>1</v>
      </c>
      <c r="E973" s="263">
        <f>COUNT(L11.1C45)</f>
        <v>0</v>
      </c>
      <c r="G973" s="268" t="str">
        <f t="shared" si="45"/>
        <v>'=ISBLANK(L11.1C45)</v>
      </c>
      <c r="H973" s="263" t="str">
        <f t="shared" si="46"/>
        <v>'=COUNT(L11.1C45)</v>
      </c>
    </row>
    <row r="974" spans="1:8" x14ac:dyDescent="0.2">
      <c r="A974" s="263" t="s">
        <v>2197</v>
      </c>
      <c r="B974" s="263" t="s">
        <v>2198</v>
      </c>
      <c r="C974" s="263">
        <f t="shared" ca="1" si="47"/>
        <v>0</v>
      </c>
      <c r="D974" s="263" t="b">
        <f>ISBLANK(L11.1C46)</f>
        <v>1</v>
      </c>
      <c r="E974" s="263">
        <f>COUNT(L11.1C46)</f>
        <v>0</v>
      </c>
      <c r="G974" s="268" t="str">
        <f t="shared" si="45"/>
        <v>'=ISBLANK(L11.1C46)</v>
      </c>
      <c r="H974" s="263" t="str">
        <f t="shared" si="46"/>
        <v>'=COUNT(L11.1C46)</v>
      </c>
    </row>
    <row r="975" spans="1:8" x14ac:dyDescent="0.2">
      <c r="A975" s="263" t="s">
        <v>2199</v>
      </c>
      <c r="B975" s="263" t="s">
        <v>2200</v>
      </c>
      <c r="C975" s="263">
        <f t="shared" ca="1" si="47"/>
        <v>0</v>
      </c>
      <c r="D975" s="263" t="b">
        <f>ISBLANK(L11.1C47)</f>
        <v>1</v>
      </c>
      <c r="E975" s="263">
        <f>COUNT(L11.1C47)</f>
        <v>0</v>
      </c>
      <c r="G975" s="268" t="str">
        <f t="shared" si="45"/>
        <v>'=ISBLANK(L11.1C47)</v>
      </c>
      <c r="H975" s="263" t="str">
        <f t="shared" si="46"/>
        <v>'=COUNT(L11.1C47)</v>
      </c>
    </row>
    <row r="976" spans="1:8" x14ac:dyDescent="0.2">
      <c r="A976" s="263" t="s">
        <v>2201</v>
      </c>
      <c r="B976" s="263" t="s">
        <v>2202</v>
      </c>
      <c r="C976" s="263">
        <f t="shared" ca="1" si="47"/>
        <v>0</v>
      </c>
      <c r="D976" s="263" t="b">
        <f>ISBLANK(L11.1C48)</f>
        <v>1</v>
      </c>
      <c r="E976" s="263">
        <f>COUNT(L11.1C48)</f>
        <v>0</v>
      </c>
      <c r="G976" s="268" t="str">
        <f t="shared" si="45"/>
        <v>'=ISBLANK(L11.1C48)</v>
      </c>
      <c r="H976" s="263" t="str">
        <f t="shared" si="46"/>
        <v>'=COUNT(L11.1C48)</v>
      </c>
    </row>
    <row r="977" spans="1:8" x14ac:dyDescent="0.2">
      <c r="A977" s="263" t="s">
        <v>2203</v>
      </c>
      <c r="B977" s="263" t="s">
        <v>2204</v>
      </c>
      <c r="C977" s="263">
        <f t="shared" ca="1" si="47"/>
        <v>0</v>
      </c>
      <c r="D977" s="263" t="b">
        <f>ISBLANK(L11.1C49)</f>
        <v>1</v>
      </c>
      <c r="E977" s="263">
        <f>COUNT(L11.1C49)</f>
        <v>0</v>
      </c>
      <c r="G977" s="268" t="str">
        <f t="shared" si="45"/>
        <v>'=ISBLANK(L11.1C49)</v>
      </c>
      <c r="H977" s="263" t="str">
        <f t="shared" si="46"/>
        <v>'=COUNT(L11.1C49)</v>
      </c>
    </row>
    <row r="978" spans="1:8" x14ac:dyDescent="0.2">
      <c r="A978" s="263" t="s">
        <v>2205</v>
      </c>
      <c r="B978" s="263" t="s">
        <v>2206</v>
      </c>
      <c r="C978" s="263">
        <f t="shared" ca="1" si="47"/>
        <v>0</v>
      </c>
      <c r="D978" s="263" t="b">
        <f>ISBLANK(L11.1C50)</f>
        <v>1</v>
      </c>
      <c r="E978" s="263">
        <f>COUNT(L11.1C50)</f>
        <v>0</v>
      </c>
      <c r="G978" s="268" t="str">
        <f t="shared" si="45"/>
        <v>'=ISBLANK(L11.1C50)</v>
      </c>
      <c r="H978" s="263" t="str">
        <f t="shared" si="46"/>
        <v>'=COUNT(L11.1C50)</v>
      </c>
    </row>
    <row r="979" spans="1:8" x14ac:dyDescent="0.2">
      <c r="A979" s="263" t="s">
        <v>2207</v>
      </c>
      <c r="B979" s="263" t="s">
        <v>2208</v>
      </c>
      <c r="C979" s="263">
        <f t="shared" ca="1" si="47"/>
        <v>0</v>
      </c>
      <c r="D979" s="263" t="b">
        <f>ISBLANK(L11.1C51)</f>
        <v>1</v>
      </c>
      <c r="E979" s="263">
        <f>COUNT(L11.1C51)</f>
        <v>0</v>
      </c>
      <c r="G979" s="268" t="str">
        <f t="shared" si="45"/>
        <v>'=ISBLANK(L11.1C51)</v>
      </c>
      <c r="H979" s="263" t="str">
        <f t="shared" si="46"/>
        <v>'=COUNT(L11.1C51)</v>
      </c>
    </row>
    <row r="980" spans="1:8" x14ac:dyDescent="0.2">
      <c r="A980" s="263" t="s">
        <v>2209</v>
      </c>
      <c r="B980" s="263" t="s">
        <v>6274</v>
      </c>
      <c r="C980" s="263" t="e">
        <f t="shared" ca="1" si="47"/>
        <v>#VALUE!</v>
      </c>
      <c r="D980" s="263" t="b">
        <f>ISBLANK(L11.2)</f>
        <v>0</v>
      </c>
      <c r="E980" s="263">
        <f>COUNT(L11.2)</f>
        <v>0</v>
      </c>
      <c r="G980" s="268" t="str">
        <f t="shared" si="45"/>
        <v>'=ISBLANK(L11.2)</v>
      </c>
      <c r="H980" s="263" t="str">
        <f t="shared" si="46"/>
        <v>'=COUNT(L11.2)</v>
      </c>
    </row>
    <row r="981" spans="1:8" x14ac:dyDescent="0.2">
      <c r="A981" s="263" t="s">
        <v>2210</v>
      </c>
      <c r="B981" s="263" t="s">
        <v>2211</v>
      </c>
      <c r="C981" s="263">
        <f t="shared" ca="1" si="47"/>
        <v>0</v>
      </c>
      <c r="D981" s="263" t="b">
        <f>ISBLANK(L11.2C01)</f>
        <v>1</v>
      </c>
      <c r="E981" s="263">
        <f>COUNT(L11.2C01)</f>
        <v>0</v>
      </c>
      <c r="G981" s="268" t="str">
        <f t="shared" si="45"/>
        <v>'=ISBLANK(L11.2C01)</v>
      </c>
      <c r="H981" s="263" t="str">
        <f t="shared" si="46"/>
        <v>'=COUNT(L11.2C01)</v>
      </c>
    </row>
    <row r="982" spans="1:8" x14ac:dyDescent="0.2">
      <c r="A982" s="263" t="s">
        <v>2212</v>
      </c>
      <c r="B982" s="263" t="s">
        <v>2213</v>
      </c>
      <c r="C982" s="263">
        <f t="shared" ca="1" si="47"/>
        <v>0</v>
      </c>
      <c r="D982" s="263" t="b">
        <f>ISBLANK(L11.2C02)</f>
        <v>1</v>
      </c>
      <c r="E982" s="263">
        <f>COUNT(L11.2C02)</f>
        <v>0</v>
      </c>
      <c r="G982" s="268" t="str">
        <f t="shared" si="45"/>
        <v>'=ISBLANK(L11.2C02)</v>
      </c>
      <c r="H982" s="263" t="str">
        <f t="shared" si="46"/>
        <v>'=COUNT(L11.2C02)</v>
      </c>
    </row>
    <row r="983" spans="1:8" x14ac:dyDescent="0.2">
      <c r="A983" s="263" t="s">
        <v>2214</v>
      </c>
      <c r="B983" s="263" t="s">
        <v>2215</v>
      </c>
      <c r="C983" s="263">
        <f t="shared" ca="1" si="47"/>
        <v>0</v>
      </c>
      <c r="D983" s="263" t="b">
        <f>ISBLANK(L11.2C03)</f>
        <v>1</v>
      </c>
      <c r="E983" s="263">
        <f>COUNT(L11.2C03)</f>
        <v>0</v>
      </c>
      <c r="G983" s="268" t="str">
        <f t="shared" si="45"/>
        <v>'=ISBLANK(L11.2C03)</v>
      </c>
      <c r="H983" s="263" t="str">
        <f t="shared" si="46"/>
        <v>'=COUNT(L11.2C03)</v>
      </c>
    </row>
    <row r="984" spans="1:8" x14ac:dyDescent="0.2">
      <c r="A984" s="263" t="s">
        <v>2216</v>
      </c>
      <c r="B984" s="263" t="s">
        <v>2217</v>
      </c>
      <c r="C984" s="263">
        <f t="shared" ca="1" si="47"/>
        <v>0</v>
      </c>
      <c r="D984" s="263" t="b">
        <f>ISBLANK(L11.2C04)</f>
        <v>1</v>
      </c>
      <c r="E984" s="263">
        <f>COUNT(L11.2C04)</f>
        <v>0</v>
      </c>
      <c r="G984" s="268" t="str">
        <f t="shared" si="45"/>
        <v>'=ISBLANK(L11.2C04)</v>
      </c>
      <c r="H984" s="263" t="str">
        <f t="shared" si="46"/>
        <v>'=COUNT(L11.2C04)</v>
      </c>
    </row>
    <row r="985" spans="1:8" x14ac:dyDescent="0.2">
      <c r="A985" s="263" t="s">
        <v>2218</v>
      </c>
      <c r="B985" s="263" t="s">
        <v>2219</v>
      </c>
      <c r="C985" s="263">
        <f t="shared" ca="1" si="47"/>
        <v>0</v>
      </c>
      <c r="D985" s="263" t="b">
        <f>ISBLANK(L11.2C05)</f>
        <v>1</v>
      </c>
      <c r="E985" s="263">
        <f>COUNT(L11.2C05)</f>
        <v>0</v>
      </c>
      <c r="G985" s="268" t="str">
        <f t="shared" si="45"/>
        <v>'=ISBLANK(L11.2C05)</v>
      </c>
      <c r="H985" s="263" t="str">
        <f t="shared" si="46"/>
        <v>'=COUNT(L11.2C05)</v>
      </c>
    </row>
    <row r="986" spans="1:8" x14ac:dyDescent="0.2">
      <c r="A986" s="263" t="s">
        <v>2220</v>
      </c>
      <c r="B986" s="263" t="s">
        <v>2221</v>
      </c>
      <c r="C986" s="263">
        <f t="shared" ca="1" si="47"/>
        <v>0</v>
      </c>
      <c r="D986" s="263" t="b">
        <f>ISBLANK(L11.2C06)</f>
        <v>1</v>
      </c>
      <c r="E986" s="263">
        <f>COUNT(L11.2C06)</f>
        <v>0</v>
      </c>
      <c r="G986" s="268" t="str">
        <f t="shared" si="45"/>
        <v>'=ISBLANK(L11.2C06)</v>
      </c>
      <c r="H986" s="263" t="str">
        <f t="shared" si="46"/>
        <v>'=COUNT(L11.2C06)</v>
      </c>
    </row>
    <row r="987" spans="1:8" x14ac:dyDescent="0.2">
      <c r="A987" s="263" t="s">
        <v>2222</v>
      </c>
      <c r="B987" s="263" t="s">
        <v>2223</v>
      </c>
      <c r="C987" s="263">
        <f t="shared" ca="1" si="47"/>
        <v>0</v>
      </c>
      <c r="D987" s="263" t="b">
        <f>ISBLANK(L11.2C07)</f>
        <v>1</v>
      </c>
      <c r="E987" s="263">
        <f>COUNT(L11.2C07)</f>
        <v>0</v>
      </c>
      <c r="G987" s="268" t="str">
        <f t="shared" si="45"/>
        <v>'=ISBLANK(L11.2C07)</v>
      </c>
      <c r="H987" s="263" t="str">
        <f t="shared" si="46"/>
        <v>'=COUNT(L11.2C07)</v>
      </c>
    </row>
    <row r="988" spans="1:8" x14ac:dyDescent="0.2">
      <c r="A988" s="263" t="s">
        <v>2224</v>
      </c>
      <c r="B988" s="263" t="s">
        <v>2225</v>
      </c>
      <c r="C988" s="263">
        <f t="shared" ca="1" si="47"/>
        <v>0</v>
      </c>
      <c r="D988" s="263" t="b">
        <f>ISBLANK(L11.2C08)</f>
        <v>1</v>
      </c>
      <c r="E988" s="263">
        <f>COUNT(L11.2C08)</f>
        <v>0</v>
      </c>
      <c r="G988" s="268" t="str">
        <f t="shared" si="45"/>
        <v>'=ISBLANK(L11.2C08)</v>
      </c>
      <c r="H988" s="263" t="str">
        <f t="shared" si="46"/>
        <v>'=COUNT(L11.2C08)</v>
      </c>
    </row>
    <row r="989" spans="1:8" x14ac:dyDescent="0.2">
      <c r="A989" s="263" t="s">
        <v>2226</v>
      </c>
      <c r="B989" s="263" t="s">
        <v>2227</v>
      </c>
      <c r="C989" s="263">
        <f t="shared" ca="1" si="47"/>
        <v>0</v>
      </c>
      <c r="D989" s="263" t="b">
        <f>ISBLANK(L11.2C09)</f>
        <v>1</v>
      </c>
      <c r="E989" s="263">
        <f>COUNT(L11.2C09)</f>
        <v>0</v>
      </c>
      <c r="G989" s="268" t="str">
        <f t="shared" si="45"/>
        <v>'=ISBLANK(L11.2C09)</v>
      </c>
      <c r="H989" s="263" t="str">
        <f t="shared" si="46"/>
        <v>'=COUNT(L11.2C09)</v>
      </c>
    </row>
    <row r="990" spans="1:8" x14ac:dyDescent="0.2">
      <c r="A990" s="263" t="s">
        <v>2228</v>
      </c>
      <c r="B990" s="263" t="s">
        <v>2229</v>
      </c>
      <c r="C990" s="263">
        <f t="shared" ca="1" si="47"/>
        <v>0</v>
      </c>
      <c r="D990" s="263" t="b">
        <f>ISBLANK(L11.2C10)</f>
        <v>1</v>
      </c>
      <c r="E990" s="263">
        <f>COUNT(L11.2C10)</f>
        <v>0</v>
      </c>
      <c r="G990" s="268" t="str">
        <f t="shared" si="45"/>
        <v>'=ISBLANK(L11.2C10)</v>
      </c>
      <c r="H990" s="263" t="str">
        <f t="shared" si="46"/>
        <v>'=COUNT(L11.2C10)</v>
      </c>
    </row>
    <row r="991" spans="1:8" x14ac:dyDescent="0.2">
      <c r="A991" s="263" t="s">
        <v>2230</v>
      </c>
      <c r="B991" s="263" t="s">
        <v>2231</v>
      </c>
      <c r="C991" s="263">
        <f t="shared" ca="1" si="47"/>
        <v>0</v>
      </c>
      <c r="D991" s="263" t="b">
        <f>ISBLANK(L11.2C11)</f>
        <v>1</v>
      </c>
      <c r="E991" s="263">
        <f>COUNT(L11.2C11)</f>
        <v>0</v>
      </c>
      <c r="G991" s="268" t="str">
        <f t="shared" si="45"/>
        <v>'=ISBLANK(L11.2C11)</v>
      </c>
      <c r="H991" s="263" t="str">
        <f t="shared" si="46"/>
        <v>'=COUNT(L11.2C11)</v>
      </c>
    </row>
    <row r="992" spans="1:8" x14ac:dyDescent="0.2">
      <c r="A992" s="263" t="s">
        <v>2232</v>
      </c>
      <c r="B992" s="263" t="s">
        <v>2233</v>
      </c>
      <c r="C992" s="263">
        <f t="shared" ca="1" si="47"/>
        <v>0</v>
      </c>
      <c r="D992" s="263" t="b">
        <f>ISBLANK(L11.2C12)</f>
        <v>1</v>
      </c>
      <c r="E992" s="263">
        <f>COUNT(L11.2C12)</f>
        <v>0</v>
      </c>
      <c r="G992" s="268" t="str">
        <f t="shared" si="45"/>
        <v>'=ISBLANK(L11.2C12)</v>
      </c>
      <c r="H992" s="263" t="str">
        <f t="shared" si="46"/>
        <v>'=COUNT(L11.2C12)</v>
      </c>
    </row>
    <row r="993" spans="1:8" x14ac:dyDescent="0.2">
      <c r="A993" s="263" t="s">
        <v>2234</v>
      </c>
      <c r="B993" s="263" t="s">
        <v>2235</v>
      </c>
      <c r="C993" s="263">
        <f t="shared" ca="1" si="47"/>
        <v>0</v>
      </c>
      <c r="D993" s="263" t="b">
        <f>ISBLANK(L11.2C13)</f>
        <v>1</v>
      </c>
      <c r="E993" s="263">
        <f>COUNT(L11.2C13)</f>
        <v>0</v>
      </c>
      <c r="G993" s="268" t="str">
        <f t="shared" si="45"/>
        <v>'=ISBLANK(L11.2C13)</v>
      </c>
      <c r="H993" s="263" t="str">
        <f t="shared" si="46"/>
        <v>'=COUNT(L11.2C13)</v>
      </c>
    </row>
    <row r="994" spans="1:8" x14ac:dyDescent="0.2">
      <c r="A994" s="263" t="s">
        <v>2236</v>
      </c>
      <c r="B994" s="263" t="s">
        <v>2237</v>
      </c>
      <c r="C994" s="263">
        <f t="shared" ca="1" si="47"/>
        <v>0</v>
      </c>
      <c r="D994" s="263" t="b">
        <f>ISBLANK(L11.2C14)</f>
        <v>1</v>
      </c>
      <c r="E994" s="263">
        <f>COUNT(L11.2C14)</f>
        <v>0</v>
      </c>
      <c r="G994" s="268" t="str">
        <f t="shared" si="45"/>
        <v>'=ISBLANK(L11.2C14)</v>
      </c>
      <c r="H994" s="263" t="str">
        <f t="shared" si="46"/>
        <v>'=COUNT(L11.2C14)</v>
      </c>
    </row>
    <row r="995" spans="1:8" x14ac:dyDescent="0.2">
      <c r="A995" s="263" t="s">
        <v>2238</v>
      </c>
      <c r="B995" s="263" t="s">
        <v>2239</v>
      </c>
      <c r="C995" s="263">
        <f t="shared" ca="1" si="47"/>
        <v>0</v>
      </c>
      <c r="D995" s="263" t="b">
        <f>ISBLANK(L11.2C15)</f>
        <v>1</v>
      </c>
      <c r="E995" s="263">
        <f>COUNT(L11.2C15)</f>
        <v>0</v>
      </c>
      <c r="G995" s="268" t="str">
        <f t="shared" si="45"/>
        <v>'=ISBLANK(L11.2C15)</v>
      </c>
      <c r="H995" s="263" t="str">
        <f t="shared" si="46"/>
        <v>'=COUNT(L11.2C15)</v>
      </c>
    </row>
    <row r="996" spans="1:8" x14ac:dyDescent="0.2">
      <c r="A996" s="263" t="s">
        <v>2240</v>
      </c>
      <c r="B996" s="263" t="s">
        <v>2241</v>
      </c>
      <c r="C996" s="263">
        <f t="shared" ca="1" si="47"/>
        <v>0</v>
      </c>
      <c r="D996" s="263" t="b">
        <f>ISBLANK(L11.2C16)</f>
        <v>1</v>
      </c>
      <c r="E996" s="263">
        <f>COUNT(L11.2C16)</f>
        <v>0</v>
      </c>
      <c r="G996" s="268" t="str">
        <f t="shared" si="45"/>
        <v>'=ISBLANK(L11.2C16)</v>
      </c>
      <c r="H996" s="263" t="str">
        <f t="shared" si="46"/>
        <v>'=COUNT(L11.2C16)</v>
      </c>
    </row>
    <row r="997" spans="1:8" x14ac:dyDescent="0.2">
      <c r="A997" s="263" t="s">
        <v>2242</v>
      </c>
      <c r="B997" s="263" t="s">
        <v>2243</v>
      </c>
      <c r="C997" s="263">
        <f t="shared" ca="1" si="47"/>
        <v>0</v>
      </c>
      <c r="D997" s="263" t="b">
        <f>ISBLANK(L11.2C17)</f>
        <v>1</v>
      </c>
      <c r="E997" s="263">
        <f>COUNT(L11.2C17)</f>
        <v>0</v>
      </c>
      <c r="G997" s="268" t="str">
        <f t="shared" si="45"/>
        <v>'=ISBLANK(L11.2C17)</v>
      </c>
      <c r="H997" s="263" t="str">
        <f t="shared" si="46"/>
        <v>'=COUNT(L11.2C17)</v>
      </c>
    </row>
    <row r="998" spans="1:8" x14ac:dyDescent="0.2">
      <c r="A998" s="263" t="s">
        <v>2244</v>
      </c>
      <c r="B998" s="263" t="s">
        <v>2245</v>
      </c>
      <c r="C998" s="263">
        <f t="shared" ca="1" si="47"/>
        <v>0</v>
      </c>
      <c r="D998" s="263" t="b">
        <f>ISBLANK(L11.2C18)</f>
        <v>1</v>
      </c>
      <c r="E998" s="263">
        <f>COUNT(L11.2C18)</f>
        <v>0</v>
      </c>
      <c r="G998" s="268" t="str">
        <f t="shared" si="45"/>
        <v>'=ISBLANK(L11.2C18)</v>
      </c>
      <c r="H998" s="263" t="str">
        <f t="shared" si="46"/>
        <v>'=COUNT(L11.2C18)</v>
      </c>
    </row>
    <row r="999" spans="1:8" x14ac:dyDescent="0.2">
      <c r="A999" s="263" t="s">
        <v>2246</v>
      </c>
      <c r="B999" s="263" t="s">
        <v>2247</v>
      </c>
      <c r="C999" s="263">
        <f t="shared" ca="1" si="47"/>
        <v>0</v>
      </c>
      <c r="D999" s="263" t="b">
        <f>ISBLANK(L11.2C19)</f>
        <v>1</v>
      </c>
      <c r="E999" s="263">
        <f>COUNT(L11.2C19)</f>
        <v>0</v>
      </c>
      <c r="G999" s="268" t="str">
        <f t="shared" si="45"/>
        <v>'=ISBLANK(L11.2C19)</v>
      </c>
      <c r="H999" s="263" t="str">
        <f t="shared" si="46"/>
        <v>'=COUNT(L11.2C19)</v>
      </c>
    </row>
    <row r="1000" spans="1:8" x14ac:dyDescent="0.2">
      <c r="A1000" s="263" t="s">
        <v>2248</v>
      </c>
      <c r="B1000" s="263" t="s">
        <v>2249</v>
      </c>
      <c r="C1000" s="263">
        <f t="shared" ca="1" si="47"/>
        <v>0</v>
      </c>
      <c r="D1000" s="263" t="b">
        <f>ISBLANK(L11.2C20)</f>
        <v>1</v>
      </c>
      <c r="E1000" s="263">
        <f>COUNT(L11.2C20)</f>
        <v>0</v>
      </c>
      <c r="G1000" s="268" t="str">
        <f t="shared" si="45"/>
        <v>'=ISBLANK(L11.2C20)</v>
      </c>
      <c r="H1000" s="263" t="str">
        <f t="shared" si="46"/>
        <v>'=COUNT(L11.2C20)</v>
      </c>
    </row>
    <row r="1001" spans="1:8" x14ac:dyDescent="0.2">
      <c r="A1001" s="263" t="s">
        <v>2250</v>
      </c>
      <c r="B1001" s="263" t="s">
        <v>2251</v>
      </c>
      <c r="C1001" s="263">
        <f t="shared" ca="1" si="47"/>
        <v>0</v>
      </c>
      <c r="D1001" s="263" t="b">
        <f>ISBLANK(L11.2C21)</f>
        <v>1</v>
      </c>
      <c r="E1001" s="263">
        <f>COUNT(L11.2C21)</f>
        <v>0</v>
      </c>
      <c r="G1001" s="268" t="str">
        <f t="shared" si="45"/>
        <v>'=ISBLANK(L11.2C21)</v>
      </c>
      <c r="H1001" s="263" t="str">
        <f t="shared" si="46"/>
        <v>'=COUNT(L11.2C21)</v>
      </c>
    </row>
    <row r="1002" spans="1:8" x14ac:dyDescent="0.2">
      <c r="A1002" s="263" t="s">
        <v>2252</v>
      </c>
      <c r="B1002" s="263" t="s">
        <v>2253</v>
      </c>
      <c r="C1002" s="263">
        <f t="shared" ca="1" si="47"/>
        <v>0</v>
      </c>
      <c r="D1002" s="263" t="b">
        <f>ISBLANK(L11.2C22)</f>
        <v>1</v>
      </c>
      <c r="E1002" s="263">
        <f>COUNT(L11.2C22)</f>
        <v>0</v>
      </c>
      <c r="G1002" s="268" t="str">
        <f t="shared" si="45"/>
        <v>'=ISBLANK(L11.2C22)</v>
      </c>
      <c r="H1002" s="263" t="str">
        <f t="shared" si="46"/>
        <v>'=COUNT(L11.2C22)</v>
      </c>
    </row>
    <row r="1003" spans="1:8" x14ac:dyDescent="0.2">
      <c r="A1003" s="263" t="s">
        <v>2254</v>
      </c>
      <c r="B1003" s="263" t="s">
        <v>2255</v>
      </c>
      <c r="C1003" s="263">
        <f t="shared" ca="1" si="47"/>
        <v>0</v>
      </c>
      <c r="D1003" s="263" t="b">
        <f>ISBLANK(L11.2C23)</f>
        <v>1</v>
      </c>
      <c r="E1003" s="263">
        <f>COUNT(L11.2C23)</f>
        <v>0</v>
      </c>
      <c r="G1003" s="268" t="str">
        <f t="shared" si="45"/>
        <v>'=ISBLANK(L11.2C23)</v>
      </c>
      <c r="H1003" s="263" t="str">
        <f t="shared" si="46"/>
        <v>'=COUNT(L11.2C23)</v>
      </c>
    </row>
    <row r="1004" spans="1:8" x14ac:dyDescent="0.2">
      <c r="A1004" s="263" t="s">
        <v>2256</v>
      </c>
      <c r="B1004" s="263" t="s">
        <v>2257</v>
      </c>
      <c r="C1004" s="263">
        <f t="shared" ca="1" si="47"/>
        <v>0</v>
      </c>
      <c r="D1004" s="263" t="b">
        <f>ISBLANK(L11.2C24)</f>
        <v>1</v>
      </c>
      <c r="E1004" s="263">
        <f>COUNT(L11.2C24)</f>
        <v>0</v>
      </c>
      <c r="G1004" s="268" t="str">
        <f t="shared" si="45"/>
        <v>'=ISBLANK(L11.2C24)</v>
      </c>
      <c r="H1004" s="263" t="str">
        <f t="shared" si="46"/>
        <v>'=COUNT(L11.2C24)</v>
      </c>
    </row>
    <row r="1005" spans="1:8" x14ac:dyDescent="0.2">
      <c r="A1005" s="263" t="s">
        <v>2258</v>
      </c>
      <c r="B1005" s="263" t="s">
        <v>2259</v>
      </c>
      <c r="C1005" s="263">
        <f t="shared" ca="1" si="47"/>
        <v>0</v>
      </c>
      <c r="D1005" s="263" t="b">
        <f>ISBLANK(L11.2C25)</f>
        <v>1</v>
      </c>
      <c r="E1005" s="263">
        <f>COUNT(L11.2C25)</f>
        <v>0</v>
      </c>
      <c r="G1005" s="268" t="str">
        <f t="shared" si="45"/>
        <v>'=ISBLANK(L11.2C25)</v>
      </c>
      <c r="H1005" s="263" t="str">
        <f t="shared" si="46"/>
        <v>'=COUNT(L11.2C25)</v>
      </c>
    </row>
    <row r="1006" spans="1:8" x14ac:dyDescent="0.2">
      <c r="A1006" s="263" t="s">
        <v>2260</v>
      </c>
      <c r="B1006" s="263" t="s">
        <v>2261</v>
      </c>
      <c r="C1006" s="263">
        <f t="shared" ca="1" si="47"/>
        <v>0</v>
      </c>
      <c r="D1006" s="263" t="b">
        <f>ISBLANK(L11.2C26)</f>
        <v>1</v>
      </c>
      <c r="E1006" s="263">
        <f>COUNT(L11.2C26)</f>
        <v>0</v>
      </c>
      <c r="G1006" s="268" t="str">
        <f t="shared" si="45"/>
        <v>'=ISBLANK(L11.2C26)</v>
      </c>
      <c r="H1006" s="263" t="str">
        <f t="shared" si="46"/>
        <v>'=COUNT(L11.2C26)</v>
      </c>
    </row>
    <row r="1007" spans="1:8" x14ac:dyDescent="0.2">
      <c r="A1007" s="263" t="s">
        <v>2262</v>
      </c>
      <c r="B1007" s="263" t="s">
        <v>2263</v>
      </c>
      <c r="C1007" s="263">
        <f t="shared" ca="1" si="47"/>
        <v>0</v>
      </c>
      <c r="D1007" s="263" t="b">
        <f>ISBLANK(L11.2C27)</f>
        <v>1</v>
      </c>
      <c r="E1007" s="263">
        <f>COUNT(L11.2C27)</f>
        <v>0</v>
      </c>
      <c r="G1007" s="268" t="str">
        <f t="shared" si="45"/>
        <v>'=ISBLANK(L11.2C27)</v>
      </c>
      <c r="H1007" s="263" t="str">
        <f t="shared" si="46"/>
        <v>'=COUNT(L11.2C27)</v>
      </c>
    </row>
    <row r="1008" spans="1:8" x14ac:dyDescent="0.2">
      <c r="A1008" s="263" t="s">
        <v>2264</v>
      </c>
      <c r="B1008" s="263" t="s">
        <v>2265</v>
      </c>
      <c r="C1008" s="263">
        <f t="shared" ca="1" si="47"/>
        <v>0</v>
      </c>
      <c r="D1008" s="263" t="b">
        <f>ISBLANK(L11.2C28)</f>
        <v>1</v>
      </c>
      <c r="E1008" s="263">
        <f>COUNT(L11.2C28)</f>
        <v>0</v>
      </c>
      <c r="G1008" s="268" t="str">
        <f t="shared" si="45"/>
        <v>'=ISBLANK(L11.2C28)</v>
      </c>
      <c r="H1008" s="263" t="str">
        <f t="shared" si="46"/>
        <v>'=COUNT(L11.2C28)</v>
      </c>
    </row>
    <row r="1009" spans="1:8" x14ac:dyDescent="0.2">
      <c r="A1009" s="263" t="s">
        <v>2266</v>
      </c>
      <c r="B1009" s="263" t="s">
        <v>2267</v>
      </c>
      <c r="C1009" s="263">
        <f t="shared" ca="1" si="47"/>
        <v>0</v>
      </c>
      <c r="D1009" s="263" t="b">
        <f>ISBLANK(L11.2C29)</f>
        <v>1</v>
      </c>
      <c r="E1009" s="263">
        <f>COUNT(L11.2C29)</f>
        <v>0</v>
      </c>
      <c r="G1009" s="268" t="str">
        <f t="shared" si="45"/>
        <v>'=ISBLANK(L11.2C29)</v>
      </c>
      <c r="H1009" s="263" t="str">
        <f t="shared" si="46"/>
        <v>'=COUNT(L11.2C29)</v>
      </c>
    </row>
    <row r="1010" spans="1:8" x14ac:dyDescent="0.2">
      <c r="A1010" s="263" t="s">
        <v>2268</v>
      </c>
      <c r="B1010" s="263" t="s">
        <v>2269</v>
      </c>
      <c r="C1010" s="263">
        <f t="shared" ca="1" si="47"/>
        <v>0</v>
      </c>
      <c r="D1010" s="263" t="b">
        <f>ISBLANK(L11.2C30)</f>
        <v>1</v>
      </c>
      <c r="E1010" s="263">
        <f>COUNT(L11.2C30)</f>
        <v>0</v>
      </c>
      <c r="G1010" s="268" t="str">
        <f t="shared" si="45"/>
        <v>'=ISBLANK(L11.2C30)</v>
      </c>
      <c r="H1010" s="263" t="str">
        <f t="shared" si="46"/>
        <v>'=COUNT(L11.2C30)</v>
      </c>
    </row>
    <row r="1011" spans="1:8" x14ac:dyDescent="0.2">
      <c r="A1011" s="263" t="s">
        <v>2270</v>
      </c>
      <c r="B1011" s="263" t="s">
        <v>2271</v>
      </c>
      <c r="C1011" s="263">
        <f t="shared" ca="1" si="47"/>
        <v>0</v>
      </c>
      <c r="D1011" s="263" t="b">
        <f>ISBLANK(L11.2C31)</f>
        <v>1</v>
      </c>
      <c r="E1011" s="263">
        <f>COUNT(L11.2C31)</f>
        <v>0</v>
      </c>
      <c r="G1011" s="268" t="str">
        <f t="shared" si="45"/>
        <v>'=ISBLANK(L11.2C31)</v>
      </c>
      <c r="H1011" s="263" t="str">
        <f t="shared" si="46"/>
        <v>'=COUNT(L11.2C31)</v>
      </c>
    </row>
    <row r="1012" spans="1:8" x14ac:dyDescent="0.2">
      <c r="A1012" s="263" t="s">
        <v>2272</v>
      </c>
      <c r="B1012" s="263" t="s">
        <v>2273</v>
      </c>
      <c r="C1012" s="263">
        <f t="shared" ca="1" si="47"/>
        <v>0</v>
      </c>
      <c r="D1012" s="263" t="b">
        <f>ISBLANK(L11.2C32)</f>
        <v>1</v>
      </c>
      <c r="E1012" s="263">
        <f>COUNT(L11.2C32)</f>
        <v>0</v>
      </c>
      <c r="G1012" s="268" t="str">
        <f t="shared" si="45"/>
        <v>'=ISBLANK(L11.2C32)</v>
      </c>
      <c r="H1012" s="263" t="str">
        <f t="shared" si="46"/>
        <v>'=COUNT(L11.2C32)</v>
      </c>
    </row>
    <row r="1013" spans="1:8" x14ac:dyDescent="0.2">
      <c r="A1013" s="263" t="s">
        <v>2274</v>
      </c>
      <c r="B1013" s="263" t="s">
        <v>2275</v>
      </c>
      <c r="C1013" s="263">
        <f t="shared" ca="1" si="47"/>
        <v>0</v>
      </c>
      <c r="D1013" s="263" t="b">
        <f>ISBLANK(L11.2C33)</f>
        <v>1</v>
      </c>
      <c r="E1013" s="263">
        <f>COUNT(L11.2C33)</f>
        <v>0</v>
      </c>
      <c r="G1013" s="268" t="str">
        <f t="shared" si="45"/>
        <v>'=ISBLANK(L11.2C33)</v>
      </c>
      <c r="H1013" s="263" t="str">
        <f t="shared" si="46"/>
        <v>'=COUNT(L11.2C33)</v>
      </c>
    </row>
    <row r="1014" spans="1:8" x14ac:dyDescent="0.2">
      <c r="A1014" s="263" t="s">
        <v>2276</v>
      </c>
      <c r="B1014" s="263" t="s">
        <v>2277</v>
      </c>
      <c r="C1014" s="263">
        <f t="shared" ca="1" si="47"/>
        <v>0</v>
      </c>
      <c r="D1014" s="263" t="b">
        <f>ISBLANK(L11.2C34)</f>
        <v>1</v>
      </c>
      <c r="E1014" s="263">
        <f>COUNT(L11.2C34)</f>
        <v>0</v>
      </c>
      <c r="G1014" s="268" t="str">
        <f t="shared" si="45"/>
        <v>'=ISBLANK(L11.2C34)</v>
      </c>
      <c r="H1014" s="263" t="str">
        <f t="shared" si="46"/>
        <v>'=COUNT(L11.2C34)</v>
      </c>
    </row>
    <row r="1015" spans="1:8" x14ac:dyDescent="0.2">
      <c r="A1015" s="263" t="s">
        <v>2278</v>
      </c>
      <c r="B1015" s="263" t="s">
        <v>2279</v>
      </c>
      <c r="C1015" s="263">
        <f t="shared" ca="1" si="47"/>
        <v>0</v>
      </c>
      <c r="D1015" s="263" t="b">
        <f>ISBLANK(L11.2C35)</f>
        <v>1</v>
      </c>
      <c r="E1015" s="263">
        <f>COUNT(L11.2C35)</f>
        <v>0</v>
      </c>
      <c r="G1015" s="268" t="str">
        <f t="shared" si="45"/>
        <v>'=ISBLANK(L11.2C35)</v>
      </c>
      <c r="H1015" s="263" t="str">
        <f t="shared" si="46"/>
        <v>'=COUNT(L11.2C35)</v>
      </c>
    </row>
    <row r="1016" spans="1:8" x14ac:dyDescent="0.2">
      <c r="A1016" s="263" t="s">
        <v>2280</v>
      </c>
      <c r="B1016" s="263" t="s">
        <v>2281</v>
      </c>
      <c r="C1016" s="263">
        <f t="shared" ca="1" si="47"/>
        <v>0</v>
      </c>
      <c r="D1016" s="263" t="b">
        <f>ISBLANK(L11.2C36)</f>
        <v>1</v>
      </c>
      <c r="E1016" s="263">
        <f>COUNT(L11.2C36)</f>
        <v>0</v>
      </c>
      <c r="G1016" s="268" t="str">
        <f t="shared" si="45"/>
        <v>'=ISBLANK(L11.2C36)</v>
      </c>
      <c r="H1016" s="263" t="str">
        <f t="shared" si="46"/>
        <v>'=COUNT(L11.2C36)</v>
      </c>
    </row>
    <row r="1017" spans="1:8" x14ac:dyDescent="0.2">
      <c r="A1017" s="263" t="s">
        <v>2282</v>
      </c>
      <c r="B1017" s="263" t="s">
        <v>2283</v>
      </c>
      <c r="C1017" s="263">
        <f t="shared" ca="1" si="47"/>
        <v>0</v>
      </c>
      <c r="D1017" s="263" t="b">
        <f>ISBLANK(L11.2C37)</f>
        <v>1</v>
      </c>
      <c r="E1017" s="263">
        <f>COUNT(L11.2C37)</f>
        <v>0</v>
      </c>
      <c r="G1017" s="268" t="str">
        <f t="shared" si="45"/>
        <v>'=ISBLANK(L11.2C37)</v>
      </c>
      <c r="H1017" s="263" t="str">
        <f t="shared" si="46"/>
        <v>'=COUNT(L11.2C37)</v>
      </c>
    </row>
    <row r="1018" spans="1:8" x14ac:dyDescent="0.2">
      <c r="A1018" s="263" t="s">
        <v>2284</v>
      </c>
      <c r="B1018" s="263" t="s">
        <v>2285</v>
      </c>
      <c r="C1018" s="263">
        <f t="shared" ca="1" si="47"/>
        <v>0</v>
      </c>
      <c r="D1018" s="263" t="b">
        <f>ISBLANK(L11.2C38)</f>
        <v>1</v>
      </c>
      <c r="E1018" s="263">
        <f>COUNT(L11.2C38)</f>
        <v>0</v>
      </c>
      <c r="G1018" s="268" t="str">
        <f t="shared" si="45"/>
        <v>'=ISBLANK(L11.2C38)</v>
      </c>
      <c r="H1018" s="263" t="str">
        <f t="shared" si="46"/>
        <v>'=COUNT(L11.2C38)</v>
      </c>
    </row>
    <row r="1019" spans="1:8" x14ac:dyDescent="0.2">
      <c r="A1019" s="263" t="s">
        <v>2286</v>
      </c>
      <c r="B1019" s="263" t="s">
        <v>2287</v>
      </c>
      <c r="C1019" s="263">
        <f t="shared" ca="1" si="47"/>
        <v>0</v>
      </c>
      <c r="D1019" s="263" t="b">
        <f>ISBLANK(L11.2C39)</f>
        <v>1</v>
      </c>
      <c r="E1019" s="263">
        <f>COUNT(L11.2C39)</f>
        <v>0</v>
      </c>
      <c r="G1019" s="268" t="str">
        <f t="shared" si="45"/>
        <v>'=ISBLANK(L11.2C39)</v>
      </c>
      <c r="H1019" s="263" t="str">
        <f t="shared" si="46"/>
        <v>'=COUNT(L11.2C39)</v>
      </c>
    </row>
    <row r="1020" spans="1:8" x14ac:dyDescent="0.2">
      <c r="A1020" s="263" t="s">
        <v>2288</v>
      </c>
      <c r="B1020" s="263" t="s">
        <v>2289</v>
      </c>
      <c r="C1020" s="263">
        <f t="shared" ca="1" si="47"/>
        <v>0</v>
      </c>
      <c r="D1020" s="263" t="b">
        <f>ISBLANK(L11.2C40)</f>
        <v>1</v>
      </c>
      <c r="E1020" s="263">
        <f>COUNT(L11.2C40)</f>
        <v>0</v>
      </c>
      <c r="G1020" s="268" t="str">
        <f t="shared" si="45"/>
        <v>'=ISBLANK(L11.2C40)</v>
      </c>
      <c r="H1020" s="263" t="str">
        <f t="shared" si="46"/>
        <v>'=COUNT(L11.2C40)</v>
      </c>
    </row>
    <row r="1021" spans="1:8" x14ac:dyDescent="0.2">
      <c r="A1021" s="263" t="s">
        <v>2290</v>
      </c>
      <c r="B1021" s="263" t="s">
        <v>2291</v>
      </c>
      <c r="C1021" s="263">
        <f t="shared" ca="1" si="47"/>
        <v>0</v>
      </c>
      <c r="D1021" s="263" t="b">
        <f>ISBLANK(L11.2C41)</f>
        <v>1</v>
      </c>
      <c r="E1021" s="263">
        <f>COUNT(L11.2C41)</f>
        <v>0</v>
      </c>
      <c r="G1021" s="268" t="str">
        <f t="shared" si="45"/>
        <v>'=ISBLANK(L11.2C41)</v>
      </c>
      <c r="H1021" s="263" t="str">
        <f t="shared" si="46"/>
        <v>'=COUNT(L11.2C41)</v>
      </c>
    </row>
    <row r="1022" spans="1:8" x14ac:dyDescent="0.2">
      <c r="A1022" s="263" t="s">
        <v>2292</v>
      </c>
      <c r="B1022" s="263" t="s">
        <v>2293</v>
      </c>
      <c r="C1022" s="263">
        <f t="shared" ca="1" si="47"/>
        <v>0</v>
      </c>
      <c r="D1022" s="263" t="b">
        <f>ISBLANK(L11.2C42)</f>
        <v>1</v>
      </c>
      <c r="E1022" s="263">
        <f>COUNT(L11.2C42)</f>
        <v>0</v>
      </c>
      <c r="G1022" s="268" t="str">
        <f t="shared" si="45"/>
        <v>'=ISBLANK(L11.2C42)</v>
      </c>
      <c r="H1022" s="263" t="str">
        <f t="shared" si="46"/>
        <v>'=COUNT(L11.2C42)</v>
      </c>
    </row>
    <row r="1023" spans="1:8" x14ac:dyDescent="0.2">
      <c r="A1023" s="263" t="s">
        <v>2294</v>
      </c>
      <c r="B1023" s="263" t="s">
        <v>2295</v>
      </c>
      <c r="C1023" s="263">
        <f t="shared" ca="1" si="47"/>
        <v>0</v>
      </c>
      <c r="D1023" s="263" t="b">
        <f>ISBLANK(L11.2C43)</f>
        <v>1</v>
      </c>
      <c r="E1023" s="263">
        <f>COUNT(L11.2C43)</f>
        <v>0</v>
      </c>
      <c r="G1023" s="268" t="str">
        <f t="shared" si="45"/>
        <v>'=ISBLANK(L11.2C43)</v>
      </c>
      <c r="H1023" s="263" t="str">
        <f t="shared" si="46"/>
        <v>'=COUNT(L11.2C43)</v>
      </c>
    </row>
    <row r="1024" spans="1:8" x14ac:dyDescent="0.2">
      <c r="A1024" s="263" t="s">
        <v>2296</v>
      </c>
      <c r="B1024" s="263" t="s">
        <v>2297</v>
      </c>
      <c r="C1024" s="263">
        <f t="shared" ca="1" si="47"/>
        <v>0</v>
      </c>
      <c r="D1024" s="263" t="b">
        <f>ISBLANK(L11.2C44)</f>
        <v>1</v>
      </c>
      <c r="E1024" s="263">
        <f>COUNT(L11.2C44)</f>
        <v>0</v>
      </c>
      <c r="G1024" s="268" t="str">
        <f t="shared" si="45"/>
        <v>'=ISBLANK(L11.2C44)</v>
      </c>
      <c r="H1024" s="263" t="str">
        <f t="shared" si="46"/>
        <v>'=COUNT(L11.2C44)</v>
      </c>
    </row>
    <row r="1025" spans="1:8" x14ac:dyDescent="0.2">
      <c r="A1025" s="263" t="s">
        <v>2298</v>
      </c>
      <c r="B1025" s="263" t="s">
        <v>2299</v>
      </c>
      <c r="C1025" s="263">
        <f t="shared" ca="1" si="47"/>
        <v>0</v>
      </c>
      <c r="D1025" s="263" t="b">
        <f>ISBLANK(L11.2C45)</f>
        <v>1</v>
      </c>
      <c r="E1025" s="263">
        <f>COUNT(L11.2C45)</f>
        <v>0</v>
      </c>
      <c r="G1025" s="268" t="str">
        <f t="shared" si="45"/>
        <v>'=ISBLANK(L11.2C45)</v>
      </c>
      <c r="H1025" s="263" t="str">
        <f t="shared" si="46"/>
        <v>'=COUNT(L11.2C45)</v>
      </c>
    </row>
    <row r="1026" spans="1:8" x14ac:dyDescent="0.2">
      <c r="A1026" s="263" t="s">
        <v>2300</v>
      </c>
      <c r="B1026" s="263" t="s">
        <v>2301</v>
      </c>
      <c r="C1026" s="263">
        <f t="shared" ca="1" si="47"/>
        <v>0</v>
      </c>
      <c r="D1026" s="263" t="b">
        <f>ISBLANK(L11.2C46)</f>
        <v>1</v>
      </c>
      <c r="E1026" s="263">
        <f>COUNT(L11.2C46)</f>
        <v>0</v>
      </c>
      <c r="G1026" s="268" t="str">
        <f t="shared" ref="G1026:G1089" si="48">"'=ISBLANK(" &amp; A1026 &amp;")"</f>
        <v>'=ISBLANK(L11.2C46)</v>
      </c>
      <c r="H1026" s="263" t="str">
        <f t="shared" ref="H1026:H1089" si="49">"'=COUNT(" &amp; A1026 &amp;")"</f>
        <v>'=COUNT(L11.2C46)</v>
      </c>
    </row>
    <row r="1027" spans="1:8" x14ac:dyDescent="0.2">
      <c r="A1027" s="263" t="s">
        <v>2302</v>
      </c>
      <c r="B1027" s="263" t="s">
        <v>2303</v>
      </c>
      <c r="C1027" s="263">
        <f t="shared" ref="C1027:C1090" ca="1" si="50">INDIRECT(A1027)</f>
        <v>0</v>
      </c>
      <c r="D1027" s="263" t="b">
        <f>ISBLANK(L11.2C47)</f>
        <v>1</v>
      </c>
      <c r="E1027" s="263">
        <f>COUNT(L11.2C47)</f>
        <v>0</v>
      </c>
      <c r="G1027" s="268" t="str">
        <f t="shared" si="48"/>
        <v>'=ISBLANK(L11.2C47)</v>
      </c>
      <c r="H1027" s="263" t="str">
        <f t="shared" si="49"/>
        <v>'=COUNT(L11.2C47)</v>
      </c>
    </row>
    <row r="1028" spans="1:8" x14ac:dyDescent="0.2">
      <c r="A1028" s="263" t="s">
        <v>2304</v>
      </c>
      <c r="B1028" s="263" t="s">
        <v>2305</v>
      </c>
      <c r="C1028" s="263">
        <f t="shared" ca="1" si="50"/>
        <v>0</v>
      </c>
      <c r="D1028" s="263" t="b">
        <f>ISBLANK(L11.2C48)</f>
        <v>1</v>
      </c>
      <c r="E1028" s="263">
        <f>COUNT(L11.2C48)</f>
        <v>0</v>
      </c>
      <c r="G1028" s="268" t="str">
        <f t="shared" si="48"/>
        <v>'=ISBLANK(L11.2C48)</v>
      </c>
      <c r="H1028" s="263" t="str">
        <f t="shared" si="49"/>
        <v>'=COUNT(L11.2C48)</v>
      </c>
    </row>
    <row r="1029" spans="1:8" x14ac:dyDescent="0.2">
      <c r="A1029" s="263" t="s">
        <v>2306</v>
      </c>
      <c r="B1029" s="263" t="s">
        <v>2307</v>
      </c>
      <c r="C1029" s="263">
        <f t="shared" ca="1" si="50"/>
        <v>0</v>
      </c>
      <c r="D1029" s="263" t="b">
        <f>ISBLANK(L11.2C49)</f>
        <v>1</v>
      </c>
      <c r="E1029" s="263">
        <f>COUNT(L11.2C49)</f>
        <v>0</v>
      </c>
      <c r="G1029" s="268" t="str">
        <f t="shared" si="48"/>
        <v>'=ISBLANK(L11.2C49)</v>
      </c>
      <c r="H1029" s="263" t="str">
        <f t="shared" si="49"/>
        <v>'=COUNT(L11.2C49)</v>
      </c>
    </row>
    <row r="1030" spans="1:8" x14ac:dyDescent="0.2">
      <c r="A1030" s="263" t="s">
        <v>2308</v>
      </c>
      <c r="B1030" s="263" t="s">
        <v>2309</v>
      </c>
      <c r="C1030" s="263">
        <f t="shared" ca="1" si="50"/>
        <v>0</v>
      </c>
      <c r="D1030" s="263" t="b">
        <f>ISBLANK(L11.2C50)</f>
        <v>1</v>
      </c>
      <c r="E1030" s="263">
        <f>COUNT(L11.2C50)</f>
        <v>0</v>
      </c>
      <c r="G1030" s="268" t="str">
        <f t="shared" si="48"/>
        <v>'=ISBLANK(L11.2C50)</v>
      </c>
      <c r="H1030" s="263" t="str">
        <f t="shared" si="49"/>
        <v>'=COUNT(L11.2C50)</v>
      </c>
    </row>
    <row r="1031" spans="1:8" x14ac:dyDescent="0.2">
      <c r="A1031" s="263" t="s">
        <v>2310</v>
      </c>
      <c r="B1031" s="263" t="s">
        <v>2311</v>
      </c>
      <c r="C1031" s="263">
        <f t="shared" ca="1" si="50"/>
        <v>0</v>
      </c>
      <c r="D1031" s="263" t="b">
        <f>ISBLANK(L11.2C51)</f>
        <v>1</v>
      </c>
      <c r="E1031" s="263">
        <f>COUNT(L11.2C51)</f>
        <v>0</v>
      </c>
      <c r="G1031" s="268" t="str">
        <f t="shared" si="48"/>
        <v>'=ISBLANK(L11.2C51)</v>
      </c>
      <c r="H1031" s="263" t="str">
        <f t="shared" si="49"/>
        <v>'=COUNT(L11.2C51)</v>
      </c>
    </row>
    <row r="1032" spans="1:8" x14ac:dyDescent="0.2">
      <c r="A1032" s="263" t="s">
        <v>2312</v>
      </c>
      <c r="B1032" s="263" t="s">
        <v>6275</v>
      </c>
      <c r="C1032" s="263" t="e">
        <f t="shared" ca="1" si="50"/>
        <v>#VALUE!</v>
      </c>
      <c r="D1032" s="263" t="b">
        <f>ISBLANK(L11.3)</f>
        <v>0</v>
      </c>
      <c r="E1032" s="263">
        <f>COUNT(L11.3)</f>
        <v>0</v>
      </c>
      <c r="G1032" s="268" t="str">
        <f t="shared" si="48"/>
        <v>'=ISBLANK(L11.3)</v>
      </c>
      <c r="H1032" s="263" t="str">
        <f t="shared" si="49"/>
        <v>'=COUNT(L11.3)</v>
      </c>
    </row>
    <row r="1033" spans="1:8" x14ac:dyDescent="0.2">
      <c r="A1033" s="263" t="s">
        <v>2313</v>
      </c>
      <c r="B1033" s="263" t="s">
        <v>6276</v>
      </c>
      <c r="C1033" s="263" t="e">
        <f t="shared" ca="1" si="50"/>
        <v>#VALUE!</v>
      </c>
      <c r="D1033" s="263" t="b">
        <f>ISBLANK(L11.3.2)</f>
        <v>0</v>
      </c>
      <c r="E1033" s="263">
        <f>COUNT(L11.3.2)</f>
        <v>0</v>
      </c>
      <c r="G1033" s="268" t="str">
        <f t="shared" si="48"/>
        <v>'=ISBLANK(L11.3.2)</v>
      </c>
      <c r="H1033" s="263" t="str">
        <f t="shared" si="49"/>
        <v>'=COUNT(L11.3.2)</v>
      </c>
    </row>
    <row r="1034" spans="1:8" x14ac:dyDescent="0.2">
      <c r="A1034" s="263" t="s">
        <v>2314</v>
      </c>
      <c r="B1034" s="263" t="s">
        <v>2315</v>
      </c>
      <c r="C1034" s="263">
        <f t="shared" ca="1" si="50"/>
        <v>0</v>
      </c>
      <c r="D1034" s="263" t="b">
        <f>ISBLANK(L11.3.2C01)</f>
        <v>1</v>
      </c>
      <c r="E1034" s="263">
        <f>COUNT(L11.3.2C01)</f>
        <v>0</v>
      </c>
      <c r="G1034" s="268" t="str">
        <f t="shared" si="48"/>
        <v>'=ISBLANK(L11.3.2C01)</v>
      </c>
      <c r="H1034" s="263" t="str">
        <f t="shared" si="49"/>
        <v>'=COUNT(L11.3.2C01)</v>
      </c>
    </row>
    <row r="1035" spans="1:8" x14ac:dyDescent="0.2">
      <c r="A1035" s="263" t="s">
        <v>2316</v>
      </c>
      <c r="B1035" s="263" t="s">
        <v>2317</v>
      </c>
      <c r="C1035" s="263">
        <f t="shared" ca="1" si="50"/>
        <v>0</v>
      </c>
      <c r="D1035" s="263" t="b">
        <f>ISBLANK(L11.3.2C02)</f>
        <v>1</v>
      </c>
      <c r="E1035" s="263">
        <f>COUNT(L11.3.2C02)</f>
        <v>0</v>
      </c>
      <c r="G1035" s="268" t="str">
        <f t="shared" si="48"/>
        <v>'=ISBLANK(L11.3.2C02)</v>
      </c>
      <c r="H1035" s="263" t="str">
        <f t="shared" si="49"/>
        <v>'=COUNT(L11.3.2C02)</v>
      </c>
    </row>
    <row r="1036" spans="1:8" x14ac:dyDescent="0.2">
      <c r="A1036" s="263" t="s">
        <v>2318</v>
      </c>
      <c r="B1036" s="263" t="s">
        <v>2319</v>
      </c>
      <c r="C1036" s="263">
        <f t="shared" ca="1" si="50"/>
        <v>0</v>
      </c>
      <c r="D1036" s="263" t="b">
        <f>ISBLANK(L11.3.2C03)</f>
        <v>1</v>
      </c>
      <c r="E1036" s="263">
        <f>COUNT(L11.3.2C03)</f>
        <v>0</v>
      </c>
      <c r="G1036" s="268" t="str">
        <f t="shared" si="48"/>
        <v>'=ISBLANK(L11.3.2C03)</v>
      </c>
      <c r="H1036" s="263" t="str">
        <f t="shared" si="49"/>
        <v>'=COUNT(L11.3.2C03)</v>
      </c>
    </row>
    <row r="1037" spans="1:8" x14ac:dyDescent="0.2">
      <c r="A1037" s="263" t="s">
        <v>2320</v>
      </c>
      <c r="B1037" s="263" t="s">
        <v>2321</v>
      </c>
      <c r="C1037" s="263">
        <f t="shared" ca="1" si="50"/>
        <v>0</v>
      </c>
      <c r="D1037" s="263" t="b">
        <f>ISBLANK(L11.3.2C04)</f>
        <v>1</v>
      </c>
      <c r="E1037" s="263">
        <f>COUNT(L11.3.2C04)</f>
        <v>0</v>
      </c>
      <c r="G1037" s="268" t="str">
        <f t="shared" si="48"/>
        <v>'=ISBLANK(L11.3.2C04)</v>
      </c>
      <c r="H1037" s="263" t="str">
        <f t="shared" si="49"/>
        <v>'=COUNT(L11.3.2C04)</v>
      </c>
    </row>
    <row r="1038" spans="1:8" x14ac:dyDescent="0.2">
      <c r="A1038" s="263" t="s">
        <v>2322</v>
      </c>
      <c r="B1038" s="263" t="s">
        <v>2323</v>
      </c>
      <c r="C1038" s="263">
        <f t="shared" ca="1" si="50"/>
        <v>0</v>
      </c>
      <c r="D1038" s="263" t="b">
        <f>ISBLANK(L11.3.2C05)</f>
        <v>1</v>
      </c>
      <c r="E1038" s="263">
        <f>COUNT(L11.3.2C05)</f>
        <v>0</v>
      </c>
      <c r="G1038" s="268" t="str">
        <f t="shared" si="48"/>
        <v>'=ISBLANK(L11.3.2C05)</v>
      </c>
      <c r="H1038" s="263" t="str">
        <f t="shared" si="49"/>
        <v>'=COUNT(L11.3.2C05)</v>
      </c>
    </row>
    <row r="1039" spans="1:8" x14ac:dyDescent="0.2">
      <c r="A1039" s="263" t="s">
        <v>2324</v>
      </c>
      <c r="B1039" s="263" t="s">
        <v>2325</v>
      </c>
      <c r="C1039" s="263">
        <f t="shared" ca="1" si="50"/>
        <v>0</v>
      </c>
      <c r="D1039" s="263" t="b">
        <f>ISBLANK(L11.3.2C06)</f>
        <v>1</v>
      </c>
      <c r="E1039" s="263">
        <f>COUNT(L11.3.2C06)</f>
        <v>0</v>
      </c>
      <c r="G1039" s="268" t="str">
        <f t="shared" si="48"/>
        <v>'=ISBLANK(L11.3.2C06)</v>
      </c>
      <c r="H1039" s="263" t="str">
        <f t="shared" si="49"/>
        <v>'=COUNT(L11.3.2C06)</v>
      </c>
    </row>
    <row r="1040" spans="1:8" x14ac:dyDescent="0.2">
      <c r="A1040" s="263" t="s">
        <v>2326</v>
      </c>
      <c r="B1040" s="263" t="s">
        <v>2327</v>
      </c>
      <c r="C1040" s="263">
        <f t="shared" ca="1" si="50"/>
        <v>0</v>
      </c>
      <c r="D1040" s="263" t="b">
        <f>ISBLANK(L11.3.2C07)</f>
        <v>1</v>
      </c>
      <c r="E1040" s="263">
        <f>COUNT(L11.3.2C07)</f>
        <v>0</v>
      </c>
      <c r="G1040" s="268" t="str">
        <f t="shared" si="48"/>
        <v>'=ISBLANK(L11.3.2C07)</v>
      </c>
      <c r="H1040" s="263" t="str">
        <f t="shared" si="49"/>
        <v>'=COUNT(L11.3.2C07)</v>
      </c>
    </row>
    <row r="1041" spans="1:8" x14ac:dyDescent="0.2">
      <c r="A1041" s="263" t="s">
        <v>2328</v>
      </c>
      <c r="B1041" s="263" t="s">
        <v>2329</v>
      </c>
      <c r="C1041" s="263">
        <f t="shared" ca="1" si="50"/>
        <v>0</v>
      </c>
      <c r="D1041" s="263" t="b">
        <f>ISBLANK(L11.3.2C08)</f>
        <v>1</v>
      </c>
      <c r="E1041" s="263">
        <f>COUNT(L11.3.2C08)</f>
        <v>0</v>
      </c>
      <c r="G1041" s="268" t="str">
        <f t="shared" si="48"/>
        <v>'=ISBLANK(L11.3.2C08)</v>
      </c>
      <c r="H1041" s="263" t="str">
        <f t="shared" si="49"/>
        <v>'=COUNT(L11.3.2C08)</v>
      </c>
    </row>
    <row r="1042" spans="1:8" x14ac:dyDescent="0.2">
      <c r="A1042" s="263" t="s">
        <v>2330</v>
      </c>
      <c r="B1042" s="263" t="s">
        <v>2331</v>
      </c>
      <c r="C1042" s="263">
        <f t="shared" ca="1" si="50"/>
        <v>0</v>
      </c>
      <c r="D1042" s="263" t="b">
        <f>ISBLANK(L11.3.2C09)</f>
        <v>1</v>
      </c>
      <c r="E1042" s="263">
        <f>COUNT(L11.3.2C09)</f>
        <v>0</v>
      </c>
      <c r="G1042" s="268" t="str">
        <f t="shared" si="48"/>
        <v>'=ISBLANK(L11.3.2C09)</v>
      </c>
      <c r="H1042" s="263" t="str">
        <f t="shared" si="49"/>
        <v>'=COUNT(L11.3.2C09)</v>
      </c>
    </row>
    <row r="1043" spans="1:8" x14ac:dyDescent="0.2">
      <c r="A1043" s="263" t="s">
        <v>2332</v>
      </c>
      <c r="B1043" s="263" t="s">
        <v>2333</v>
      </c>
      <c r="C1043" s="263">
        <f t="shared" ca="1" si="50"/>
        <v>0</v>
      </c>
      <c r="D1043" s="263" t="b">
        <f>ISBLANK(L11.3.2C10)</f>
        <v>1</v>
      </c>
      <c r="E1043" s="263">
        <f>COUNT(L11.3.2C10)</f>
        <v>0</v>
      </c>
      <c r="G1043" s="268" t="str">
        <f t="shared" si="48"/>
        <v>'=ISBLANK(L11.3.2C10)</v>
      </c>
      <c r="H1043" s="263" t="str">
        <f t="shared" si="49"/>
        <v>'=COUNT(L11.3.2C10)</v>
      </c>
    </row>
    <row r="1044" spans="1:8" x14ac:dyDescent="0.2">
      <c r="A1044" s="263" t="s">
        <v>2334</v>
      </c>
      <c r="B1044" s="263" t="s">
        <v>2335</v>
      </c>
      <c r="C1044" s="263">
        <f t="shared" ca="1" si="50"/>
        <v>0</v>
      </c>
      <c r="D1044" s="263" t="b">
        <f>ISBLANK(L11.3.2C11)</f>
        <v>1</v>
      </c>
      <c r="E1044" s="263">
        <f>COUNT(L11.3.2C11)</f>
        <v>0</v>
      </c>
      <c r="G1044" s="268" t="str">
        <f t="shared" si="48"/>
        <v>'=ISBLANK(L11.3.2C11)</v>
      </c>
      <c r="H1044" s="263" t="str">
        <f t="shared" si="49"/>
        <v>'=COUNT(L11.3.2C11)</v>
      </c>
    </row>
    <row r="1045" spans="1:8" x14ac:dyDescent="0.2">
      <c r="A1045" s="263" t="s">
        <v>2336</v>
      </c>
      <c r="B1045" s="263" t="s">
        <v>2337</v>
      </c>
      <c r="C1045" s="263">
        <f t="shared" ca="1" si="50"/>
        <v>0</v>
      </c>
      <c r="D1045" s="263" t="b">
        <f>ISBLANK(L11.3.2C12)</f>
        <v>1</v>
      </c>
      <c r="E1045" s="263">
        <f>COUNT(L11.3.2C12)</f>
        <v>0</v>
      </c>
      <c r="G1045" s="268" t="str">
        <f t="shared" si="48"/>
        <v>'=ISBLANK(L11.3.2C12)</v>
      </c>
      <c r="H1045" s="263" t="str">
        <f t="shared" si="49"/>
        <v>'=COUNT(L11.3.2C12)</v>
      </c>
    </row>
    <row r="1046" spans="1:8" x14ac:dyDescent="0.2">
      <c r="A1046" s="263" t="s">
        <v>2338</v>
      </c>
      <c r="B1046" s="263" t="s">
        <v>2339</v>
      </c>
      <c r="C1046" s="263">
        <f t="shared" ca="1" si="50"/>
        <v>0</v>
      </c>
      <c r="D1046" s="263" t="b">
        <f>ISBLANK(L11.3.2C13)</f>
        <v>1</v>
      </c>
      <c r="E1046" s="263">
        <f>COUNT(L11.3.2C13)</f>
        <v>0</v>
      </c>
      <c r="G1046" s="268" t="str">
        <f t="shared" si="48"/>
        <v>'=ISBLANK(L11.3.2C13)</v>
      </c>
      <c r="H1046" s="263" t="str">
        <f t="shared" si="49"/>
        <v>'=COUNT(L11.3.2C13)</v>
      </c>
    </row>
    <row r="1047" spans="1:8" x14ac:dyDescent="0.2">
      <c r="A1047" s="263" t="s">
        <v>2340</v>
      </c>
      <c r="B1047" s="263" t="s">
        <v>2341</v>
      </c>
      <c r="C1047" s="263">
        <f t="shared" ca="1" si="50"/>
        <v>0</v>
      </c>
      <c r="D1047" s="263" t="b">
        <f>ISBLANK(L11.3.2C14)</f>
        <v>1</v>
      </c>
      <c r="E1047" s="263">
        <f>COUNT(L11.3.2C14)</f>
        <v>0</v>
      </c>
      <c r="G1047" s="268" t="str">
        <f t="shared" si="48"/>
        <v>'=ISBLANK(L11.3.2C14)</v>
      </c>
      <c r="H1047" s="263" t="str">
        <f t="shared" si="49"/>
        <v>'=COUNT(L11.3.2C14)</v>
      </c>
    </row>
    <row r="1048" spans="1:8" x14ac:dyDescent="0.2">
      <c r="A1048" s="263" t="s">
        <v>2342</v>
      </c>
      <c r="B1048" s="263" t="s">
        <v>2343</v>
      </c>
      <c r="C1048" s="263">
        <f t="shared" ca="1" si="50"/>
        <v>0</v>
      </c>
      <c r="D1048" s="263" t="b">
        <f>ISBLANK(L11.3.2C15)</f>
        <v>1</v>
      </c>
      <c r="E1048" s="263">
        <f>COUNT(L11.3.2C15)</f>
        <v>0</v>
      </c>
      <c r="G1048" s="268" t="str">
        <f t="shared" si="48"/>
        <v>'=ISBLANK(L11.3.2C15)</v>
      </c>
      <c r="H1048" s="263" t="str">
        <f t="shared" si="49"/>
        <v>'=COUNT(L11.3.2C15)</v>
      </c>
    </row>
    <row r="1049" spans="1:8" x14ac:dyDescent="0.2">
      <c r="A1049" s="263" t="s">
        <v>2344</v>
      </c>
      <c r="B1049" s="263" t="s">
        <v>2345</v>
      </c>
      <c r="C1049" s="263">
        <f t="shared" ca="1" si="50"/>
        <v>0</v>
      </c>
      <c r="D1049" s="263" t="b">
        <f>ISBLANK(L11.3.2C16)</f>
        <v>1</v>
      </c>
      <c r="E1049" s="263">
        <f>COUNT(L11.3.2C16)</f>
        <v>0</v>
      </c>
      <c r="G1049" s="268" t="str">
        <f t="shared" si="48"/>
        <v>'=ISBLANK(L11.3.2C16)</v>
      </c>
      <c r="H1049" s="263" t="str">
        <f t="shared" si="49"/>
        <v>'=COUNT(L11.3.2C16)</v>
      </c>
    </row>
    <row r="1050" spans="1:8" x14ac:dyDescent="0.2">
      <c r="A1050" s="263" t="s">
        <v>2346</v>
      </c>
      <c r="B1050" s="263" t="s">
        <v>2347</v>
      </c>
      <c r="C1050" s="263">
        <f t="shared" ca="1" si="50"/>
        <v>0</v>
      </c>
      <c r="D1050" s="263" t="b">
        <f>ISBLANK(L11.3.2C17)</f>
        <v>1</v>
      </c>
      <c r="E1050" s="263">
        <f>COUNT(L11.3.2C17)</f>
        <v>0</v>
      </c>
      <c r="G1050" s="268" t="str">
        <f t="shared" si="48"/>
        <v>'=ISBLANK(L11.3.2C17)</v>
      </c>
      <c r="H1050" s="263" t="str">
        <f t="shared" si="49"/>
        <v>'=COUNT(L11.3.2C17)</v>
      </c>
    </row>
    <row r="1051" spans="1:8" x14ac:dyDescent="0.2">
      <c r="A1051" s="263" t="s">
        <v>2348</v>
      </c>
      <c r="B1051" s="263" t="s">
        <v>2349</v>
      </c>
      <c r="C1051" s="263">
        <f t="shared" ca="1" si="50"/>
        <v>0</v>
      </c>
      <c r="D1051" s="263" t="b">
        <f>ISBLANK(L11.3.2C18)</f>
        <v>1</v>
      </c>
      <c r="E1051" s="263">
        <f>COUNT(L11.3.2C18)</f>
        <v>0</v>
      </c>
      <c r="G1051" s="268" t="str">
        <f t="shared" si="48"/>
        <v>'=ISBLANK(L11.3.2C18)</v>
      </c>
      <c r="H1051" s="263" t="str">
        <f t="shared" si="49"/>
        <v>'=COUNT(L11.3.2C18)</v>
      </c>
    </row>
    <row r="1052" spans="1:8" x14ac:dyDescent="0.2">
      <c r="A1052" s="263" t="s">
        <v>2350</v>
      </c>
      <c r="B1052" s="263" t="s">
        <v>2351</v>
      </c>
      <c r="C1052" s="263">
        <f t="shared" ca="1" si="50"/>
        <v>0</v>
      </c>
      <c r="D1052" s="263" t="b">
        <f>ISBLANK(L11.3.2C19)</f>
        <v>1</v>
      </c>
      <c r="E1052" s="263">
        <f>COUNT(L11.3.2C19)</f>
        <v>0</v>
      </c>
      <c r="G1052" s="268" t="str">
        <f t="shared" si="48"/>
        <v>'=ISBLANK(L11.3.2C19)</v>
      </c>
      <c r="H1052" s="263" t="str">
        <f t="shared" si="49"/>
        <v>'=COUNT(L11.3.2C19)</v>
      </c>
    </row>
    <row r="1053" spans="1:8" x14ac:dyDescent="0.2">
      <c r="A1053" s="263" t="s">
        <v>2352</v>
      </c>
      <c r="B1053" s="263" t="s">
        <v>2353</v>
      </c>
      <c r="C1053" s="263">
        <f t="shared" ca="1" si="50"/>
        <v>0</v>
      </c>
      <c r="D1053" s="263" t="b">
        <f>ISBLANK(L11.3.2C20)</f>
        <v>1</v>
      </c>
      <c r="E1053" s="263">
        <f>COUNT(L11.3.2C20)</f>
        <v>0</v>
      </c>
      <c r="G1053" s="268" t="str">
        <f t="shared" si="48"/>
        <v>'=ISBLANK(L11.3.2C20)</v>
      </c>
      <c r="H1053" s="263" t="str">
        <f t="shared" si="49"/>
        <v>'=COUNT(L11.3.2C20)</v>
      </c>
    </row>
    <row r="1054" spans="1:8" x14ac:dyDescent="0.2">
      <c r="A1054" s="263" t="s">
        <v>2354</v>
      </c>
      <c r="B1054" s="263" t="s">
        <v>2355</v>
      </c>
      <c r="C1054" s="263">
        <f t="shared" ca="1" si="50"/>
        <v>0</v>
      </c>
      <c r="D1054" s="263" t="b">
        <f>ISBLANK(L11.3.2C21)</f>
        <v>1</v>
      </c>
      <c r="E1054" s="263">
        <f>COUNT(L11.3.2C21)</f>
        <v>0</v>
      </c>
      <c r="G1054" s="268" t="str">
        <f t="shared" si="48"/>
        <v>'=ISBLANK(L11.3.2C21)</v>
      </c>
      <c r="H1054" s="263" t="str">
        <f t="shared" si="49"/>
        <v>'=COUNT(L11.3.2C21)</v>
      </c>
    </row>
    <row r="1055" spans="1:8" x14ac:dyDescent="0.2">
      <c r="A1055" s="263" t="s">
        <v>2356</v>
      </c>
      <c r="B1055" s="263" t="s">
        <v>2357</v>
      </c>
      <c r="C1055" s="263">
        <f t="shared" ca="1" si="50"/>
        <v>0</v>
      </c>
      <c r="D1055" s="263" t="b">
        <f>ISBLANK(L11.3.2C22)</f>
        <v>1</v>
      </c>
      <c r="E1055" s="263">
        <f>COUNT(L11.3.2C22)</f>
        <v>0</v>
      </c>
      <c r="G1055" s="268" t="str">
        <f t="shared" si="48"/>
        <v>'=ISBLANK(L11.3.2C22)</v>
      </c>
      <c r="H1055" s="263" t="str">
        <f t="shared" si="49"/>
        <v>'=COUNT(L11.3.2C22)</v>
      </c>
    </row>
    <row r="1056" spans="1:8" x14ac:dyDescent="0.2">
      <c r="A1056" s="263" t="s">
        <v>2358</v>
      </c>
      <c r="B1056" s="263" t="s">
        <v>2359</v>
      </c>
      <c r="C1056" s="263">
        <f t="shared" ca="1" si="50"/>
        <v>0</v>
      </c>
      <c r="D1056" s="263" t="b">
        <f>ISBLANK(L11.3.2C23)</f>
        <v>1</v>
      </c>
      <c r="E1056" s="263">
        <f>COUNT(L11.3.2C23)</f>
        <v>0</v>
      </c>
      <c r="G1056" s="268" t="str">
        <f t="shared" si="48"/>
        <v>'=ISBLANK(L11.3.2C23)</v>
      </c>
      <c r="H1056" s="263" t="str">
        <f t="shared" si="49"/>
        <v>'=COUNT(L11.3.2C23)</v>
      </c>
    </row>
    <row r="1057" spans="1:8" x14ac:dyDescent="0.2">
      <c r="A1057" s="263" t="s">
        <v>2360</v>
      </c>
      <c r="B1057" s="263" t="s">
        <v>2361</v>
      </c>
      <c r="C1057" s="263">
        <f t="shared" ca="1" si="50"/>
        <v>0</v>
      </c>
      <c r="D1057" s="263" t="b">
        <f>ISBLANK(L11.3.2C24)</f>
        <v>1</v>
      </c>
      <c r="E1057" s="263">
        <f>COUNT(L11.3.2C24)</f>
        <v>0</v>
      </c>
      <c r="G1057" s="268" t="str">
        <f t="shared" si="48"/>
        <v>'=ISBLANK(L11.3.2C24)</v>
      </c>
      <c r="H1057" s="263" t="str">
        <f t="shared" si="49"/>
        <v>'=COUNT(L11.3.2C24)</v>
      </c>
    </row>
    <row r="1058" spans="1:8" x14ac:dyDescent="0.2">
      <c r="A1058" s="263" t="s">
        <v>2362</v>
      </c>
      <c r="B1058" s="263" t="s">
        <v>2363</v>
      </c>
      <c r="C1058" s="263">
        <f t="shared" ca="1" si="50"/>
        <v>0</v>
      </c>
      <c r="D1058" s="263" t="b">
        <f>ISBLANK(L11.3.2C25)</f>
        <v>1</v>
      </c>
      <c r="E1058" s="263">
        <f>COUNT(L11.3.2C25)</f>
        <v>0</v>
      </c>
      <c r="G1058" s="268" t="str">
        <f t="shared" si="48"/>
        <v>'=ISBLANK(L11.3.2C25)</v>
      </c>
      <c r="H1058" s="263" t="str">
        <f t="shared" si="49"/>
        <v>'=COUNT(L11.3.2C25)</v>
      </c>
    </row>
    <row r="1059" spans="1:8" x14ac:dyDescent="0.2">
      <c r="A1059" s="263" t="s">
        <v>2364</v>
      </c>
      <c r="B1059" s="263" t="s">
        <v>2365</v>
      </c>
      <c r="C1059" s="263">
        <f t="shared" ca="1" si="50"/>
        <v>0</v>
      </c>
      <c r="D1059" s="263" t="b">
        <f>ISBLANK(L11.3.2C26)</f>
        <v>1</v>
      </c>
      <c r="E1059" s="263">
        <f>COUNT(L11.3.2C26)</f>
        <v>0</v>
      </c>
      <c r="G1059" s="268" t="str">
        <f t="shared" si="48"/>
        <v>'=ISBLANK(L11.3.2C26)</v>
      </c>
      <c r="H1059" s="263" t="str">
        <f t="shared" si="49"/>
        <v>'=COUNT(L11.3.2C26)</v>
      </c>
    </row>
    <row r="1060" spans="1:8" x14ac:dyDescent="0.2">
      <c r="A1060" s="263" t="s">
        <v>2366</v>
      </c>
      <c r="B1060" s="263" t="s">
        <v>2367</v>
      </c>
      <c r="C1060" s="263">
        <f t="shared" ca="1" si="50"/>
        <v>0</v>
      </c>
      <c r="D1060" s="263" t="b">
        <f>ISBLANK(L11.3.2C27)</f>
        <v>1</v>
      </c>
      <c r="E1060" s="263">
        <f>COUNT(L11.3.2C27)</f>
        <v>0</v>
      </c>
      <c r="G1060" s="268" t="str">
        <f t="shared" si="48"/>
        <v>'=ISBLANK(L11.3.2C27)</v>
      </c>
      <c r="H1060" s="263" t="str">
        <f t="shared" si="49"/>
        <v>'=COUNT(L11.3.2C27)</v>
      </c>
    </row>
    <row r="1061" spans="1:8" x14ac:dyDescent="0.2">
      <c r="A1061" s="263" t="s">
        <v>2368</v>
      </c>
      <c r="B1061" s="263" t="s">
        <v>2369</v>
      </c>
      <c r="C1061" s="263">
        <f t="shared" ca="1" si="50"/>
        <v>0</v>
      </c>
      <c r="D1061" s="263" t="b">
        <f>ISBLANK(L11.3.2C28)</f>
        <v>1</v>
      </c>
      <c r="E1061" s="263">
        <f>COUNT(L11.3.2C28)</f>
        <v>0</v>
      </c>
      <c r="G1061" s="268" t="str">
        <f t="shared" si="48"/>
        <v>'=ISBLANK(L11.3.2C28)</v>
      </c>
      <c r="H1061" s="263" t="str">
        <f t="shared" si="49"/>
        <v>'=COUNT(L11.3.2C28)</v>
      </c>
    </row>
    <row r="1062" spans="1:8" x14ac:dyDescent="0.2">
      <c r="A1062" s="263" t="s">
        <v>2370</v>
      </c>
      <c r="B1062" s="263" t="s">
        <v>2371</v>
      </c>
      <c r="C1062" s="263">
        <f t="shared" ca="1" si="50"/>
        <v>0</v>
      </c>
      <c r="D1062" s="263" t="b">
        <f>ISBLANK(L11.3.2C29)</f>
        <v>1</v>
      </c>
      <c r="E1062" s="263">
        <f>COUNT(L11.3.2C29)</f>
        <v>0</v>
      </c>
      <c r="G1062" s="268" t="str">
        <f t="shared" si="48"/>
        <v>'=ISBLANK(L11.3.2C29)</v>
      </c>
      <c r="H1062" s="263" t="str">
        <f t="shared" si="49"/>
        <v>'=COUNT(L11.3.2C29)</v>
      </c>
    </row>
    <row r="1063" spans="1:8" x14ac:dyDescent="0.2">
      <c r="A1063" s="263" t="s">
        <v>2372</v>
      </c>
      <c r="B1063" s="263" t="s">
        <v>2373</v>
      </c>
      <c r="C1063" s="263">
        <f t="shared" ca="1" si="50"/>
        <v>0</v>
      </c>
      <c r="D1063" s="263" t="b">
        <f>ISBLANK(L11.3.2C30)</f>
        <v>1</v>
      </c>
      <c r="E1063" s="263">
        <f>COUNT(L11.3.2C30)</f>
        <v>0</v>
      </c>
      <c r="G1063" s="268" t="str">
        <f t="shared" si="48"/>
        <v>'=ISBLANK(L11.3.2C30)</v>
      </c>
      <c r="H1063" s="263" t="str">
        <f t="shared" si="49"/>
        <v>'=COUNT(L11.3.2C30)</v>
      </c>
    </row>
    <row r="1064" spans="1:8" x14ac:dyDescent="0.2">
      <c r="A1064" s="263" t="s">
        <v>2374</v>
      </c>
      <c r="B1064" s="263" t="s">
        <v>2375</v>
      </c>
      <c r="C1064" s="263">
        <f t="shared" ca="1" si="50"/>
        <v>0</v>
      </c>
      <c r="D1064" s="263" t="b">
        <f>ISBLANK(L11.3.2C31)</f>
        <v>1</v>
      </c>
      <c r="E1064" s="263">
        <f>COUNT(L11.3.2C31)</f>
        <v>0</v>
      </c>
      <c r="G1064" s="268" t="str">
        <f t="shared" si="48"/>
        <v>'=ISBLANK(L11.3.2C31)</v>
      </c>
      <c r="H1064" s="263" t="str">
        <f t="shared" si="49"/>
        <v>'=COUNT(L11.3.2C31)</v>
      </c>
    </row>
    <row r="1065" spans="1:8" x14ac:dyDescent="0.2">
      <c r="A1065" s="263" t="s">
        <v>2376</v>
      </c>
      <c r="B1065" s="263" t="s">
        <v>2377</v>
      </c>
      <c r="C1065" s="263">
        <f t="shared" ca="1" si="50"/>
        <v>0</v>
      </c>
      <c r="D1065" s="263" t="b">
        <f>ISBLANK(L11.3.2C32)</f>
        <v>1</v>
      </c>
      <c r="E1065" s="263">
        <f>COUNT(L11.3.2C32)</f>
        <v>0</v>
      </c>
      <c r="G1065" s="268" t="str">
        <f t="shared" si="48"/>
        <v>'=ISBLANK(L11.3.2C32)</v>
      </c>
      <c r="H1065" s="263" t="str">
        <f t="shared" si="49"/>
        <v>'=COUNT(L11.3.2C32)</v>
      </c>
    </row>
    <row r="1066" spans="1:8" x14ac:dyDescent="0.2">
      <c r="A1066" s="263" t="s">
        <v>2378</v>
      </c>
      <c r="B1066" s="263" t="s">
        <v>2379</v>
      </c>
      <c r="C1066" s="263">
        <f t="shared" ca="1" si="50"/>
        <v>0</v>
      </c>
      <c r="D1066" s="263" t="b">
        <f>ISBLANK(L11.3.2C33)</f>
        <v>1</v>
      </c>
      <c r="E1066" s="263">
        <f>COUNT(L11.3.2C33)</f>
        <v>0</v>
      </c>
      <c r="G1066" s="268" t="str">
        <f t="shared" si="48"/>
        <v>'=ISBLANK(L11.3.2C33)</v>
      </c>
      <c r="H1066" s="263" t="str">
        <f t="shared" si="49"/>
        <v>'=COUNT(L11.3.2C33)</v>
      </c>
    </row>
    <row r="1067" spans="1:8" x14ac:dyDescent="0.2">
      <c r="A1067" s="263" t="s">
        <v>2380</v>
      </c>
      <c r="B1067" s="263" t="s">
        <v>2381</v>
      </c>
      <c r="C1067" s="263">
        <f t="shared" ca="1" si="50"/>
        <v>0</v>
      </c>
      <c r="D1067" s="263" t="b">
        <f>ISBLANK(L11.3.2C34)</f>
        <v>1</v>
      </c>
      <c r="E1067" s="263">
        <f>COUNT(L11.3.2C34)</f>
        <v>0</v>
      </c>
      <c r="G1067" s="268" t="str">
        <f t="shared" si="48"/>
        <v>'=ISBLANK(L11.3.2C34)</v>
      </c>
      <c r="H1067" s="263" t="str">
        <f t="shared" si="49"/>
        <v>'=COUNT(L11.3.2C34)</v>
      </c>
    </row>
    <row r="1068" spans="1:8" x14ac:dyDescent="0.2">
      <c r="A1068" s="263" t="s">
        <v>2382</v>
      </c>
      <c r="B1068" s="263" t="s">
        <v>2383</v>
      </c>
      <c r="C1068" s="263">
        <f t="shared" ca="1" si="50"/>
        <v>0</v>
      </c>
      <c r="D1068" s="263" t="b">
        <f>ISBLANK(L11.3.2C35)</f>
        <v>1</v>
      </c>
      <c r="E1068" s="263">
        <f>COUNT(L11.3.2C35)</f>
        <v>0</v>
      </c>
      <c r="G1068" s="268" t="str">
        <f t="shared" si="48"/>
        <v>'=ISBLANK(L11.3.2C35)</v>
      </c>
      <c r="H1068" s="263" t="str">
        <f t="shared" si="49"/>
        <v>'=COUNT(L11.3.2C35)</v>
      </c>
    </row>
    <row r="1069" spans="1:8" x14ac:dyDescent="0.2">
      <c r="A1069" s="263" t="s">
        <v>2384</v>
      </c>
      <c r="B1069" s="263" t="s">
        <v>2385</v>
      </c>
      <c r="C1069" s="263">
        <f t="shared" ca="1" si="50"/>
        <v>0</v>
      </c>
      <c r="D1069" s="263" t="b">
        <f>ISBLANK(L11.3.2C36)</f>
        <v>1</v>
      </c>
      <c r="E1069" s="263">
        <f>COUNT(L11.3.2C36)</f>
        <v>0</v>
      </c>
      <c r="G1069" s="268" t="str">
        <f t="shared" si="48"/>
        <v>'=ISBLANK(L11.3.2C36)</v>
      </c>
      <c r="H1069" s="263" t="str">
        <f t="shared" si="49"/>
        <v>'=COUNT(L11.3.2C36)</v>
      </c>
    </row>
    <row r="1070" spans="1:8" x14ac:dyDescent="0.2">
      <c r="A1070" s="263" t="s">
        <v>2386</v>
      </c>
      <c r="B1070" s="263" t="s">
        <v>2387</v>
      </c>
      <c r="C1070" s="263">
        <f t="shared" ca="1" si="50"/>
        <v>0</v>
      </c>
      <c r="D1070" s="263" t="b">
        <f>ISBLANK(L11.3.2C37)</f>
        <v>1</v>
      </c>
      <c r="E1070" s="263">
        <f>COUNT(L11.3.2C37)</f>
        <v>0</v>
      </c>
      <c r="G1070" s="268" t="str">
        <f t="shared" si="48"/>
        <v>'=ISBLANK(L11.3.2C37)</v>
      </c>
      <c r="H1070" s="263" t="str">
        <f t="shared" si="49"/>
        <v>'=COUNT(L11.3.2C37)</v>
      </c>
    </row>
    <row r="1071" spans="1:8" x14ac:dyDescent="0.2">
      <c r="A1071" s="263" t="s">
        <v>2388</v>
      </c>
      <c r="B1071" s="263" t="s">
        <v>2389</v>
      </c>
      <c r="C1071" s="263">
        <f t="shared" ca="1" si="50"/>
        <v>0</v>
      </c>
      <c r="D1071" s="263" t="b">
        <f>ISBLANK(L11.3.2C38)</f>
        <v>1</v>
      </c>
      <c r="E1071" s="263">
        <f>COUNT(L11.3.2C38)</f>
        <v>0</v>
      </c>
      <c r="G1071" s="268" t="str">
        <f t="shared" si="48"/>
        <v>'=ISBLANK(L11.3.2C38)</v>
      </c>
      <c r="H1071" s="263" t="str">
        <f t="shared" si="49"/>
        <v>'=COUNT(L11.3.2C38)</v>
      </c>
    </row>
    <row r="1072" spans="1:8" x14ac:dyDescent="0.2">
      <c r="A1072" s="263" t="s">
        <v>2390</v>
      </c>
      <c r="B1072" s="263" t="s">
        <v>2391</v>
      </c>
      <c r="C1072" s="263">
        <f t="shared" ca="1" si="50"/>
        <v>0</v>
      </c>
      <c r="D1072" s="263" t="b">
        <f>ISBLANK(L11.3.2C39)</f>
        <v>1</v>
      </c>
      <c r="E1072" s="263">
        <f>COUNT(L11.3.2C39)</f>
        <v>0</v>
      </c>
      <c r="G1072" s="268" t="str">
        <f t="shared" si="48"/>
        <v>'=ISBLANK(L11.3.2C39)</v>
      </c>
      <c r="H1072" s="263" t="str">
        <f t="shared" si="49"/>
        <v>'=COUNT(L11.3.2C39)</v>
      </c>
    </row>
    <row r="1073" spans="1:8" x14ac:dyDescent="0.2">
      <c r="A1073" s="263" t="s">
        <v>2392</v>
      </c>
      <c r="B1073" s="263" t="s">
        <v>2393</v>
      </c>
      <c r="C1073" s="263">
        <f t="shared" ca="1" si="50"/>
        <v>0</v>
      </c>
      <c r="D1073" s="263" t="b">
        <f>ISBLANK(L11.3.2C40)</f>
        <v>1</v>
      </c>
      <c r="E1073" s="263">
        <f>COUNT(L11.3.2C40)</f>
        <v>0</v>
      </c>
      <c r="G1073" s="268" t="str">
        <f t="shared" si="48"/>
        <v>'=ISBLANK(L11.3.2C40)</v>
      </c>
      <c r="H1073" s="263" t="str">
        <f t="shared" si="49"/>
        <v>'=COUNT(L11.3.2C40)</v>
      </c>
    </row>
    <row r="1074" spans="1:8" x14ac:dyDescent="0.2">
      <c r="A1074" s="263" t="s">
        <v>2394</v>
      </c>
      <c r="B1074" s="263" t="s">
        <v>2395</v>
      </c>
      <c r="C1074" s="263">
        <f t="shared" ca="1" si="50"/>
        <v>0</v>
      </c>
      <c r="D1074" s="263" t="b">
        <f>ISBLANK(L11.3.2C41)</f>
        <v>1</v>
      </c>
      <c r="E1074" s="263">
        <f>COUNT(L11.3.2C41)</f>
        <v>0</v>
      </c>
      <c r="G1074" s="268" t="str">
        <f t="shared" si="48"/>
        <v>'=ISBLANK(L11.3.2C41)</v>
      </c>
      <c r="H1074" s="263" t="str">
        <f t="shared" si="49"/>
        <v>'=COUNT(L11.3.2C41)</v>
      </c>
    </row>
    <row r="1075" spans="1:8" x14ac:dyDescent="0.2">
      <c r="A1075" s="263" t="s">
        <v>2396</v>
      </c>
      <c r="B1075" s="263" t="s">
        <v>2397</v>
      </c>
      <c r="C1075" s="263">
        <f t="shared" ca="1" si="50"/>
        <v>0</v>
      </c>
      <c r="D1075" s="263" t="b">
        <f>ISBLANK(L11.3.2C42)</f>
        <v>1</v>
      </c>
      <c r="E1075" s="263">
        <f>COUNT(L11.3.2C42)</f>
        <v>0</v>
      </c>
      <c r="G1075" s="268" t="str">
        <f t="shared" si="48"/>
        <v>'=ISBLANK(L11.3.2C42)</v>
      </c>
      <c r="H1075" s="263" t="str">
        <f t="shared" si="49"/>
        <v>'=COUNT(L11.3.2C42)</v>
      </c>
    </row>
    <row r="1076" spans="1:8" x14ac:dyDescent="0.2">
      <c r="A1076" s="263" t="s">
        <v>2398</v>
      </c>
      <c r="B1076" s="263" t="s">
        <v>2399</v>
      </c>
      <c r="C1076" s="263">
        <f t="shared" ca="1" si="50"/>
        <v>0</v>
      </c>
      <c r="D1076" s="263" t="b">
        <f>ISBLANK(L11.3.2C43)</f>
        <v>1</v>
      </c>
      <c r="E1076" s="263">
        <f>COUNT(L11.3.2C43)</f>
        <v>0</v>
      </c>
      <c r="G1076" s="268" t="str">
        <f t="shared" si="48"/>
        <v>'=ISBLANK(L11.3.2C43)</v>
      </c>
      <c r="H1076" s="263" t="str">
        <f t="shared" si="49"/>
        <v>'=COUNT(L11.3.2C43)</v>
      </c>
    </row>
    <row r="1077" spans="1:8" x14ac:dyDescent="0.2">
      <c r="A1077" s="263" t="s">
        <v>2400</v>
      </c>
      <c r="B1077" s="263" t="s">
        <v>2401</v>
      </c>
      <c r="C1077" s="263">
        <f t="shared" ca="1" si="50"/>
        <v>0</v>
      </c>
      <c r="D1077" s="263" t="b">
        <f>ISBLANK(L11.3.2C44)</f>
        <v>1</v>
      </c>
      <c r="E1077" s="263">
        <f>COUNT(L11.3.2C44)</f>
        <v>0</v>
      </c>
      <c r="G1077" s="268" t="str">
        <f t="shared" si="48"/>
        <v>'=ISBLANK(L11.3.2C44)</v>
      </c>
      <c r="H1077" s="263" t="str">
        <f t="shared" si="49"/>
        <v>'=COUNT(L11.3.2C44)</v>
      </c>
    </row>
    <row r="1078" spans="1:8" x14ac:dyDescent="0.2">
      <c r="A1078" s="263" t="s">
        <v>2402</v>
      </c>
      <c r="B1078" s="263" t="s">
        <v>2403</v>
      </c>
      <c r="C1078" s="263">
        <f t="shared" ca="1" si="50"/>
        <v>0</v>
      </c>
      <c r="D1078" s="263" t="b">
        <f>ISBLANK(L11.3.2C45)</f>
        <v>1</v>
      </c>
      <c r="E1078" s="263">
        <f>COUNT(L11.3.2C45)</f>
        <v>0</v>
      </c>
      <c r="G1078" s="268" t="str">
        <f t="shared" si="48"/>
        <v>'=ISBLANK(L11.3.2C45)</v>
      </c>
      <c r="H1078" s="263" t="str">
        <f t="shared" si="49"/>
        <v>'=COUNT(L11.3.2C45)</v>
      </c>
    </row>
    <row r="1079" spans="1:8" x14ac:dyDescent="0.2">
      <c r="A1079" s="263" t="s">
        <v>2404</v>
      </c>
      <c r="B1079" s="263" t="s">
        <v>2405</v>
      </c>
      <c r="C1079" s="263">
        <f t="shared" ca="1" si="50"/>
        <v>0</v>
      </c>
      <c r="D1079" s="263" t="b">
        <f>ISBLANK(L11.3.2C46)</f>
        <v>1</v>
      </c>
      <c r="E1079" s="263">
        <f>COUNT(L11.3.2C46)</f>
        <v>0</v>
      </c>
      <c r="G1079" s="268" t="str">
        <f t="shared" si="48"/>
        <v>'=ISBLANK(L11.3.2C46)</v>
      </c>
      <c r="H1079" s="263" t="str">
        <f t="shared" si="49"/>
        <v>'=COUNT(L11.3.2C46)</v>
      </c>
    </row>
    <row r="1080" spans="1:8" x14ac:dyDescent="0.2">
      <c r="A1080" s="263" t="s">
        <v>2406</v>
      </c>
      <c r="B1080" s="263" t="s">
        <v>2407</v>
      </c>
      <c r="C1080" s="263">
        <f t="shared" ca="1" si="50"/>
        <v>0</v>
      </c>
      <c r="D1080" s="263" t="b">
        <f>ISBLANK(L11.3.2C47)</f>
        <v>1</v>
      </c>
      <c r="E1080" s="263">
        <f>COUNT(L11.3.2C47)</f>
        <v>0</v>
      </c>
      <c r="G1080" s="268" t="str">
        <f t="shared" si="48"/>
        <v>'=ISBLANK(L11.3.2C47)</v>
      </c>
      <c r="H1080" s="263" t="str">
        <f t="shared" si="49"/>
        <v>'=COUNT(L11.3.2C47)</v>
      </c>
    </row>
    <row r="1081" spans="1:8" x14ac:dyDescent="0.2">
      <c r="A1081" s="263" t="s">
        <v>2408</v>
      </c>
      <c r="B1081" s="263" t="s">
        <v>2409</v>
      </c>
      <c r="C1081" s="263">
        <f t="shared" ca="1" si="50"/>
        <v>0</v>
      </c>
      <c r="D1081" s="263" t="b">
        <f>ISBLANK(L11.3.2C48)</f>
        <v>1</v>
      </c>
      <c r="E1081" s="263">
        <f>COUNT(L11.3.2C48)</f>
        <v>0</v>
      </c>
      <c r="G1081" s="268" t="str">
        <f t="shared" si="48"/>
        <v>'=ISBLANK(L11.3.2C48)</v>
      </c>
      <c r="H1081" s="263" t="str">
        <f t="shared" si="49"/>
        <v>'=COUNT(L11.3.2C48)</v>
      </c>
    </row>
    <row r="1082" spans="1:8" x14ac:dyDescent="0.2">
      <c r="A1082" s="263" t="s">
        <v>2410</v>
      </c>
      <c r="B1082" s="263" t="s">
        <v>2411</v>
      </c>
      <c r="C1082" s="263">
        <f t="shared" ca="1" si="50"/>
        <v>0</v>
      </c>
      <c r="D1082" s="263" t="b">
        <f>ISBLANK(L11.3.2C49)</f>
        <v>1</v>
      </c>
      <c r="E1082" s="263">
        <f>COUNT(L11.3.2C49)</f>
        <v>0</v>
      </c>
      <c r="G1082" s="268" t="str">
        <f t="shared" si="48"/>
        <v>'=ISBLANK(L11.3.2C49)</v>
      </c>
      <c r="H1082" s="263" t="str">
        <f t="shared" si="49"/>
        <v>'=COUNT(L11.3.2C49)</v>
      </c>
    </row>
    <row r="1083" spans="1:8" x14ac:dyDescent="0.2">
      <c r="A1083" s="263" t="s">
        <v>2412</v>
      </c>
      <c r="B1083" s="263" t="s">
        <v>2413</v>
      </c>
      <c r="C1083" s="263">
        <f t="shared" ca="1" si="50"/>
        <v>0</v>
      </c>
      <c r="D1083" s="263" t="b">
        <f>ISBLANK(L11.3.2C50)</f>
        <v>1</v>
      </c>
      <c r="E1083" s="263">
        <f>COUNT(L11.3.2C50)</f>
        <v>0</v>
      </c>
      <c r="G1083" s="268" t="str">
        <f t="shared" si="48"/>
        <v>'=ISBLANK(L11.3.2C50)</v>
      </c>
      <c r="H1083" s="263" t="str">
        <f t="shared" si="49"/>
        <v>'=COUNT(L11.3.2C50)</v>
      </c>
    </row>
    <row r="1084" spans="1:8" x14ac:dyDescent="0.2">
      <c r="A1084" s="263" t="s">
        <v>2414</v>
      </c>
      <c r="B1084" s="263" t="s">
        <v>2415</v>
      </c>
      <c r="C1084" s="263">
        <f t="shared" ca="1" si="50"/>
        <v>0</v>
      </c>
      <c r="D1084" s="263" t="b">
        <f>ISBLANK(L11.3.2C51)</f>
        <v>1</v>
      </c>
      <c r="E1084" s="263">
        <f>COUNT(L11.3.2C51)</f>
        <v>0</v>
      </c>
      <c r="G1084" s="268" t="str">
        <f t="shared" si="48"/>
        <v>'=ISBLANK(L11.3.2C51)</v>
      </c>
      <c r="H1084" s="263" t="str">
        <f t="shared" si="49"/>
        <v>'=COUNT(L11.3.2C51)</v>
      </c>
    </row>
    <row r="1085" spans="1:8" x14ac:dyDescent="0.2">
      <c r="A1085" s="263" t="s">
        <v>2416</v>
      </c>
      <c r="B1085" s="263" t="s">
        <v>2417</v>
      </c>
      <c r="C1085" s="263">
        <f t="shared" ca="1" si="50"/>
        <v>0</v>
      </c>
      <c r="D1085" s="263" t="b">
        <f>ISBLANK(L11.3C01)</f>
        <v>1</v>
      </c>
      <c r="E1085" s="263">
        <f>COUNT(L11.3C01)</f>
        <v>0</v>
      </c>
      <c r="G1085" s="268" t="str">
        <f t="shared" si="48"/>
        <v>'=ISBLANK(L11.3C01)</v>
      </c>
      <c r="H1085" s="263" t="str">
        <f t="shared" si="49"/>
        <v>'=COUNT(L11.3C01)</v>
      </c>
    </row>
    <row r="1086" spans="1:8" x14ac:dyDescent="0.2">
      <c r="A1086" s="263" t="s">
        <v>2418</v>
      </c>
      <c r="B1086" s="263" t="s">
        <v>2419</v>
      </c>
      <c r="C1086" s="263">
        <f t="shared" ca="1" si="50"/>
        <v>0</v>
      </c>
      <c r="D1086" s="263" t="b">
        <f>ISBLANK(L11.3C02)</f>
        <v>1</v>
      </c>
      <c r="E1086" s="263">
        <f>COUNT(L11.3C02)</f>
        <v>0</v>
      </c>
      <c r="G1086" s="268" t="str">
        <f t="shared" si="48"/>
        <v>'=ISBLANK(L11.3C02)</v>
      </c>
      <c r="H1086" s="263" t="str">
        <f t="shared" si="49"/>
        <v>'=COUNT(L11.3C02)</v>
      </c>
    </row>
    <row r="1087" spans="1:8" x14ac:dyDescent="0.2">
      <c r="A1087" s="263" t="s">
        <v>2420</v>
      </c>
      <c r="B1087" s="263" t="s">
        <v>2421</v>
      </c>
      <c r="C1087" s="263">
        <f t="shared" ca="1" si="50"/>
        <v>0</v>
      </c>
      <c r="D1087" s="263" t="b">
        <f>ISBLANK(L11.3C03)</f>
        <v>1</v>
      </c>
      <c r="E1087" s="263">
        <f>COUNT(L11.3C03)</f>
        <v>0</v>
      </c>
      <c r="G1087" s="268" t="str">
        <f t="shared" si="48"/>
        <v>'=ISBLANK(L11.3C03)</v>
      </c>
      <c r="H1087" s="263" t="str">
        <f t="shared" si="49"/>
        <v>'=COUNT(L11.3C03)</v>
      </c>
    </row>
    <row r="1088" spans="1:8" x14ac:dyDescent="0.2">
      <c r="A1088" s="263" t="s">
        <v>2422</v>
      </c>
      <c r="B1088" s="263" t="s">
        <v>2423</v>
      </c>
      <c r="C1088" s="263">
        <f t="shared" ca="1" si="50"/>
        <v>0</v>
      </c>
      <c r="D1088" s="263" t="b">
        <f>ISBLANK(L11.3C04)</f>
        <v>1</v>
      </c>
      <c r="E1088" s="263">
        <f>COUNT(L11.3C04)</f>
        <v>0</v>
      </c>
      <c r="G1088" s="268" t="str">
        <f t="shared" si="48"/>
        <v>'=ISBLANK(L11.3C04)</v>
      </c>
      <c r="H1088" s="263" t="str">
        <f t="shared" si="49"/>
        <v>'=COUNT(L11.3C04)</v>
      </c>
    </row>
    <row r="1089" spans="1:8" x14ac:dyDescent="0.2">
      <c r="A1089" s="263" t="s">
        <v>2424</v>
      </c>
      <c r="B1089" s="263" t="s">
        <v>2425</v>
      </c>
      <c r="C1089" s="263">
        <f t="shared" ca="1" si="50"/>
        <v>0</v>
      </c>
      <c r="D1089" s="263" t="b">
        <f>ISBLANK(L11.3C05)</f>
        <v>1</v>
      </c>
      <c r="E1089" s="263">
        <f>COUNT(L11.3C05)</f>
        <v>0</v>
      </c>
      <c r="G1089" s="268" t="str">
        <f t="shared" si="48"/>
        <v>'=ISBLANK(L11.3C05)</v>
      </c>
      <c r="H1089" s="263" t="str">
        <f t="shared" si="49"/>
        <v>'=COUNT(L11.3C05)</v>
      </c>
    </row>
    <row r="1090" spans="1:8" x14ac:dyDescent="0.2">
      <c r="A1090" s="263" t="s">
        <v>2426</v>
      </c>
      <c r="B1090" s="263" t="s">
        <v>2427</v>
      </c>
      <c r="C1090" s="263">
        <f t="shared" ca="1" si="50"/>
        <v>0</v>
      </c>
      <c r="D1090" s="263" t="b">
        <f>ISBLANK(L11.3C06)</f>
        <v>1</v>
      </c>
      <c r="E1090" s="263">
        <f>COUNT(L11.3C06)</f>
        <v>0</v>
      </c>
      <c r="G1090" s="268" t="str">
        <f t="shared" ref="G1090:G1153" si="51">"'=ISBLANK(" &amp; A1090 &amp;")"</f>
        <v>'=ISBLANK(L11.3C06)</v>
      </c>
      <c r="H1090" s="263" t="str">
        <f t="shared" ref="H1090:H1153" si="52">"'=COUNT(" &amp; A1090 &amp;")"</f>
        <v>'=COUNT(L11.3C06)</v>
      </c>
    </row>
    <row r="1091" spans="1:8" x14ac:dyDescent="0.2">
      <c r="A1091" s="263" t="s">
        <v>2428</v>
      </c>
      <c r="B1091" s="263" t="s">
        <v>2429</v>
      </c>
      <c r="C1091" s="263">
        <f t="shared" ref="C1091:C1154" ca="1" si="53">INDIRECT(A1091)</f>
        <v>0</v>
      </c>
      <c r="D1091" s="263" t="b">
        <f>ISBLANK(L11.3C07)</f>
        <v>1</v>
      </c>
      <c r="E1091" s="263">
        <f>COUNT(L11.3C07)</f>
        <v>0</v>
      </c>
      <c r="G1091" s="268" t="str">
        <f t="shared" si="51"/>
        <v>'=ISBLANK(L11.3C07)</v>
      </c>
      <c r="H1091" s="263" t="str">
        <f t="shared" si="52"/>
        <v>'=COUNT(L11.3C07)</v>
      </c>
    </row>
    <row r="1092" spans="1:8" x14ac:dyDescent="0.2">
      <c r="A1092" s="263" t="s">
        <v>2430</v>
      </c>
      <c r="B1092" s="263" t="s">
        <v>2431</v>
      </c>
      <c r="C1092" s="263">
        <f t="shared" ca="1" si="53"/>
        <v>0</v>
      </c>
      <c r="D1092" s="263" t="b">
        <f>ISBLANK(L11.3C08)</f>
        <v>1</v>
      </c>
      <c r="E1092" s="263">
        <f>COUNT(L11.3C08)</f>
        <v>0</v>
      </c>
      <c r="G1092" s="268" t="str">
        <f t="shared" si="51"/>
        <v>'=ISBLANK(L11.3C08)</v>
      </c>
      <c r="H1092" s="263" t="str">
        <f t="shared" si="52"/>
        <v>'=COUNT(L11.3C08)</v>
      </c>
    </row>
    <row r="1093" spans="1:8" x14ac:dyDescent="0.2">
      <c r="A1093" s="263" t="s">
        <v>2432</v>
      </c>
      <c r="B1093" s="263" t="s">
        <v>2433</v>
      </c>
      <c r="C1093" s="263">
        <f t="shared" ca="1" si="53"/>
        <v>0</v>
      </c>
      <c r="D1093" s="263" t="b">
        <f>ISBLANK(L11.3C09)</f>
        <v>1</v>
      </c>
      <c r="E1093" s="263">
        <f>COUNT(L11.3C09)</f>
        <v>0</v>
      </c>
      <c r="G1093" s="268" t="str">
        <f t="shared" si="51"/>
        <v>'=ISBLANK(L11.3C09)</v>
      </c>
      <c r="H1093" s="263" t="str">
        <f t="shared" si="52"/>
        <v>'=COUNT(L11.3C09)</v>
      </c>
    </row>
    <row r="1094" spans="1:8" x14ac:dyDescent="0.2">
      <c r="A1094" s="263" t="s">
        <v>2434</v>
      </c>
      <c r="B1094" s="263" t="s">
        <v>2435</v>
      </c>
      <c r="C1094" s="263">
        <f t="shared" ca="1" si="53"/>
        <v>0</v>
      </c>
      <c r="D1094" s="263" t="b">
        <f>ISBLANK(L11.3C10)</f>
        <v>1</v>
      </c>
      <c r="E1094" s="263">
        <f>COUNT(L11.3C10)</f>
        <v>0</v>
      </c>
      <c r="G1094" s="268" t="str">
        <f t="shared" si="51"/>
        <v>'=ISBLANK(L11.3C10)</v>
      </c>
      <c r="H1094" s="263" t="str">
        <f t="shared" si="52"/>
        <v>'=COUNT(L11.3C10)</v>
      </c>
    </row>
    <row r="1095" spans="1:8" x14ac:dyDescent="0.2">
      <c r="A1095" s="263" t="s">
        <v>2436</v>
      </c>
      <c r="B1095" s="263" t="s">
        <v>2437</v>
      </c>
      <c r="C1095" s="263">
        <f t="shared" ca="1" si="53"/>
        <v>0</v>
      </c>
      <c r="D1095" s="263" t="b">
        <f>ISBLANK(L11.3C11)</f>
        <v>1</v>
      </c>
      <c r="E1095" s="263">
        <f>COUNT(L11.3C11)</f>
        <v>0</v>
      </c>
      <c r="G1095" s="268" t="str">
        <f t="shared" si="51"/>
        <v>'=ISBLANK(L11.3C11)</v>
      </c>
      <c r="H1095" s="263" t="str">
        <f t="shared" si="52"/>
        <v>'=COUNT(L11.3C11)</v>
      </c>
    </row>
    <row r="1096" spans="1:8" x14ac:dyDescent="0.2">
      <c r="A1096" s="263" t="s">
        <v>2438</v>
      </c>
      <c r="B1096" s="263" t="s">
        <v>2439</v>
      </c>
      <c r="C1096" s="263">
        <f t="shared" ca="1" si="53"/>
        <v>0</v>
      </c>
      <c r="D1096" s="263" t="b">
        <f>ISBLANK(L11.3C12)</f>
        <v>1</v>
      </c>
      <c r="E1096" s="263">
        <f>COUNT(L11.3C12)</f>
        <v>0</v>
      </c>
      <c r="G1096" s="268" t="str">
        <f t="shared" si="51"/>
        <v>'=ISBLANK(L11.3C12)</v>
      </c>
      <c r="H1096" s="263" t="str">
        <f t="shared" si="52"/>
        <v>'=COUNT(L11.3C12)</v>
      </c>
    </row>
    <row r="1097" spans="1:8" x14ac:dyDescent="0.2">
      <c r="A1097" s="263" t="s">
        <v>2440</v>
      </c>
      <c r="B1097" s="263" t="s">
        <v>2441</v>
      </c>
      <c r="C1097" s="263">
        <f t="shared" ca="1" si="53"/>
        <v>0</v>
      </c>
      <c r="D1097" s="263" t="b">
        <f>ISBLANK(L11.3C13)</f>
        <v>1</v>
      </c>
      <c r="E1097" s="263">
        <f>COUNT(L11.3C13)</f>
        <v>0</v>
      </c>
      <c r="G1097" s="268" t="str">
        <f t="shared" si="51"/>
        <v>'=ISBLANK(L11.3C13)</v>
      </c>
      <c r="H1097" s="263" t="str">
        <f t="shared" si="52"/>
        <v>'=COUNT(L11.3C13)</v>
      </c>
    </row>
    <row r="1098" spans="1:8" x14ac:dyDescent="0.2">
      <c r="A1098" s="263" t="s">
        <v>2442</v>
      </c>
      <c r="B1098" s="263" t="s">
        <v>2443</v>
      </c>
      <c r="C1098" s="263">
        <f t="shared" ca="1" si="53"/>
        <v>0</v>
      </c>
      <c r="D1098" s="263" t="b">
        <f>ISBLANK(L11.3C14)</f>
        <v>1</v>
      </c>
      <c r="E1098" s="263">
        <f>COUNT(L11.3C14)</f>
        <v>0</v>
      </c>
      <c r="G1098" s="268" t="str">
        <f t="shared" si="51"/>
        <v>'=ISBLANK(L11.3C14)</v>
      </c>
      <c r="H1098" s="263" t="str">
        <f t="shared" si="52"/>
        <v>'=COUNT(L11.3C14)</v>
      </c>
    </row>
    <row r="1099" spans="1:8" x14ac:dyDescent="0.2">
      <c r="A1099" s="263" t="s">
        <v>2444</v>
      </c>
      <c r="B1099" s="263" t="s">
        <v>2445</v>
      </c>
      <c r="C1099" s="263">
        <f t="shared" ca="1" si="53"/>
        <v>0</v>
      </c>
      <c r="D1099" s="263" t="b">
        <f>ISBLANK(L11.3C15)</f>
        <v>1</v>
      </c>
      <c r="E1099" s="263">
        <f>COUNT(L11.3C15)</f>
        <v>0</v>
      </c>
      <c r="G1099" s="268" t="str">
        <f t="shared" si="51"/>
        <v>'=ISBLANK(L11.3C15)</v>
      </c>
      <c r="H1099" s="263" t="str">
        <f t="shared" si="52"/>
        <v>'=COUNT(L11.3C15)</v>
      </c>
    </row>
    <row r="1100" spans="1:8" x14ac:dyDescent="0.2">
      <c r="A1100" s="263" t="s">
        <v>2446</v>
      </c>
      <c r="B1100" s="263" t="s">
        <v>2447</v>
      </c>
      <c r="C1100" s="263">
        <f t="shared" ca="1" si="53"/>
        <v>0</v>
      </c>
      <c r="D1100" s="263" t="b">
        <f>ISBLANK(L11.3C16)</f>
        <v>1</v>
      </c>
      <c r="E1100" s="263">
        <f>COUNT(L11.3C16)</f>
        <v>0</v>
      </c>
      <c r="G1100" s="268" t="str">
        <f t="shared" si="51"/>
        <v>'=ISBLANK(L11.3C16)</v>
      </c>
      <c r="H1100" s="263" t="str">
        <f t="shared" si="52"/>
        <v>'=COUNT(L11.3C16)</v>
      </c>
    </row>
    <row r="1101" spans="1:8" x14ac:dyDescent="0.2">
      <c r="A1101" s="263" t="s">
        <v>2448</v>
      </c>
      <c r="B1101" s="263" t="s">
        <v>2449</v>
      </c>
      <c r="C1101" s="263">
        <f t="shared" ca="1" si="53"/>
        <v>0</v>
      </c>
      <c r="D1101" s="263" t="b">
        <f>ISBLANK(L11.3C17)</f>
        <v>1</v>
      </c>
      <c r="E1101" s="263">
        <f>COUNT(L11.3C17)</f>
        <v>0</v>
      </c>
      <c r="G1101" s="268" t="str">
        <f t="shared" si="51"/>
        <v>'=ISBLANK(L11.3C17)</v>
      </c>
      <c r="H1101" s="263" t="str">
        <f t="shared" si="52"/>
        <v>'=COUNT(L11.3C17)</v>
      </c>
    </row>
    <row r="1102" spans="1:8" x14ac:dyDescent="0.2">
      <c r="A1102" s="263" t="s">
        <v>2450</v>
      </c>
      <c r="B1102" s="263" t="s">
        <v>2451</v>
      </c>
      <c r="C1102" s="263">
        <f t="shared" ca="1" si="53"/>
        <v>0</v>
      </c>
      <c r="D1102" s="263" t="b">
        <f>ISBLANK(L11.3C18)</f>
        <v>1</v>
      </c>
      <c r="E1102" s="263">
        <f>COUNT(L11.3C18)</f>
        <v>0</v>
      </c>
      <c r="G1102" s="268" t="str">
        <f t="shared" si="51"/>
        <v>'=ISBLANK(L11.3C18)</v>
      </c>
      <c r="H1102" s="263" t="str">
        <f t="shared" si="52"/>
        <v>'=COUNT(L11.3C18)</v>
      </c>
    </row>
    <row r="1103" spans="1:8" x14ac:dyDescent="0.2">
      <c r="A1103" s="263" t="s">
        <v>2452</v>
      </c>
      <c r="B1103" s="263" t="s">
        <v>2453</v>
      </c>
      <c r="C1103" s="263">
        <f t="shared" ca="1" si="53"/>
        <v>0</v>
      </c>
      <c r="D1103" s="263" t="b">
        <f>ISBLANK(L11.3C19)</f>
        <v>1</v>
      </c>
      <c r="E1103" s="263">
        <f>COUNT(L11.3C19)</f>
        <v>0</v>
      </c>
      <c r="G1103" s="268" t="str">
        <f t="shared" si="51"/>
        <v>'=ISBLANK(L11.3C19)</v>
      </c>
      <c r="H1103" s="263" t="str">
        <f t="shared" si="52"/>
        <v>'=COUNT(L11.3C19)</v>
      </c>
    </row>
    <row r="1104" spans="1:8" x14ac:dyDescent="0.2">
      <c r="A1104" s="263" t="s">
        <v>2454</v>
      </c>
      <c r="B1104" s="263" t="s">
        <v>2455</v>
      </c>
      <c r="C1104" s="263">
        <f t="shared" ca="1" si="53"/>
        <v>0</v>
      </c>
      <c r="D1104" s="263" t="b">
        <f>ISBLANK(L11.3C20)</f>
        <v>1</v>
      </c>
      <c r="E1104" s="263">
        <f>COUNT(L11.3C20)</f>
        <v>0</v>
      </c>
      <c r="G1104" s="268" t="str">
        <f t="shared" si="51"/>
        <v>'=ISBLANK(L11.3C20)</v>
      </c>
      <c r="H1104" s="263" t="str">
        <f t="shared" si="52"/>
        <v>'=COUNT(L11.3C20)</v>
      </c>
    </row>
    <row r="1105" spans="1:8" x14ac:dyDescent="0.2">
      <c r="A1105" s="263" t="s">
        <v>2456</v>
      </c>
      <c r="B1105" s="263" t="s">
        <v>2457</v>
      </c>
      <c r="C1105" s="263">
        <f t="shared" ca="1" si="53"/>
        <v>0</v>
      </c>
      <c r="D1105" s="263" t="b">
        <f>ISBLANK(L11.3C21)</f>
        <v>1</v>
      </c>
      <c r="E1105" s="263">
        <f>COUNT(L11.3C21)</f>
        <v>0</v>
      </c>
      <c r="G1105" s="268" t="str">
        <f t="shared" si="51"/>
        <v>'=ISBLANK(L11.3C21)</v>
      </c>
      <c r="H1105" s="263" t="str">
        <f t="shared" si="52"/>
        <v>'=COUNT(L11.3C21)</v>
      </c>
    </row>
    <row r="1106" spans="1:8" x14ac:dyDescent="0.2">
      <c r="A1106" s="263" t="s">
        <v>2458</v>
      </c>
      <c r="B1106" s="263" t="s">
        <v>2459</v>
      </c>
      <c r="C1106" s="263">
        <f t="shared" ca="1" si="53"/>
        <v>0</v>
      </c>
      <c r="D1106" s="263" t="b">
        <f>ISBLANK(L11.3C22)</f>
        <v>1</v>
      </c>
      <c r="E1106" s="263">
        <f>COUNT(L11.3C22)</f>
        <v>0</v>
      </c>
      <c r="G1106" s="268" t="str">
        <f t="shared" si="51"/>
        <v>'=ISBLANK(L11.3C22)</v>
      </c>
      <c r="H1106" s="263" t="str">
        <f t="shared" si="52"/>
        <v>'=COUNT(L11.3C22)</v>
      </c>
    </row>
    <row r="1107" spans="1:8" x14ac:dyDescent="0.2">
      <c r="A1107" s="263" t="s">
        <v>2460</v>
      </c>
      <c r="B1107" s="263" t="s">
        <v>2461</v>
      </c>
      <c r="C1107" s="263">
        <f t="shared" ca="1" si="53"/>
        <v>0</v>
      </c>
      <c r="D1107" s="263" t="b">
        <f>ISBLANK(L11.3C23)</f>
        <v>1</v>
      </c>
      <c r="E1107" s="263">
        <f>COUNT(L11.3C23)</f>
        <v>0</v>
      </c>
      <c r="G1107" s="268" t="str">
        <f t="shared" si="51"/>
        <v>'=ISBLANK(L11.3C23)</v>
      </c>
      <c r="H1107" s="263" t="str">
        <f t="shared" si="52"/>
        <v>'=COUNT(L11.3C23)</v>
      </c>
    </row>
    <row r="1108" spans="1:8" x14ac:dyDescent="0.2">
      <c r="A1108" s="263" t="s">
        <v>2462</v>
      </c>
      <c r="B1108" s="263" t="s">
        <v>2463</v>
      </c>
      <c r="C1108" s="263">
        <f t="shared" ca="1" si="53"/>
        <v>0</v>
      </c>
      <c r="D1108" s="263" t="b">
        <f>ISBLANK(L11.3C24)</f>
        <v>1</v>
      </c>
      <c r="E1108" s="263">
        <f>COUNT(L11.3C24)</f>
        <v>0</v>
      </c>
      <c r="G1108" s="268" t="str">
        <f t="shared" si="51"/>
        <v>'=ISBLANK(L11.3C24)</v>
      </c>
      <c r="H1108" s="263" t="str">
        <f t="shared" si="52"/>
        <v>'=COUNT(L11.3C24)</v>
      </c>
    </row>
    <row r="1109" spans="1:8" x14ac:dyDescent="0.2">
      <c r="A1109" s="263" t="s">
        <v>2464</v>
      </c>
      <c r="B1109" s="263" t="s">
        <v>2465</v>
      </c>
      <c r="C1109" s="263">
        <f t="shared" ca="1" si="53"/>
        <v>0</v>
      </c>
      <c r="D1109" s="263" t="b">
        <f>ISBLANK(L11.3C25)</f>
        <v>1</v>
      </c>
      <c r="E1109" s="263">
        <f>COUNT(L11.3C25)</f>
        <v>0</v>
      </c>
      <c r="G1109" s="268" t="str">
        <f t="shared" si="51"/>
        <v>'=ISBLANK(L11.3C25)</v>
      </c>
      <c r="H1109" s="263" t="str">
        <f t="shared" si="52"/>
        <v>'=COUNT(L11.3C25)</v>
      </c>
    </row>
    <row r="1110" spans="1:8" x14ac:dyDescent="0.2">
      <c r="A1110" s="263" t="s">
        <v>2466</v>
      </c>
      <c r="B1110" s="263" t="s">
        <v>2467</v>
      </c>
      <c r="C1110" s="263">
        <f t="shared" ca="1" si="53"/>
        <v>0</v>
      </c>
      <c r="D1110" s="263" t="b">
        <f>ISBLANK(L11.3C26)</f>
        <v>1</v>
      </c>
      <c r="E1110" s="263">
        <f>COUNT(L11.3C26)</f>
        <v>0</v>
      </c>
      <c r="G1110" s="268" t="str">
        <f t="shared" si="51"/>
        <v>'=ISBLANK(L11.3C26)</v>
      </c>
      <c r="H1110" s="263" t="str">
        <f t="shared" si="52"/>
        <v>'=COUNT(L11.3C26)</v>
      </c>
    </row>
    <row r="1111" spans="1:8" x14ac:dyDescent="0.2">
      <c r="A1111" s="263" t="s">
        <v>2468</v>
      </c>
      <c r="B1111" s="263" t="s">
        <v>2469</v>
      </c>
      <c r="C1111" s="263">
        <f t="shared" ca="1" si="53"/>
        <v>0</v>
      </c>
      <c r="D1111" s="263" t="b">
        <f>ISBLANK(L11.3C27)</f>
        <v>1</v>
      </c>
      <c r="E1111" s="263">
        <f>COUNT(L11.3C27)</f>
        <v>0</v>
      </c>
      <c r="G1111" s="268" t="str">
        <f t="shared" si="51"/>
        <v>'=ISBLANK(L11.3C27)</v>
      </c>
      <c r="H1111" s="263" t="str">
        <f t="shared" si="52"/>
        <v>'=COUNT(L11.3C27)</v>
      </c>
    </row>
    <row r="1112" spans="1:8" x14ac:dyDescent="0.2">
      <c r="A1112" s="263" t="s">
        <v>2470</v>
      </c>
      <c r="B1112" s="263" t="s">
        <v>2471</v>
      </c>
      <c r="C1112" s="263">
        <f t="shared" ca="1" si="53"/>
        <v>0</v>
      </c>
      <c r="D1112" s="263" t="b">
        <f>ISBLANK(L11.3C28)</f>
        <v>1</v>
      </c>
      <c r="E1112" s="263">
        <f>COUNT(L11.3C28)</f>
        <v>0</v>
      </c>
      <c r="G1112" s="268" t="str">
        <f t="shared" si="51"/>
        <v>'=ISBLANK(L11.3C28)</v>
      </c>
      <c r="H1112" s="263" t="str">
        <f t="shared" si="52"/>
        <v>'=COUNT(L11.3C28)</v>
      </c>
    </row>
    <row r="1113" spans="1:8" x14ac:dyDescent="0.2">
      <c r="A1113" s="263" t="s">
        <v>2472</v>
      </c>
      <c r="B1113" s="263" t="s">
        <v>2473</v>
      </c>
      <c r="C1113" s="263">
        <f t="shared" ca="1" si="53"/>
        <v>0</v>
      </c>
      <c r="D1113" s="263" t="b">
        <f>ISBLANK(L11.3C29)</f>
        <v>1</v>
      </c>
      <c r="E1113" s="263">
        <f>COUNT(L11.3C29)</f>
        <v>0</v>
      </c>
      <c r="G1113" s="268" t="str">
        <f t="shared" si="51"/>
        <v>'=ISBLANK(L11.3C29)</v>
      </c>
      <c r="H1113" s="263" t="str">
        <f t="shared" si="52"/>
        <v>'=COUNT(L11.3C29)</v>
      </c>
    </row>
    <row r="1114" spans="1:8" x14ac:dyDescent="0.2">
      <c r="A1114" s="263" t="s">
        <v>2474</v>
      </c>
      <c r="B1114" s="263" t="s">
        <v>2475</v>
      </c>
      <c r="C1114" s="263">
        <f t="shared" ca="1" si="53"/>
        <v>0</v>
      </c>
      <c r="D1114" s="263" t="b">
        <f>ISBLANK(L11.3C30)</f>
        <v>1</v>
      </c>
      <c r="E1114" s="263">
        <f>COUNT(L11.3C30)</f>
        <v>0</v>
      </c>
      <c r="G1114" s="268" t="str">
        <f t="shared" si="51"/>
        <v>'=ISBLANK(L11.3C30)</v>
      </c>
      <c r="H1114" s="263" t="str">
        <f t="shared" si="52"/>
        <v>'=COUNT(L11.3C30)</v>
      </c>
    </row>
    <row r="1115" spans="1:8" x14ac:dyDescent="0.2">
      <c r="A1115" s="263" t="s">
        <v>2476</v>
      </c>
      <c r="B1115" s="263" t="s">
        <v>2477</v>
      </c>
      <c r="C1115" s="263">
        <f t="shared" ca="1" si="53"/>
        <v>0</v>
      </c>
      <c r="D1115" s="263" t="b">
        <f>ISBLANK(L11.3C31)</f>
        <v>1</v>
      </c>
      <c r="E1115" s="263">
        <f>COUNT(L11.3C31)</f>
        <v>0</v>
      </c>
      <c r="G1115" s="268" t="str">
        <f t="shared" si="51"/>
        <v>'=ISBLANK(L11.3C31)</v>
      </c>
      <c r="H1115" s="263" t="str">
        <f t="shared" si="52"/>
        <v>'=COUNT(L11.3C31)</v>
      </c>
    </row>
    <row r="1116" spans="1:8" x14ac:dyDescent="0.2">
      <c r="A1116" s="263" t="s">
        <v>2478</v>
      </c>
      <c r="B1116" s="263" t="s">
        <v>2479</v>
      </c>
      <c r="C1116" s="263">
        <f t="shared" ca="1" si="53"/>
        <v>0</v>
      </c>
      <c r="D1116" s="263" t="b">
        <f>ISBLANK(L11.3C32)</f>
        <v>1</v>
      </c>
      <c r="E1116" s="263">
        <f>COUNT(L11.3C32)</f>
        <v>0</v>
      </c>
      <c r="G1116" s="268" t="str">
        <f t="shared" si="51"/>
        <v>'=ISBLANK(L11.3C32)</v>
      </c>
      <c r="H1116" s="263" t="str">
        <f t="shared" si="52"/>
        <v>'=COUNT(L11.3C32)</v>
      </c>
    </row>
    <row r="1117" spans="1:8" x14ac:dyDescent="0.2">
      <c r="A1117" s="263" t="s">
        <v>2480</v>
      </c>
      <c r="B1117" s="263" t="s">
        <v>2481</v>
      </c>
      <c r="C1117" s="263">
        <f t="shared" ca="1" si="53"/>
        <v>0</v>
      </c>
      <c r="D1117" s="263" t="b">
        <f>ISBLANK(L11.3C33)</f>
        <v>1</v>
      </c>
      <c r="E1117" s="263">
        <f>COUNT(L11.3C33)</f>
        <v>0</v>
      </c>
      <c r="G1117" s="268" t="str">
        <f t="shared" si="51"/>
        <v>'=ISBLANK(L11.3C33)</v>
      </c>
      <c r="H1117" s="263" t="str">
        <f t="shared" si="52"/>
        <v>'=COUNT(L11.3C33)</v>
      </c>
    </row>
    <row r="1118" spans="1:8" x14ac:dyDescent="0.2">
      <c r="A1118" s="263" t="s">
        <v>2482</v>
      </c>
      <c r="B1118" s="263" t="s">
        <v>2483</v>
      </c>
      <c r="C1118" s="263">
        <f t="shared" ca="1" si="53"/>
        <v>0</v>
      </c>
      <c r="D1118" s="263" t="b">
        <f>ISBLANK(L11.3C34)</f>
        <v>1</v>
      </c>
      <c r="E1118" s="263">
        <f>COUNT(L11.3C34)</f>
        <v>0</v>
      </c>
      <c r="G1118" s="268" t="str">
        <f t="shared" si="51"/>
        <v>'=ISBLANK(L11.3C34)</v>
      </c>
      <c r="H1118" s="263" t="str">
        <f t="shared" si="52"/>
        <v>'=COUNT(L11.3C34)</v>
      </c>
    </row>
    <row r="1119" spans="1:8" x14ac:dyDescent="0.2">
      <c r="A1119" s="263" t="s">
        <v>2484</v>
      </c>
      <c r="B1119" s="263" t="s">
        <v>2485</v>
      </c>
      <c r="C1119" s="263">
        <f t="shared" ca="1" si="53"/>
        <v>0</v>
      </c>
      <c r="D1119" s="263" t="b">
        <f>ISBLANK(L11.3C35)</f>
        <v>1</v>
      </c>
      <c r="E1119" s="263">
        <f>COUNT(L11.3C35)</f>
        <v>0</v>
      </c>
      <c r="G1119" s="268" t="str">
        <f t="shared" si="51"/>
        <v>'=ISBLANK(L11.3C35)</v>
      </c>
      <c r="H1119" s="263" t="str">
        <f t="shared" si="52"/>
        <v>'=COUNT(L11.3C35)</v>
      </c>
    </row>
    <row r="1120" spans="1:8" x14ac:dyDescent="0.2">
      <c r="A1120" s="263" t="s">
        <v>2486</v>
      </c>
      <c r="B1120" s="263" t="s">
        <v>2487</v>
      </c>
      <c r="C1120" s="263">
        <f t="shared" ca="1" si="53"/>
        <v>0</v>
      </c>
      <c r="D1120" s="263" t="b">
        <f>ISBLANK(L11.3C36)</f>
        <v>1</v>
      </c>
      <c r="E1120" s="263">
        <f>COUNT(L11.3C36)</f>
        <v>0</v>
      </c>
      <c r="G1120" s="268" t="str">
        <f t="shared" si="51"/>
        <v>'=ISBLANK(L11.3C36)</v>
      </c>
      <c r="H1120" s="263" t="str">
        <f t="shared" si="52"/>
        <v>'=COUNT(L11.3C36)</v>
      </c>
    </row>
    <row r="1121" spans="1:8" x14ac:dyDescent="0.2">
      <c r="A1121" s="263" t="s">
        <v>2488</v>
      </c>
      <c r="B1121" s="263" t="s">
        <v>2489</v>
      </c>
      <c r="C1121" s="263">
        <f t="shared" ca="1" si="53"/>
        <v>0</v>
      </c>
      <c r="D1121" s="263" t="b">
        <f>ISBLANK(L11.3C37)</f>
        <v>1</v>
      </c>
      <c r="E1121" s="263">
        <f>COUNT(L11.3C37)</f>
        <v>0</v>
      </c>
      <c r="G1121" s="268" t="str">
        <f t="shared" si="51"/>
        <v>'=ISBLANK(L11.3C37)</v>
      </c>
      <c r="H1121" s="263" t="str">
        <f t="shared" si="52"/>
        <v>'=COUNT(L11.3C37)</v>
      </c>
    </row>
    <row r="1122" spans="1:8" x14ac:dyDescent="0.2">
      <c r="A1122" s="263" t="s">
        <v>2490</v>
      </c>
      <c r="B1122" s="263" t="s">
        <v>2491</v>
      </c>
      <c r="C1122" s="263">
        <f t="shared" ca="1" si="53"/>
        <v>0</v>
      </c>
      <c r="D1122" s="263" t="b">
        <f>ISBLANK(L11.3C38)</f>
        <v>1</v>
      </c>
      <c r="E1122" s="263">
        <f>COUNT(L11.3C38)</f>
        <v>0</v>
      </c>
      <c r="G1122" s="268" t="str">
        <f t="shared" si="51"/>
        <v>'=ISBLANK(L11.3C38)</v>
      </c>
      <c r="H1122" s="263" t="str">
        <f t="shared" si="52"/>
        <v>'=COUNT(L11.3C38)</v>
      </c>
    </row>
    <row r="1123" spans="1:8" x14ac:dyDescent="0.2">
      <c r="A1123" s="263" t="s">
        <v>2492</v>
      </c>
      <c r="B1123" s="263" t="s">
        <v>2493</v>
      </c>
      <c r="C1123" s="263">
        <f t="shared" ca="1" si="53"/>
        <v>0</v>
      </c>
      <c r="D1123" s="263" t="b">
        <f>ISBLANK(L11.3C39)</f>
        <v>1</v>
      </c>
      <c r="E1123" s="263">
        <f>COUNT(L11.3C39)</f>
        <v>0</v>
      </c>
      <c r="G1123" s="268" t="str">
        <f t="shared" si="51"/>
        <v>'=ISBLANK(L11.3C39)</v>
      </c>
      <c r="H1123" s="263" t="str">
        <f t="shared" si="52"/>
        <v>'=COUNT(L11.3C39)</v>
      </c>
    </row>
    <row r="1124" spans="1:8" x14ac:dyDescent="0.2">
      <c r="A1124" s="263" t="s">
        <v>2494</v>
      </c>
      <c r="B1124" s="263" t="s">
        <v>2495</v>
      </c>
      <c r="C1124" s="263">
        <f t="shared" ca="1" si="53"/>
        <v>0</v>
      </c>
      <c r="D1124" s="263" t="b">
        <f>ISBLANK(L11.3C40)</f>
        <v>1</v>
      </c>
      <c r="E1124" s="263">
        <f>COUNT(L11.3C40)</f>
        <v>0</v>
      </c>
      <c r="G1124" s="268" t="str">
        <f t="shared" si="51"/>
        <v>'=ISBLANK(L11.3C40)</v>
      </c>
      <c r="H1124" s="263" t="str">
        <f t="shared" si="52"/>
        <v>'=COUNT(L11.3C40)</v>
      </c>
    </row>
    <row r="1125" spans="1:8" x14ac:dyDescent="0.2">
      <c r="A1125" s="263" t="s">
        <v>2496</v>
      </c>
      <c r="B1125" s="263" t="s">
        <v>2497</v>
      </c>
      <c r="C1125" s="263">
        <f t="shared" ca="1" si="53"/>
        <v>0</v>
      </c>
      <c r="D1125" s="263" t="b">
        <f>ISBLANK(L11.3C41)</f>
        <v>1</v>
      </c>
      <c r="E1125" s="263">
        <f>COUNT(L11.3C41)</f>
        <v>0</v>
      </c>
      <c r="G1125" s="268" t="str">
        <f t="shared" si="51"/>
        <v>'=ISBLANK(L11.3C41)</v>
      </c>
      <c r="H1125" s="263" t="str">
        <f t="shared" si="52"/>
        <v>'=COUNT(L11.3C41)</v>
      </c>
    </row>
    <row r="1126" spans="1:8" x14ac:dyDescent="0.2">
      <c r="A1126" s="263" t="s">
        <v>2498</v>
      </c>
      <c r="B1126" s="263" t="s">
        <v>2499</v>
      </c>
      <c r="C1126" s="263">
        <f t="shared" ca="1" si="53"/>
        <v>0</v>
      </c>
      <c r="D1126" s="263" t="b">
        <f>ISBLANK(L11.3C42)</f>
        <v>1</v>
      </c>
      <c r="E1126" s="263">
        <f>COUNT(L11.3C42)</f>
        <v>0</v>
      </c>
      <c r="G1126" s="268" t="str">
        <f t="shared" si="51"/>
        <v>'=ISBLANK(L11.3C42)</v>
      </c>
      <c r="H1126" s="263" t="str">
        <f t="shared" si="52"/>
        <v>'=COUNT(L11.3C42)</v>
      </c>
    </row>
    <row r="1127" spans="1:8" x14ac:dyDescent="0.2">
      <c r="A1127" s="263" t="s">
        <v>2500</v>
      </c>
      <c r="B1127" s="263" t="s">
        <v>2501</v>
      </c>
      <c r="C1127" s="263">
        <f t="shared" ca="1" si="53"/>
        <v>0</v>
      </c>
      <c r="D1127" s="263" t="b">
        <f>ISBLANK(L11.3C43)</f>
        <v>1</v>
      </c>
      <c r="E1127" s="263">
        <f>COUNT(L11.3C43)</f>
        <v>0</v>
      </c>
      <c r="G1127" s="268" t="str">
        <f t="shared" si="51"/>
        <v>'=ISBLANK(L11.3C43)</v>
      </c>
      <c r="H1127" s="263" t="str">
        <f t="shared" si="52"/>
        <v>'=COUNT(L11.3C43)</v>
      </c>
    </row>
    <row r="1128" spans="1:8" x14ac:dyDescent="0.2">
      <c r="A1128" s="263" t="s">
        <v>2502</v>
      </c>
      <c r="B1128" s="263" t="s">
        <v>2503</v>
      </c>
      <c r="C1128" s="263">
        <f t="shared" ca="1" si="53"/>
        <v>0</v>
      </c>
      <c r="D1128" s="263" t="b">
        <f>ISBLANK(L11.3C44)</f>
        <v>1</v>
      </c>
      <c r="E1128" s="263">
        <f>COUNT(L11.3C44)</f>
        <v>0</v>
      </c>
      <c r="G1128" s="268" t="str">
        <f t="shared" si="51"/>
        <v>'=ISBLANK(L11.3C44)</v>
      </c>
      <c r="H1128" s="263" t="str">
        <f t="shared" si="52"/>
        <v>'=COUNT(L11.3C44)</v>
      </c>
    </row>
    <row r="1129" spans="1:8" x14ac:dyDescent="0.2">
      <c r="A1129" s="263" t="s">
        <v>2504</v>
      </c>
      <c r="B1129" s="263" t="s">
        <v>2505</v>
      </c>
      <c r="C1129" s="263">
        <f t="shared" ca="1" si="53"/>
        <v>0</v>
      </c>
      <c r="D1129" s="263" t="b">
        <f>ISBLANK(L11.3C45)</f>
        <v>1</v>
      </c>
      <c r="E1129" s="263">
        <f>COUNT(L11.3C45)</f>
        <v>0</v>
      </c>
      <c r="G1129" s="268" t="str">
        <f t="shared" si="51"/>
        <v>'=ISBLANK(L11.3C45)</v>
      </c>
      <c r="H1129" s="263" t="str">
        <f t="shared" si="52"/>
        <v>'=COUNT(L11.3C45)</v>
      </c>
    </row>
    <row r="1130" spans="1:8" x14ac:dyDescent="0.2">
      <c r="A1130" s="263" t="s">
        <v>2506</v>
      </c>
      <c r="B1130" s="263" t="s">
        <v>2507</v>
      </c>
      <c r="C1130" s="263">
        <f t="shared" ca="1" si="53"/>
        <v>0</v>
      </c>
      <c r="D1130" s="263" t="b">
        <f>ISBLANK(L11.3C46)</f>
        <v>1</v>
      </c>
      <c r="E1130" s="263">
        <f>COUNT(L11.3C46)</f>
        <v>0</v>
      </c>
      <c r="G1130" s="268" t="str">
        <f t="shared" si="51"/>
        <v>'=ISBLANK(L11.3C46)</v>
      </c>
      <c r="H1130" s="263" t="str">
        <f t="shared" si="52"/>
        <v>'=COUNT(L11.3C46)</v>
      </c>
    </row>
    <row r="1131" spans="1:8" x14ac:dyDescent="0.2">
      <c r="A1131" s="263" t="s">
        <v>2508</v>
      </c>
      <c r="B1131" s="263" t="s">
        <v>2509</v>
      </c>
      <c r="C1131" s="263">
        <f t="shared" ca="1" si="53"/>
        <v>0</v>
      </c>
      <c r="D1131" s="263" t="b">
        <f>ISBLANK(L11.3C47)</f>
        <v>1</v>
      </c>
      <c r="E1131" s="263">
        <f>COUNT(L11.3C47)</f>
        <v>0</v>
      </c>
      <c r="G1131" s="268" t="str">
        <f t="shared" si="51"/>
        <v>'=ISBLANK(L11.3C47)</v>
      </c>
      <c r="H1131" s="263" t="str">
        <f t="shared" si="52"/>
        <v>'=COUNT(L11.3C47)</v>
      </c>
    </row>
    <row r="1132" spans="1:8" x14ac:dyDescent="0.2">
      <c r="A1132" s="263" t="s">
        <v>2510</v>
      </c>
      <c r="B1132" s="263" t="s">
        <v>2511</v>
      </c>
      <c r="C1132" s="263">
        <f t="shared" ca="1" si="53"/>
        <v>0</v>
      </c>
      <c r="D1132" s="263" t="b">
        <f>ISBLANK(L11.3C48)</f>
        <v>1</v>
      </c>
      <c r="E1132" s="263">
        <f>COUNT(L11.3C48)</f>
        <v>0</v>
      </c>
      <c r="G1132" s="268" t="str">
        <f t="shared" si="51"/>
        <v>'=ISBLANK(L11.3C48)</v>
      </c>
      <c r="H1132" s="263" t="str">
        <f t="shared" si="52"/>
        <v>'=COUNT(L11.3C48)</v>
      </c>
    </row>
    <row r="1133" spans="1:8" x14ac:dyDescent="0.2">
      <c r="A1133" s="263" t="s">
        <v>2512</v>
      </c>
      <c r="B1133" s="263" t="s">
        <v>2513</v>
      </c>
      <c r="C1133" s="263">
        <f t="shared" ca="1" si="53"/>
        <v>0</v>
      </c>
      <c r="D1133" s="263" t="b">
        <f>ISBLANK(L11.3C49)</f>
        <v>1</v>
      </c>
      <c r="E1133" s="263">
        <f>COUNT(L11.3C49)</f>
        <v>0</v>
      </c>
      <c r="G1133" s="268" t="str">
        <f t="shared" si="51"/>
        <v>'=ISBLANK(L11.3C49)</v>
      </c>
      <c r="H1133" s="263" t="str">
        <f t="shared" si="52"/>
        <v>'=COUNT(L11.3C49)</v>
      </c>
    </row>
    <row r="1134" spans="1:8" x14ac:dyDescent="0.2">
      <c r="A1134" s="263" t="s">
        <v>2514</v>
      </c>
      <c r="B1134" s="263" t="s">
        <v>2515</v>
      </c>
      <c r="C1134" s="263">
        <f t="shared" ca="1" si="53"/>
        <v>0</v>
      </c>
      <c r="D1134" s="263" t="b">
        <f>ISBLANK(L11.3C50)</f>
        <v>1</v>
      </c>
      <c r="E1134" s="263">
        <f>COUNT(L11.3C50)</f>
        <v>0</v>
      </c>
      <c r="G1134" s="268" t="str">
        <f t="shared" si="51"/>
        <v>'=ISBLANK(L11.3C50)</v>
      </c>
      <c r="H1134" s="263" t="str">
        <f t="shared" si="52"/>
        <v>'=COUNT(L11.3C50)</v>
      </c>
    </row>
    <row r="1135" spans="1:8" x14ac:dyDescent="0.2">
      <c r="A1135" s="263" t="s">
        <v>2516</v>
      </c>
      <c r="B1135" s="263" t="s">
        <v>2517</v>
      </c>
      <c r="C1135" s="263">
        <f t="shared" ca="1" si="53"/>
        <v>0</v>
      </c>
      <c r="D1135" s="263" t="b">
        <f>ISBLANK(L11.3C51)</f>
        <v>1</v>
      </c>
      <c r="E1135" s="263">
        <f>COUNT(L11.3C51)</f>
        <v>0</v>
      </c>
      <c r="G1135" s="268" t="str">
        <f t="shared" si="51"/>
        <v>'=ISBLANK(L11.3C51)</v>
      </c>
      <c r="H1135" s="263" t="str">
        <f t="shared" si="52"/>
        <v>'=COUNT(L11.3C51)</v>
      </c>
    </row>
    <row r="1136" spans="1:8" x14ac:dyDescent="0.2">
      <c r="A1136" s="263" t="s">
        <v>2518</v>
      </c>
      <c r="B1136" s="263" t="s">
        <v>3335</v>
      </c>
      <c r="C1136" s="263">
        <f t="shared" ca="1" si="53"/>
        <v>0</v>
      </c>
      <c r="D1136" s="263" t="b">
        <f>ISBLANK(L11.4C01)</f>
        <v>0</v>
      </c>
      <c r="E1136" s="263">
        <f>COUNT(L11.4C01)</f>
        <v>1</v>
      </c>
      <c r="G1136" s="268" t="str">
        <f t="shared" si="51"/>
        <v>'=ISBLANK(L11.4C01)</v>
      </c>
      <c r="H1136" s="263" t="str">
        <f t="shared" si="52"/>
        <v>'=COUNT(L11.4C01)</v>
      </c>
    </row>
    <row r="1137" spans="1:8" x14ac:dyDescent="0.2">
      <c r="A1137" s="263" t="s">
        <v>2519</v>
      </c>
      <c r="B1137" s="263" t="s">
        <v>3337</v>
      </c>
      <c r="C1137" s="263">
        <f t="shared" ca="1" si="53"/>
        <v>0</v>
      </c>
      <c r="D1137" s="263" t="b">
        <f>ISBLANK(L11.4C02)</f>
        <v>0</v>
      </c>
      <c r="E1137" s="263">
        <f>COUNT(L11.4C02)</f>
        <v>1</v>
      </c>
      <c r="G1137" s="268" t="str">
        <f t="shared" si="51"/>
        <v>'=ISBLANK(L11.4C02)</v>
      </c>
      <c r="H1137" s="263" t="str">
        <f t="shared" si="52"/>
        <v>'=COUNT(L11.4C02)</v>
      </c>
    </row>
    <row r="1138" spans="1:8" x14ac:dyDescent="0.2">
      <c r="A1138" s="263" t="s">
        <v>2520</v>
      </c>
      <c r="B1138" s="263" t="s">
        <v>3339</v>
      </c>
      <c r="C1138" s="263">
        <f t="shared" ca="1" si="53"/>
        <v>0</v>
      </c>
      <c r="D1138" s="263" t="b">
        <f>ISBLANK(L11.4C03)</f>
        <v>0</v>
      </c>
      <c r="E1138" s="263">
        <f>COUNT(L11.4C03)</f>
        <v>1</v>
      </c>
      <c r="G1138" s="268" t="str">
        <f t="shared" si="51"/>
        <v>'=ISBLANK(L11.4C03)</v>
      </c>
      <c r="H1138" s="263" t="str">
        <f t="shared" si="52"/>
        <v>'=COUNT(L11.4C03)</v>
      </c>
    </row>
    <row r="1139" spans="1:8" x14ac:dyDescent="0.2">
      <c r="A1139" s="263" t="s">
        <v>2521</v>
      </c>
      <c r="B1139" s="263" t="s">
        <v>3341</v>
      </c>
      <c r="C1139" s="263">
        <f t="shared" ca="1" si="53"/>
        <v>0</v>
      </c>
      <c r="D1139" s="263" t="b">
        <f>ISBLANK(L11.4C04)</f>
        <v>0</v>
      </c>
      <c r="E1139" s="263">
        <f>COUNT(L11.4C04)</f>
        <v>1</v>
      </c>
      <c r="G1139" s="268" t="str">
        <f t="shared" si="51"/>
        <v>'=ISBLANK(L11.4C04)</v>
      </c>
      <c r="H1139" s="263" t="str">
        <f t="shared" si="52"/>
        <v>'=COUNT(L11.4C04)</v>
      </c>
    </row>
    <row r="1140" spans="1:8" x14ac:dyDescent="0.2">
      <c r="A1140" s="263" t="s">
        <v>2522</v>
      </c>
      <c r="B1140" s="263" t="s">
        <v>3343</v>
      </c>
      <c r="C1140" s="263">
        <f t="shared" ca="1" si="53"/>
        <v>0</v>
      </c>
      <c r="D1140" s="263" t="b">
        <f>ISBLANK(L11.4C05)</f>
        <v>0</v>
      </c>
      <c r="E1140" s="263">
        <f>COUNT(L11.4C05)</f>
        <v>1</v>
      </c>
      <c r="G1140" s="268" t="str">
        <f t="shared" si="51"/>
        <v>'=ISBLANK(L11.4C05)</v>
      </c>
      <c r="H1140" s="263" t="str">
        <f t="shared" si="52"/>
        <v>'=COUNT(L11.4C05)</v>
      </c>
    </row>
    <row r="1141" spans="1:8" x14ac:dyDescent="0.2">
      <c r="A1141" s="263" t="s">
        <v>2523</v>
      </c>
      <c r="B1141" s="263" t="s">
        <v>3345</v>
      </c>
      <c r="C1141" s="263">
        <f t="shared" ca="1" si="53"/>
        <v>0</v>
      </c>
      <c r="D1141" s="263" t="b">
        <f>ISBLANK(L11.4C06)</f>
        <v>0</v>
      </c>
      <c r="E1141" s="263">
        <f>COUNT(L11.4C06)</f>
        <v>1</v>
      </c>
      <c r="G1141" s="268" t="str">
        <f t="shared" si="51"/>
        <v>'=ISBLANK(L11.4C06)</v>
      </c>
      <c r="H1141" s="263" t="str">
        <f t="shared" si="52"/>
        <v>'=COUNT(L11.4C06)</v>
      </c>
    </row>
    <row r="1142" spans="1:8" x14ac:dyDescent="0.2">
      <c r="A1142" s="263" t="s">
        <v>2524</v>
      </c>
      <c r="B1142" s="263" t="s">
        <v>3347</v>
      </c>
      <c r="C1142" s="263">
        <f t="shared" ca="1" si="53"/>
        <v>0</v>
      </c>
      <c r="D1142" s="263" t="b">
        <f>ISBLANK(L11.4C07)</f>
        <v>0</v>
      </c>
      <c r="E1142" s="263">
        <f>COUNT(L11.4C07)</f>
        <v>1</v>
      </c>
      <c r="G1142" s="268" t="str">
        <f t="shared" si="51"/>
        <v>'=ISBLANK(L11.4C07)</v>
      </c>
      <c r="H1142" s="263" t="str">
        <f t="shared" si="52"/>
        <v>'=COUNT(L11.4C07)</v>
      </c>
    </row>
    <row r="1143" spans="1:8" x14ac:dyDescent="0.2">
      <c r="A1143" s="263" t="s">
        <v>2525</v>
      </c>
      <c r="B1143" s="263" t="s">
        <v>3349</v>
      </c>
      <c r="C1143" s="263">
        <f t="shared" ca="1" si="53"/>
        <v>0</v>
      </c>
      <c r="D1143" s="263" t="b">
        <f>ISBLANK(L11.4C08)</f>
        <v>0</v>
      </c>
      <c r="E1143" s="263">
        <f>COUNT(L11.4C08)</f>
        <v>1</v>
      </c>
      <c r="G1143" s="268" t="str">
        <f t="shared" si="51"/>
        <v>'=ISBLANK(L11.4C08)</v>
      </c>
      <c r="H1143" s="263" t="str">
        <f t="shared" si="52"/>
        <v>'=COUNT(L11.4C08)</v>
      </c>
    </row>
    <row r="1144" spans="1:8" x14ac:dyDescent="0.2">
      <c r="A1144" s="263" t="s">
        <v>2526</v>
      </c>
      <c r="B1144" s="263" t="s">
        <v>3351</v>
      </c>
      <c r="C1144" s="263">
        <f t="shared" ca="1" si="53"/>
        <v>0</v>
      </c>
      <c r="D1144" s="263" t="b">
        <f>ISBLANK(L11.4C09)</f>
        <v>0</v>
      </c>
      <c r="E1144" s="263">
        <f>COUNT(L11.4C09)</f>
        <v>1</v>
      </c>
      <c r="G1144" s="268" t="str">
        <f t="shared" si="51"/>
        <v>'=ISBLANK(L11.4C09)</v>
      </c>
      <c r="H1144" s="263" t="str">
        <f t="shared" si="52"/>
        <v>'=COUNT(L11.4C09)</v>
      </c>
    </row>
    <row r="1145" spans="1:8" x14ac:dyDescent="0.2">
      <c r="A1145" s="263" t="s">
        <v>2527</v>
      </c>
      <c r="B1145" s="263" t="s">
        <v>3353</v>
      </c>
      <c r="C1145" s="263">
        <f t="shared" ca="1" si="53"/>
        <v>0</v>
      </c>
      <c r="D1145" s="263" t="b">
        <f>ISBLANK(L11.4C10)</f>
        <v>0</v>
      </c>
      <c r="E1145" s="263">
        <f>COUNT(L11.4C10)</f>
        <v>1</v>
      </c>
      <c r="G1145" s="268" t="str">
        <f t="shared" si="51"/>
        <v>'=ISBLANK(L11.4C10)</v>
      </c>
      <c r="H1145" s="263" t="str">
        <f t="shared" si="52"/>
        <v>'=COUNT(L11.4C10)</v>
      </c>
    </row>
    <row r="1146" spans="1:8" x14ac:dyDescent="0.2">
      <c r="A1146" s="263" t="s">
        <v>2528</v>
      </c>
      <c r="B1146" s="263" t="s">
        <v>3355</v>
      </c>
      <c r="C1146" s="263">
        <f t="shared" ca="1" si="53"/>
        <v>0</v>
      </c>
      <c r="D1146" s="263" t="b">
        <f>ISBLANK(L11.4C11)</f>
        <v>0</v>
      </c>
      <c r="E1146" s="263">
        <f>COUNT(L11.4C11)</f>
        <v>1</v>
      </c>
      <c r="G1146" s="268" t="str">
        <f t="shared" si="51"/>
        <v>'=ISBLANK(L11.4C11)</v>
      </c>
      <c r="H1146" s="263" t="str">
        <f t="shared" si="52"/>
        <v>'=COUNT(L11.4C11)</v>
      </c>
    </row>
    <row r="1147" spans="1:8" x14ac:dyDescent="0.2">
      <c r="A1147" s="263" t="s">
        <v>2529</v>
      </c>
      <c r="B1147" s="263" t="s">
        <v>3357</v>
      </c>
      <c r="C1147" s="263">
        <f t="shared" ca="1" si="53"/>
        <v>0</v>
      </c>
      <c r="D1147" s="263" t="b">
        <f>ISBLANK(L11.4C12)</f>
        <v>0</v>
      </c>
      <c r="E1147" s="263">
        <f>COUNT(L11.4C12)</f>
        <v>1</v>
      </c>
      <c r="G1147" s="268" t="str">
        <f t="shared" si="51"/>
        <v>'=ISBLANK(L11.4C12)</v>
      </c>
      <c r="H1147" s="263" t="str">
        <f t="shared" si="52"/>
        <v>'=COUNT(L11.4C12)</v>
      </c>
    </row>
    <row r="1148" spans="1:8" x14ac:dyDescent="0.2">
      <c r="A1148" s="263" t="s">
        <v>2530</v>
      </c>
      <c r="B1148" s="263" t="s">
        <v>3359</v>
      </c>
      <c r="C1148" s="263">
        <f t="shared" ca="1" si="53"/>
        <v>0</v>
      </c>
      <c r="D1148" s="263" t="b">
        <f>ISBLANK(L11.4C13)</f>
        <v>0</v>
      </c>
      <c r="E1148" s="263">
        <f>COUNT(L11.4C13)</f>
        <v>1</v>
      </c>
      <c r="G1148" s="268" t="str">
        <f t="shared" si="51"/>
        <v>'=ISBLANK(L11.4C13)</v>
      </c>
      <c r="H1148" s="263" t="str">
        <f t="shared" si="52"/>
        <v>'=COUNT(L11.4C13)</v>
      </c>
    </row>
    <row r="1149" spans="1:8" x14ac:dyDescent="0.2">
      <c r="A1149" s="263" t="s">
        <v>2531</v>
      </c>
      <c r="B1149" s="263" t="s">
        <v>3361</v>
      </c>
      <c r="C1149" s="263">
        <f t="shared" ca="1" si="53"/>
        <v>0</v>
      </c>
      <c r="D1149" s="263" t="b">
        <f>ISBLANK(L11.4C14)</f>
        <v>0</v>
      </c>
      <c r="E1149" s="263">
        <f>COUNT(L11.4C14)</f>
        <v>1</v>
      </c>
      <c r="G1149" s="268" t="str">
        <f t="shared" si="51"/>
        <v>'=ISBLANK(L11.4C14)</v>
      </c>
      <c r="H1149" s="263" t="str">
        <f t="shared" si="52"/>
        <v>'=COUNT(L11.4C14)</v>
      </c>
    </row>
    <row r="1150" spans="1:8" x14ac:dyDescent="0.2">
      <c r="A1150" s="263" t="s">
        <v>2532</v>
      </c>
      <c r="B1150" s="263" t="s">
        <v>3363</v>
      </c>
      <c r="C1150" s="263">
        <f t="shared" ca="1" si="53"/>
        <v>0</v>
      </c>
      <c r="D1150" s="263" t="b">
        <f>ISBLANK(L11.4C15)</f>
        <v>0</v>
      </c>
      <c r="E1150" s="263">
        <f>COUNT(L11.4C15)</f>
        <v>1</v>
      </c>
      <c r="G1150" s="268" t="str">
        <f t="shared" si="51"/>
        <v>'=ISBLANK(L11.4C15)</v>
      </c>
      <c r="H1150" s="263" t="str">
        <f t="shared" si="52"/>
        <v>'=COUNT(L11.4C15)</v>
      </c>
    </row>
    <row r="1151" spans="1:8" x14ac:dyDescent="0.2">
      <c r="A1151" s="263" t="s">
        <v>2533</v>
      </c>
      <c r="B1151" s="263" t="s">
        <v>3365</v>
      </c>
      <c r="C1151" s="263">
        <f t="shared" ca="1" si="53"/>
        <v>0</v>
      </c>
      <c r="D1151" s="263" t="b">
        <f>ISBLANK(L11.4C16)</f>
        <v>0</v>
      </c>
      <c r="E1151" s="263">
        <f>COUNT(L11.4C16)</f>
        <v>1</v>
      </c>
      <c r="G1151" s="268" t="str">
        <f t="shared" si="51"/>
        <v>'=ISBLANK(L11.4C16)</v>
      </c>
      <c r="H1151" s="263" t="str">
        <f t="shared" si="52"/>
        <v>'=COUNT(L11.4C16)</v>
      </c>
    </row>
    <row r="1152" spans="1:8" x14ac:dyDescent="0.2">
      <c r="A1152" s="263" t="s">
        <v>2534</v>
      </c>
      <c r="B1152" s="263" t="s">
        <v>3367</v>
      </c>
      <c r="C1152" s="263">
        <f t="shared" ca="1" si="53"/>
        <v>0</v>
      </c>
      <c r="D1152" s="263" t="b">
        <f>ISBLANK(L11.4C17)</f>
        <v>0</v>
      </c>
      <c r="E1152" s="263">
        <f>COUNT(L11.4C17)</f>
        <v>1</v>
      </c>
      <c r="G1152" s="268" t="str">
        <f t="shared" si="51"/>
        <v>'=ISBLANK(L11.4C17)</v>
      </c>
      <c r="H1152" s="263" t="str">
        <f t="shared" si="52"/>
        <v>'=COUNT(L11.4C17)</v>
      </c>
    </row>
    <row r="1153" spans="1:8" x14ac:dyDescent="0.2">
      <c r="A1153" s="263" t="s">
        <v>2535</v>
      </c>
      <c r="B1153" s="263" t="s">
        <v>3369</v>
      </c>
      <c r="C1153" s="263">
        <f t="shared" ca="1" si="53"/>
        <v>0</v>
      </c>
      <c r="D1153" s="263" t="b">
        <f>ISBLANK(L11.4C18)</f>
        <v>0</v>
      </c>
      <c r="E1153" s="263">
        <f>COUNT(L11.4C18)</f>
        <v>1</v>
      </c>
      <c r="G1153" s="268" t="str">
        <f t="shared" si="51"/>
        <v>'=ISBLANK(L11.4C18)</v>
      </c>
      <c r="H1153" s="263" t="str">
        <f t="shared" si="52"/>
        <v>'=COUNT(L11.4C18)</v>
      </c>
    </row>
    <row r="1154" spans="1:8" x14ac:dyDescent="0.2">
      <c r="A1154" s="263" t="s">
        <v>2536</v>
      </c>
      <c r="B1154" s="263" t="s">
        <v>3371</v>
      </c>
      <c r="C1154" s="263">
        <f t="shared" ca="1" si="53"/>
        <v>0</v>
      </c>
      <c r="D1154" s="263" t="b">
        <f>ISBLANK(L11.4C19)</f>
        <v>0</v>
      </c>
      <c r="E1154" s="263">
        <f>COUNT(L11.4C19)</f>
        <v>1</v>
      </c>
      <c r="G1154" s="268" t="str">
        <f t="shared" ref="G1154:G1217" si="54">"'=ISBLANK(" &amp; A1154 &amp;")"</f>
        <v>'=ISBLANK(L11.4C19)</v>
      </c>
      <c r="H1154" s="263" t="str">
        <f t="shared" ref="H1154:H1217" si="55">"'=COUNT(" &amp; A1154 &amp;")"</f>
        <v>'=COUNT(L11.4C19)</v>
      </c>
    </row>
    <row r="1155" spans="1:8" x14ac:dyDescent="0.2">
      <c r="A1155" s="263" t="s">
        <v>2537</v>
      </c>
      <c r="B1155" s="263" t="s">
        <v>3373</v>
      </c>
      <c r="C1155" s="263">
        <f t="shared" ref="C1155:C1218" ca="1" si="56">INDIRECT(A1155)</f>
        <v>0</v>
      </c>
      <c r="D1155" s="263" t="b">
        <f>ISBLANK(L11.4C20)</f>
        <v>0</v>
      </c>
      <c r="E1155" s="263">
        <f>COUNT(L11.4C20)</f>
        <v>1</v>
      </c>
      <c r="G1155" s="268" t="str">
        <f t="shared" si="54"/>
        <v>'=ISBLANK(L11.4C20)</v>
      </c>
      <c r="H1155" s="263" t="str">
        <f t="shared" si="55"/>
        <v>'=COUNT(L11.4C20)</v>
      </c>
    </row>
    <row r="1156" spans="1:8" x14ac:dyDescent="0.2">
      <c r="A1156" s="263" t="s">
        <v>2538</v>
      </c>
      <c r="B1156" s="263" t="s">
        <v>3375</v>
      </c>
      <c r="C1156" s="263">
        <f t="shared" ca="1" si="56"/>
        <v>0</v>
      </c>
      <c r="D1156" s="263" t="b">
        <f>ISBLANK(L11.4C21)</f>
        <v>0</v>
      </c>
      <c r="E1156" s="263">
        <f>COUNT(L11.4C21)</f>
        <v>1</v>
      </c>
      <c r="G1156" s="268" t="str">
        <f t="shared" si="54"/>
        <v>'=ISBLANK(L11.4C21)</v>
      </c>
      <c r="H1156" s="263" t="str">
        <f t="shared" si="55"/>
        <v>'=COUNT(L11.4C21)</v>
      </c>
    </row>
    <row r="1157" spans="1:8" x14ac:dyDescent="0.2">
      <c r="A1157" s="263" t="s">
        <v>2539</v>
      </c>
      <c r="B1157" s="263" t="s">
        <v>3377</v>
      </c>
      <c r="C1157" s="263">
        <f t="shared" ca="1" si="56"/>
        <v>0</v>
      </c>
      <c r="D1157" s="263" t="b">
        <f>ISBLANK(L11.4C22)</f>
        <v>0</v>
      </c>
      <c r="E1157" s="263">
        <f>COUNT(L11.4C22)</f>
        <v>1</v>
      </c>
      <c r="G1157" s="268" t="str">
        <f t="shared" si="54"/>
        <v>'=ISBLANK(L11.4C22)</v>
      </c>
      <c r="H1157" s="263" t="str">
        <f t="shared" si="55"/>
        <v>'=COUNT(L11.4C22)</v>
      </c>
    </row>
    <row r="1158" spans="1:8" x14ac:dyDescent="0.2">
      <c r="A1158" s="263" t="s">
        <v>2540</v>
      </c>
      <c r="B1158" s="263" t="s">
        <v>3379</v>
      </c>
      <c r="C1158" s="263">
        <f t="shared" ca="1" si="56"/>
        <v>0</v>
      </c>
      <c r="D1158" s="263" t="b">
        <f>ISBLANK(L11.4C23)</f>
        <v>0</v>
      </c>
      <c r="E1158" s="263">
        <f>COUNT(L11.4C23)</f>
        <v>1</v>
      </c>
      <c r="G1158" s="268" t="str">
        <f t="shared" si="54"/>
        <v>'=ISBLANK(L11.4C23)</v>
      </c>
      <c r="H1158" s="263" t="str">
        <f t="shared" si="55"/>
        <v>'=COUNT(L11.4C23)</v>
      </c>
    </row>
    <row r="1159" spans="1:8" x14ac:dyDescent="0.2">
      <c r="A1159" s="263" t="s">
        <v>2541</v>
      </c>
      <c r="B1159" s="263" t="s">
        <v>3381</v>
      </c>
      <c r="C1159" s="263">
        <f t="shared" ca="1" si="56"/>
        <v>0</v>
      </c>
      <c r="D1159" s="263" t="b">
        <f>ISBLANK(L11.4C24)</f>
        <v>0</v>
      </c>
      <c r="E1159" s="263">
        <f>COUNT(L11.4C24)</f>
        <v>1</v>
      </c>
      <c r="G1159" s="268" t="str">
        <f t="shared" si="54"/>
        <v>'=ISBLANK(L11.4C24)</v>
      </c>
      <c r="H1159" s="263" t="str">
        <f t="shared" si="55"/>
        <v>'=COUNT(L11.4C24)</v>
      </c>
    </row>
    <row r="1160" spans="1:8" x14ac:dyDescent="0.2">
      <c r="A1160" s="263" t="s">
        <v>2542</v>
      </c>
      <c r="B1160" s="263" t="s">
        <v>3383</v>
      </c>
      <c r="C1160" s="263">
        <f t="shared" ca="1" si="56"/>
        <v>0</v>
      </c>
      <c r="D1160" s="263" t="b">
        <f>ISBLANK(L11.4C25)</f>
        <v>0</v>
      </c>
      <c r="E1160" s="263">
        <f>COUNT(L11.4C25)</f>
        <v>1</v>
      </c>
      <c r="G1160" s="268" t="str">
        <f t="shared" si="54"/>
        <v>'=ISBLANK(L11.4C25)</v>
      </c>
      <c r="H1160" s="263" t="str">
        <f t="shared" si="55"/>
        <v>'=COUNT(L11.4C25)</v>
      </c>
    </row>
    <row r="1161" spans="1:8" x14ac:dyDescent="0.2">
      <c r="A1161" s="263" t="s">
        <v>2543</v>
      </c>
      <c r="B1161" s="263" t="s">
        <v>3385</v>
      </c>
      <c r="C1161" s="263">
        <f t="shared" ca="1" si="56"/>
        <v>0</v>
      </c>
      <c r="D1161" s="263" t="b">
        <f>ISBLANK(L11.4C26)</f>
        <v>0</v>
      </c>
      <c r="E1161" s="263">
        <f>COUNT(L11.4C26)</f>
        <v>1</v>
      </c>
      <c r="G1161" s="268" t="str">
        <f t="shared" si="54"/>
        <v>'=ISBLANK(L11.4C26)</v>
      </c>
      <c r="H1161" s="263" t="str">
        <f t="shared" si="55"/>
        <v>'=COUNT(L11.4C26)</v>
      </c>
    </row>
    <row r="1162" spans="1:8" x14ac:dyDescent="0.2">
      <c r="A1162" s="263" t="s">
        <v>2544</v>
      </c>
      <c r="B1162" s="263" t="s">
        <v>3387</v>
      </c>
      <c r="C1162" s="263">
        <f t="shared" ca="1" si="56"/>
        <v>0</v>
      </c>
      <c r="D1162" s="263" t="b">
        <f>ISBLANK(L11.4C27)</f>
        <v>0</v>
      </c>
      <c r="E1162" s="263">
        <f>COUNT(L11.4C27)</f>
        <v>1</v>
      </c>
      <c r="G1162" s="268" t="str">
        <f t="shared" si="54"/>
        <v>'=ISBLANK(L11.4C27)</v>
      </c>
      <c r="H1162" s="263" t="str">
        <f t="shared" si="55"/>
        <v>'=COUNT(L11.4C27)</v>
      </c>
    </row>
    <row r="1163" spans="1:8" x14ac:dyDescent="0.2">
      <c r="A1163" s="263" t="s">
        <v>2545</v>
      </c>
      <c r="B1163" s="263" t="s">
        <v>3389</v>
      </c>
      <c r="C1163" s="263">
        <f t="shared" ca="1" si="56"/>
        <v>0</v>
      </c>
      <c r="D1163" s="263" t="b">
        <f>ISBLANK(L11.4C28)</f>
        <v>0</v>
      </c>
      <c r="E1163" s="263">
        <f>COUNT(L11.4C28)</f>
        <v>1</v>
      </c>
      <c r="G1163" s="268" t="str">
        <f t="shared" si="54"/>
        <v>'=ISBLANK(L11.4C28)</v>
      </c>
      <c r="H1163" s="263" t="str">
        <f t="shared" si="55"/>
        <v>'=COUNT(L11.4C28)</v>
      </c>
    </row>
    <row r="1164" spans="1:8" x14ac:dyDescent="0.2">
      <c r="A1164" s="263" t="s">
        <v>2546</v>
      </c>
      <c r="B1164" s="263" t="s">
        <v>3391</v>
      </c>
      <c r="C1164" s="263">
        <f t="shared" ca="1" si="56"/>
        <v>0</v>
      </c>
      <c r="D1164" s="263" t="b">
        <f>ISBLANK(L11.4C29)</f>
        <v>0</v>
      </c>
      <c r="E1164" s="263">
        <f>COUNT(L11.4C29)</f>
        <v>1</v>
      </c>
      <c r="G1164" s="268" t="str">
        <f t="shared" si="54"/>
        <v>'=ISBLANK(L11.4C29)</v>
      </c>
      <c r="H1164" s="263" t="str">
        <f t="shared" si="55"/>
        <v>'=COUNT(L11.4C29)</v>
      </c>
    </row>
    <row r="1165" spans="1:8" x14ac:dyDescent="0.2">
      <c r="A1165" s="263" t="s">
        <v>2547</v>
      </c>
      <c r="B1165" s="263" t="s">
        <v>3393</v>
      </c>
      <c r="C1165" s="263">
        <f t="shared" ca="1" si="56"/>
        <v>0</v>
      </c>
      <c r="D1165" s="263" t="b">
        <f>ISBLANK(L11.4C30)</f>
        <v>0</v>
      </c>
      <c r="E1165" s="263">
        <f>COUNT(L11.4C30)</f>
        <v>1</v>
      </c>
      <c r="G1165" s="268" t="str">
        <f t="shared" si="54"/>
        <v>'=ISBLANK(L11.4C30)</v>
      </c>
      <c r="H1165" s="263" t="str">
        <f t="shared" si="55"/>
        <v>'=COUNT(L11.4C30)</v>
      </c>
    </row>
    <row r="1166" spans="1:8" x14ac:dyDescent="0.2">
      <c r="A1166" s="263" t="s">
        <v>2548</v>
      </c>
      <c r="B1166" s="263" t="s">
        <v>3395</v>
      </c>
      <c r="C1166" s="263">
        <f t="shared" ca="1" si="56"/>
        <v>0</v>
      </c>
      <c r="D1166" s="263" t="b">
        <f>ISBLANK(L11.4C31)</f>
        <v>0</v>
      </c>
      <c r="E1166" s="263">
        <f>COUNT(L11.4C31)</f>
        <v>1</v>
      </c>
      <c r="G1166" s="268" t="str">
        <f t="shared" si="54"/>
        <v>'=ISBLANK(L11.4C31)</v>
      </c>
      <c r="H1166" s="263" t="str">
        <f t="shared" si="55"/>
        <v>'=COUNT(L11.4C31)</v>
      </c>
    </row>
    <row r="1167" spans="1:8" x14ac:dyDescent="0.2">
      <c r="A1167" s="263" t="s">
        <v>2549</v>
      </c>
      <c r="B1167" s="263" t="s">
        <v>3397</v>
      </c>
      <c r="C1167" s="263">
        <f t="shared" ca="1" si="56"/>
        <v>0</v>
      </c>
      <c r="D1167" s="263" t="b">
        <f>ISBLANK(L11.4C32)</f>
        <v>0</v>
      </c>
      <c r="E1167" s="263">
        <f>COUNT(L11.4C32)</f>
        <v>1</v>
      </c>
      <c r="G1167" s="268" t="str">
        <f t="shared" si="54"/>
        <v>'=ISBLANK(L11.4C32)</v>
      </c>
      <c r="H1167" s="263" t="str">
        <f t="shared" si="55"/>
        <v>'=COUNT(L11.4C32)</v>
      </c>
    </row>
    <row r="1168" spans="1:8" x14ac:dyDescent="0.2">
      <c r="A1168" s="263" t="s">
        <v>2550</v>
      </c>
      <c r="B1168" s="263" t="s">
        <v>3399</v>
      </c>
      <c r="C1168" s="263">
        <f t="shared" ca="1" si="56"/>
        <v>0</v>
      </c>
      <c r="D1168" s="263" t="b">
        <f>ISBLANK(L11.4C33)</f>
        <v>0</v>
      </c>
      <c r="E1168" s="263">
        <f>COUNT(L11.4C33)</f>
        <v>1</v>
      </c>
      <c r="G1168" s="268" t="str">
        <f t="shared" si="54"/>
        <v>'=ISBLANK(L11.4C33)</v>
      </c>
      <c r="H1168" s="263" t="str">
        <f t="shared" si="55"/>
        <v>'=COUNT(L11.4C33)</v>
      </c>
    </row>
    <row r="1169" spans="1:8" x14ac:dyDescent="0.2">
      <c r="A1169" s="263" t="s">
        <v>2551</v>
      </c>
      <c r="B1169" s="263" t="s">
        <v>3401</v>
      </c>
      <c r="C1169" s="263">
        <f t="shared" ca="1" si="56"/>
        <v>0</v>
      </c>
      <c r="D1169" s="263" t="b">
        <f>ISBLANK(L11.4C34)</f>
        <v>0</v>
      </c>
      <c r="E1169" s="263">
        <f>COUNT(L11.4C34)</f>
        <v>1</v>
      </c>
      <c r="G1169" s="268" t="str">
        <f t="shared" si="54"/>
        <v>'=ISBLANK(L11.4C34)</v>
      </c>
      <c r="H1169" s="263" t="str">
        <f t="shared" si="55"/>
        <v>'=COUNT(L11.4C34)</v>
      </c>
    </row>
    <row r="1170" spans="1:8" x14ac:dyDescent="0.2">
      <c r="A1170" s="263" t="s">
        <v>2552</v>
      </c>
      <c r="B1170" s="263" t="s">
        <v>3403</v>
      </c>
      <c r="C1170" s="263">
        <f t="shared" ca="1" si="56"/>
        <v>0</v>
      </c>
      <c r="D1170" s="263" t="b">
        <f>ISBLANK(L11.4C35)</f>
        <v>0</v>
      </c>
      <c r="E1170" s="263">
        <f>COUNT(L11.4C35)</f>
        <v>1</v>
      </c>
      <c r="G1170" s="268" t="str">
        <f t="shared" si="54"/>
        <v>'=ISBLANK(L11.4C35)</v>
      </c>
      <c r="H1170" s="263" t="str">
        <f t="shared" si="55"/>
        <v>'=COUNT(L11.4C35)</v>
      </c>
    </row>
    <row r="1171" spans="1:8" x14ac:dyDescent="0.2">
      <c r="A1171" s="263" t="s">
        <v>2553</v>
      </c>
      <c r="B1171" s="263" t="s">
        <v>3405</v>
      </c>
      <c r="C1171" s="263">
        <f t="shared" ca="1" si="56"/>
        <v>0</v>
      </c>
      <c r="D1171" s="263" t="b">
        <f>ISBLANK(L11.4C36)</f>
        <v>0</v>
      </c>
      <c r="E1171" s="263">
        <f>COUNT(L11.4C36)</f>
        <v>1</v>
      </c>
      <c r="G1171" s="268" t="str">
        <f t="shared" si="54"/>
        <v>'=ISBLANK(L11.4C36)</v>
      </c>
      <c r="H1171" s="263" t="str">
        <f t="shared" si="55"/>
        <v>'=COUNT(L11.4C36)</v>
      </c>
    </row>
    <row r="1172" spans="1:8" x14ac:dyDescent="0.2">
      <c r="A1172" s="263" t="s">
        <v>2554</v>
      </c>
      <c r="B1172" s="263" t="s">
        <v>3407</v>
      </c>
      <c r="C1172" s="263">
        <f t="shared" ca="1" si="56"/>
        <v>0</v>
      </c>
      <c r="D1172" s="263" t="b">
        <f>ISBLANK(L11.4C37)</f>
        <v>0</v>
      </c>
      <c r="E1172" s="263">
        <f>COUNT(L11.4C37)</f>
        <v>1</v>
      </c>
      <c r="G1172" s="268" t="str">
        <f t="shared" si="54"/>
        <v>'=ISBLANK(L11.4C37)</v>
      </c>
      <c r="H1172" s="263" t="str">
        <f t="shared" si="55"/>
        <v>'=COUNT(L11.4C37)</v>
      </c>
    </row>
    <row r="1173" spans="1:8" x14ac:dyDescent="0.2">
      <c r="A1173" s="263" t="s">
        <v>2555</v>
      </c>
      <c r="B1173" s="263" t="s">
        <v>3409</v>
      </c>
      <c r="C1173" s="263">
        <f t="shared" ca="1" si="56"/>
        <v>0</v>
      </c>
      <c r="D1173" s="263" t="b">
        <f>ISBLANK(L11.4C38)</f>
        <v>0</v>
      </c>
      <c r="E1173" s="263">
        <f>COUNT(L11.4C38)</f>
        <v>1</v>
      </c>
      <c r="G1173" s="268" t="str">
        <f t="shared" si="54"/>
        <v>'=ISBLANK(L11.4C38)</v>
      </c>
      <c r="H1173" s="263" t="str">
        <f t="shared" si="55"/>
        <v>'=COUNT(L11.4C38)</v>
      </c>
    </row>
    <row r="1174" spans="1:8" x14ac:dyDescent="0.2">
      <c r="A1174" s="263" t="s">
        <v>2556</v>
      </c>
      <c r="B1174" s="263" t="s">
        <v>3411</v>
      </c>
      <c r="C1174" s="263">
        <f t="shared" ca="1" si="56"/>
        <v>0</v>
      </c>
      <c r="D1174" s="263" t="b">
        <f>ISBLANK(L11.4C39)</f>
        <v>0</v>
      </c>
      <c r="E1174" s="263">
        <f>COUNT(L11.4C39)</f>
        <v>1</v>
      </c>
      <c r="G1174" s="268" t="str">
        <f t="shared" si="54"/>
        <v>'=ISBLANK(L11.4C39)</v>
      </c>
      <c r="H1174" s="263" t="str">
        <f t="shared" si="55"/>
        <v>'=COUNT(L11.4C39)</v>
      </c>
    </row>
    <row r="1175" spans="1:8" x14ac:dyDescent="0.2">
      <c r="A1175" s="263" t="s">
        <v>2557</v>
      </c>
      <c r="B1175" s="263" t="s">
        <v>3413</v>
      </c>
      <c r="C1175" s="263">
        <f t="shared" ca="1" si="56"/>
        <v>0</v>
      </c>
      <c r="D1175" s="263" t="b">
        <f>ISBLANK(L11.4C40)</f>
        <v>0</v>
      </c>
      <c r="E1175" s="263">
        <f>COUNT(L11.4C40)</f>
        <v>1</v>
      </c>
      <c r="G1175" s="268" t="str">
        <f t="shared" si="54"/>
        <v>'=ISBLANK(L11.4C40)</v>
      </c>
      <c r="H1175" s="263" t="str">
        <f t="shared" si="55"/>
        <v>'=COUNT(L11.4C40)</v>
      </c>
    </row>
    <row r="1176" spans="1:8" x14ac:dyDescent="0.2">
      <c r="A1176" s="263" t="s">
        <v>2558</v>
      </c>
      <c r="B1176" s="263" t="s">
        <v>3415</v>
      </c>
      <c r="C1176" s="263">
        <f t="shared" ca="1" si="56"/>
        <v>0</v>
      </c>
      <c r="D1176" s="263" t="b">
        <f>ISBLANK(L11.4C41)</f>
        <v>0</v>
      </c>
      <c r="E1176" s="263">
        <f>COUNT(L11.4C41)</f>
        <v>1</v>
      </c>
      <c r="G1176" s="268" t="str">
        <f t="shared" si="54"/>
        <v>'=ISBLANK(L11.4C41)</v>
      </c>
      <c r="H1176" s="263" t="str">
        <f t="shared" si="55"/>
        <v>'=COUNT(L11.4C41)</v>
      </c>
    </row>
    <row r="1177" spans="1:8" x14ac:dyDescent="0.2">
      <c r="A1177" s="263" t="s">
        <v>2559</v>
      </c>
      <c r="B1177" s="263" t="s">
        <v>3417</v>
      </c>
      <c r="C1177" s="263">
        <f t="shared" ca="1" si="56"/>
        <v>0</v>
      </c>
      <c r="D1177" s="263" t="b">
        <f>ISBLANK(L11.4C42)</f>
        <v>0</v>
      </c>
      <c r="E1177" s="263">
        <f>COUNT(L11.4C42)</f>
        <v>1</v>
      </c>
      <c r="G1177" s="268" t="str">
        <f t="shared" si="54"/>
        <v>'=ISBLANK(L11.4C42)</v>
      </c>
      <c r="H1177" s="263" t="str">
        <f t="shared" si="55"/>
        <v>'=COUNT(L11.4C42)</v>
      </c>
    </row>
    <row r="1178" spans="1:8" x14ac:dyDescent="0.2">
      <c r="A1178" s="263" t="s">
        <v>2560</v>
      </c>
      <c r="B1178" s="263" t="s">
        <v>3419</v>
      </c>
      <c r="C1178" s="263">
        <f t="shared" ca="1" si="56"/>
        <v>0</v>
      </c>
      <c r="D1178" s="263" t="b">
        <f>ISBLANK(L11.4C43)</f>
        <v>0</v>
      </c>
      <c r="E1178" s="263">
        <f>COUNT(L11.4C43)</f>
        <v>1</v>
      </c>
      <c r="G1178" s="268" t="str">
        <f t="shared" si="54"/>
        <v>'=ISBLANK(L11.4C43)</v>
      </c>
      <c r="H1178" s="263" t="str">
        <f t="shared" si="55"/>
        <v>'=COUNT(L11.4C43)</v>
      </c>
    </row>
    <row r="1179" spans="1:8" x14ac:dyDescent="0.2">
      <c r="A1179" s="263" t="s">
        <v>2561</v>
      </c>
      <c r="B1179" s="263" t="s">
        <v>3421</v>
      </c>
      <c r="C1179" s="263">
        <f t="shared" ca="1" si="56"/>
        <v>0</v>
      </c>
      <c r="D1179" s="263" t="b">
        <f>ISBLANK(L11.4C44)</f>
        <v>0</v>
      </c>
      <c r="E1179" s="263">
        <f>COUNT(L11.4C44)</f>
        <v>1</v>
      </c>
      <c r="G1179" s="268" t="str">
        <f t="shared" si="54"/>
        <v>'=ISBLANK(L11.4C44)</v>
      </c>
      <c r="H1179" s="263" t="str">
        <f t="shared" si="55"/>
        <v>'=COUNT(L11.4C44)</v>
      </c>
    </row>
    <row r="1180" spans="1:8" x14ac:dyDescent="0.2">
      <c r="A1180" s="263" t="s">
        <v>2562</v>
      </c>
      <c r="B1180" s="263" t="s">
        <v>3423</v>
      </c>
      <c r="C1180" s="263">
        <f t="shared" ca="1" si="56"/>
        <v>0</v>
      </c>
      <c r="D1180" s="263" t="b">
        <f>ISBLANK(L11.4C45)</f>
        <v>0</v>
      </c>
      <c r="E1180" s="263">
        <f>COUNT(L11.4C45)</f>
        <v>1</v>
      </c>
      <c r="G1180" s="268" t="str">
        <f t="shared" si="54"/>
        <v>'=ISBLANK(L11.4C45)</v>
      </c>
      <c r="H1180" s="263" t="str">
        <f t="shared" si="55"/>
        <v>'=COUNT(L11.4C45)</v>
      </c>
    </row>
    <row r="1181" spans="1:8" x14ac:dyDescent="0.2">
      <c r="A1181" s="263" t="s">
        <v>2563</v>
      </c>
      <c r="B1181" s="263" t="s">
        <v>3425</v>
      </c>
      <c r="C1181" s="263">
        <f t="shared" ca="1" si="56"/>
        <v>0</v>
      </c>
      <c r="D1181" s="263" t="b">
        <f>ISBLANK(L11.4C46)</f>
        <v>0</v>
      </c>
      <c r="E1181" s="263">
        <f>COUNT(L11.4C46)</f>
        <v>1</v>
      </c>
      <c r="G1181" s="268" t="str">
        <f t="shared" si="54"/>
        <v>'=ISBLANK(L11.4C46)</v>
      </c>
      <c r="H1181" s="263" t="str">
        <f t="shared" si="55"/>
        <v>'=COUNT(L11.4C46)</v>
      </c>
    </row>
    <row r="1182" spans="1:8" x14ac:dyDescent="0.2">
      <c r="A1182" s="263" t="s">
        <v>2564</v>
      </c>
      <c r="B1182" s="263" t="s">
        <v>3427</v>
      </c>
      <c r="C1182" s="263">
        <f t="shared" ca="1" si="56"/>
        <v>0</v>
      </c>
      <c r="D1182" s="263" t="b">
        <f>ISBLANK(L11.4C47)</f>
        <v>0</v>
      </c>
      <c r="E1182" s="263">
        <f>COUNT(L11.4C47)</f>
        <v>1</v>
      </c>
      <c r="G1182" s="268" t="str">
        <f t="shared" si="54"/>
        <v>'=ISBLANK(L11.4C47)</v>
      </c>
      <c r="H1182" s="263" t="str">
        <f t="shared" si="55"/>
        <v>'=COUNT(L11.4C47)</v>
      </c>
    </row>
    <row r="1183" spans="1:8" x14ac:dyDescent="0.2">
      <c r="A1183" s="263" t="s">
        <v>2565</v>
      </c>
      <c r="B1183" s="263" t="s">
        <v>3429</v>
      </c>
      <c r="C1183" s="263">
        <f t="shared" ca="1" si="56"/>
        <v>0</v>
      </c>
      <c r="D1183" s="263" t="b">
        <f>ISBLANK(L11.4C48)</f>
        <v>0</v>
      </c>
      <c r="E1183" s="263">
        <f>COUNT(L11.4C48)</f>
        <v>1</v>
      </c>
      <c r="G1183" s="268" t="str">
        <f t="shared" si="54"/>
        <v>'=ISBLANK(L11.4C48)</v>
      </c>
      <c r="H1183" s="263" t="str">
        <f t="shared" si="55"/>
        <v>'=COUNT(L11.4C48)</v>
      </c>
    </row>
    <row r="1184" spans="1:8" x14ac:dyDescent="0.2">
      <c r="A1184" s="263" t="s">
        <v>2566</v>
      </c>
      <c r="B1184" s="263" t="s">
        <v>3431</v>
      </c>
      <c r="C1184" s="263">
        <f t="shared" ca="1" si="56"/>
        <v>0</v>
      </c>
      <c r="D1184" s="263" t="b">
        <f>ISBLANK(L11.4C49)</f>
        <v>0</v>
      </c>
      <c r="E1184" s="263">
        <f>COUNT(L11.4C49)</f>
        <v>1</v>
      </c>
      <c r="G1184" s="268" t="str">
        <f t="shared" si="54"/>
        <v>'=ISBLANK(L11.4C49)</v>
      </c>
      <c r="H1184" s="263" t="str">
        <f t="shared" si="55"/>
        <v>'=COUNT(L11.4C49)</v>
      </c>
    </row>
    <row r="1185" spans="1:8" x14ac:dyDescent="0.2">
      <c r="A1185" s="263" t="s">
        <v>2567</v>
      </c>
      <c r="B1185" s="263" t="s">
        <v>3433</v>
      </c>
      <c r="C1185" s="263">
        <f t="shared" ca="1" si="56"/>
        <v>0</v>
      </c>
      <c r="D1185" s="263" t="b">
        <f>ISBLANK(L11.4C50)</f>
        <v>0</v>
      </c>
      <c r="E1185" s="263">
        <f>COUNT(L11.4C50)</f>
        <v>1</v>
      </c>
      <c r="G1185" s="268" t="str">
        <f t="shared" si="54"/>
        <v>'=ISBLANK(L11.4C50)</v>
      </c>
      <c r="H1185" s="263" t="str">
        <f t="shared" si="55"/>
        <v>'=COUNT(L11.4C50)</v>
      </c>
    </row>
    <row r="1186" spans="1:8" x14ac:dyDescent="0.2">
      <c r="A1186" s="263" t="s">
        <v>2568</v>
      </c>
      <c r="B1186" s="263" t="s">
        <v>3435</v>
      </c>
      <c r="C1186" s="263">
        <f t="shared" ca="1" si="56"/>
        <v>0</v>
      </c>
      <c r="D1186" s="263" t="b">
        <f>ISBLANK(L11.4C51)</f>
        <v>0</v>
      </c>
      <c r="E1186" s="263">
        <f>COUNT(L11.4C51)</f>
        <v>1</v>
      </c>
      <c r="G1186" s="268" t="str">
        <f t="shared" si="54"/>
        <v>'=ISBLANK(L11.4C51)</v>
      </c>
      <c r="H1186" s="263" t="str">
        <f t="shared" si="55"/>
        <v>'=COUNT(L11.4C51)</v>
      </c>
    </row>
    <row r="1187" spans="1:8" x14ac:dyDescent="0.2">
      <c r="A1187" s="263" t="s">
        <v>2569</v>
      </c>
      <c r="B1187" s="263" t="s">
        <v>2570</v>
      </c>
      <c r="C1187" s="263">
        <f t="shared" ca="1" si="56"/>
        <v>0</v>
      </c>
      <c r="D1187" s="263" t="b">
        <f>ISBLANK(L11.5.1C01)</f>
        <v>1</v>
      </c>
      <c r="E1187" s="263">
        <f>COUNT(L11.5.1C01)</f>
        <v>0</v>
      </c>
      <c r="G1187" s="268" t="str">
        <f t="shared" si="54"/>
        <v>'=ISBLANK(L11.5.1C01)</v>
      </c>
      <c r="H1187" s="263" t="str">
        <f t="shared" si="55"/>
        <v>'=COUNT(L11.5.1C01)</v>
      </c>
    </row>
    <row r="1188" spans="1:8" x14ac:dyDescent="0.2">
      <c r="A1188" s="263" t="s">
        <v>2571</v>
      </c>
      <c r="B1188" s="263" t="s">
        <v>2572</v>
      </c>
      <c r="C1188" s="263">
        <f t="shared" ca="1" si="56"/>
        <v>0</v>
      </c>
      <c r="D1188" s="263" t="b">
        <f>ISBLANK(L11.5.1C02)</f>
        <v>1</v>
      </c>
      <c r="E1188" s="263">
        <f>COUNT(L11.5.1C02)</f>
        <v>0</v>
      </c>
      <c r="G1188" s="268" t="str">
        <f t="shared" si="54"/>
        <v>'=ISBLANK(L11.5.1C02)</v>
      </c>
      <c r="H1188" s="263" t="str">
        <f t="shared" si="55"/>
        <v>'=COUNT(L11.5.1C02)</v>
      </c>
    </row>
    <row r="1189" spans="1:8" x14ac:dyDescent="0.2">
      <c r="A1189" s="263" t="s">
        <v>2573</v>
      </c>
      <c r="B1189" s="263" t="s">
        <v>2574</v>
      </c>
      <c r="C1189" s="263">
        <f t="shared" ca="1" si="56"/>
        <v>0</v>
      </c>
      <c r="D1189" s="263" t="b">
        <f>ISBLANK(L11.5.1C03)</f>
        <v>1</v>
      </c>
      <c r="E1189" s="263">
        <f>COUNT(L11.5.1C03)</f>
        <v>0</v>
      </c>
      <c r="G1189" s="268" t="str">
        <f t="shared" si="54"/>
        <v>'=ISBLANK(L11.5.1C03)</v>
      </c>
      <c r="H1189" s="263" t="str">
        <f t="shared" si="55"/>
        <v>'=COUNT(L11.5.1C03)</v>
      </c>
    </row>
    <row r="1190" spans="1:8" x14ac:dyDescent="0.2">
      <c r="A1190" s="263" t="s">
        <v>2575</v>
      </c>
      <c r="B1190" s="263" t="s">
        <v>2576</v>
      </c>
      <c r="C1190" s="263">
        <f t="shared" ca="1" si="56"/>
        <v>0</v>
      </c>
      <c r="D1190" s="263" t="b">
        <f>ISBLANK(L11.5.1C04)</f>
        <v>1</v>
      </c>
      <c r="E1190" s="263">
        <f>COUNT(L11.5.1C04)</f>
        <v>0</v>
      </c>
      <c r="G1190" s="268" t="str">
        <f t="shared" si="54"/>
        <v>'=ISBLANK(L11.5.1C04)</v>
      </c>
      <c r="H1190" s="263" t="str">
        <f t="shared" si="55"/>
        <v>'=COUNT(L11.5.1C04)</v>
      </c>
    </row>
    <row r="1191" spans="1:8" x14ac:dyDescent="0.2">
      <c r="A1191" s="263" t="s">
        <v>2577</v>
      </c>
      <c r="B1191" s="263" t="s">
        <v>2578</v>
      </c>
      <c r="C1191" s="263">
        <f t="shared" ca="1" si="56"/>
        <v>0</v>
      </c>
      <c r="D1191" s="263" t="b">
        <f>ISBLANK(L11.5.1C05)</f>
        <v>1</v>
      </c>
      <c r="E1191" s="263">
        <f>COUNT(L11.5.1C05)</f>
        <v>0</v>
      </c>
      <c r="G1191" s="268" t="str">
        <f t="shared" si="54"/>
        <v>'=ISBLANK(L11.5.1C05)</v>
      </c>
      <c r="H1191" s="263" t="str">
        <f t="shared" si="55"/>
        <v>'=COUNT(L11.5.1C05)</v>
      </c>
    </row>
    <row r="1192" spans="1:8" x14ac:dyDescent="0.2">
      <c r="A1192" s="263" t="s">
        <v>2579</v>
      </c>
      <c r="B1192" s="263" t="s">
        <v>2580</v>
      </c>
      <c r="C1192" s="263">
        <f t="shared" ca="1" si="56"/>
        <v>0</v>
      </c>
      <c r="D1192" s="263" t="b">
        <f>ISBLANK(L11.5.1C06)</f>
        <v>1</v>
      </c>
      <c r="E1192" s="263">
        <f>COUNT(L11.5.1C06)</f>
        <v>0</v>
      </c>
      <c r="G1192" s="268" t="str">
        <f t="shared" si="54"/>
        <v>'=ISBLANK(L11.5.1C06)</v>
      </c>
      <c r="H1192" s="263" t="str">
        <f t="shared" si="55"/>
        <v>'=COUNT(L11.5.1C06)</v>
      </c>
    </row>
    <row r="1193" spans="1:8" x14ac:dyDescent="0.2">
      <c r="A1193" s="263" t="s">
        <v>2581</v>
      </c>
      <c r="B1193" s="263" t="s">
        <v>2582</v>
      </c>
      <c r="C1193" s="263">
        <f t="shared" ca="1" si="56"/>
        <v>0</v>
      </c>
      <c r="D1193" s="263" t="b">
        <f>ISBLANK(L11.5.1C07)</f>
        <v>1</v>
      </c>
      <c r="E1193" s="263">
        <f>COUNT(L11.5.1C07)</f>
        <v>0</v>
      </c>
      <c r="G1193" s="268" t="str">
        <f t="shared" si="54"/>
        <v>'=ISBLANK(L11.5.1C07)</v>
      </c>
      <c r="H1193" s="263" t="str">
        <f t="shared" si="55"/>
        <v>'=COUNT(L11.5.1C07)</v>
      </c>
    </row>
    <row r="1194" spans="1:8" x14ac:dyDescent="0.2">
      <c r="A1194" s="263" t="s">
        <v>2583</v>
      </c>
      <c r="B1194" s="263" t="s">
        <v>2584</v>
      </c>
      <c r="C1194" s="263">
        <f t="shared" ca="1" si="56"/>
        <v>0</v>
      </c>
      <c r="D1194" s="263" t="b">
        <f>ISBLANK(L11.5.1C08)</f>
        <v>1</v>
      </c>
      <c r="E1194" s="263">
        <f>COUNT(L11.5.1C08)</f>
        <v>0</v>
      </c>
      <c r="G1194" s="268" t="str">
        <f t="shared" si="54"/>
        <v>'=ISBLANK(L11.5.1C08)</v>
      </c>
      <c r="H1194" s="263" t="str">
        <f t="shared" si="55"/>
        <v>'=COUNT(L11.5.1C08)</v>
      </c>
    </row>
    <row r="1195" spans="1:8" x14ac:dyDescent="0.2">
      <c r="A1195" s="263" t="s">
        <v>2585</v>
      </c>
      <c r="B1195" s="263" t="s">
        <v>2586</v>
      </c>
      <c r="C1195" s="263">
        <f t="shared" ca="1" si="56"/>
        <v>0</v>
      </c>
      <c r="D1195" s="263" t="b">
        <f>ISBLANK(L11.5.1C09)</f>
        <v>1</v>
      </c>
      <c r="E1195" s="263">
        <f>COUNT(L11.5.1C09)</f>
        <v>0</v>
      </c>
      <c r="G1195" s="268" t="str">
        <f t="shared" si="54"/>
        <v>'=ISBLANK(L11.5.1C09)</v>
      </c>
      <c r="H1195" s="263" t="str">
        <f t="shared" si="55"/>
        <v>'=COUNT(L11.5.1C09)</v>
      </c>
    </row>
    <row r="1196" spans="1:8" x14ac:dyDescent="0.2">
      <c r="A1196" s="263" t="s">
        <v>2587</v>
      </c>
      <c r="B1196" s="263" t="s">
        <v>2588</v>
      </c>
      <c r="C1196" s="263">
        <f t="shared" ca="1" si="56"/>
        <v>0</v>
      </c>
      <c r="D1196" s="263" t="b">
        <f>ISBLANK(L11.5.1C10)</f>
        <v>1</v>
      </c>
      <c r="E1196" s="263">
        <f>COUNT(L11.5.1C10)</f>
        <v>0</v>
      </c>
      <c r="G1196" s="268" t="str">
        <f t="shared" si="54"/>
        <v>'=ISBLANK(L11.5.1C10)</v>
      </c>
      <c r="H1196" s="263" t="str">
        <f t="shared" si="55"/>
        <v>'=COUNT(L11.5.1C10)</v>
      </c>
    </row>
    <row r="1197" spans="1:8" x14ac:dyDescent="0.2">
      <c r="A1197" s="263" t="s">
        <v>2589</v>
      </c>
      <c r="B1197" s="263" t="s">
        <v>2590</v>
      </c>
      <c r="C1197" s="263">
        <f t="shared" ca="1" si="56"/>
        <v>0</v>
      </c>
      <c r="D1197" s="263" t="b">
        <f>ISBLANK(L11.5.1C11)</f>
        <v>1</v>
      </c>
      <c r="E1197" s="263">
        <f>COUNT(L11.5.1C11)</f>
        <v>0</v>
      </c>
      <c r="G1197" s="268" t="str">
        <f t="shared" si="54"/>
        <v>'=ISBLANK(L11.5.1C11)</v>
      </c>
      <c r="H1197" s="263" t="str">
        <f t="shared" si="55"/>
        <v>'=COUNT(L11.5.1C11)</v>
      </c>
    </row>
    <row r="1198" spans="1:8" x14ac:dyDescent="0.2">
      <c r="A1198" s="263" t="s">
        <v>2591</v>
      </c>
      <c r="B1198" s="263" t="s">
        <v>2592</v>
      </c>
      <c r="C1198" s="263">
        <f t="shared" ca="1" si="56"/>
        <v>0</v>
      </c>
      <c r="D1198" s="263" t="b">
        <f>ISBLANK(L11.5.1C12)</f>
        <v>1</v>
      </c>
      <c r="E1198" s="263">
        <f>COUNT(L11.5.1C12)</f>
        <v>0</v>
      </c>
      <c r="G1198" s="268" t="str">
        <f t="shared" si="54"/>
        <v>'=ISBLANK(L11.5.1C12)</v>
      </c>
      <c r="H1198" s="263" t="str">
        <f t="shared" si="55"/>
        <v>'=COUNT(L11.5.1C12)</v>
      </c>
    </row>
    <row r="1199" spans="1:8" x14ac:dyDescent="0.2">
      <c r="A1199" s="263" t="s">
        <v>2593</v>
      </c>
      <c r="B1199" s="263" t="s">
        <v>2594</v>
      </c>
      <c r="C1199" s="263">
        <f t="shared" ca="1" si="56"/>
        <v>0</v>
      </c>
      <c r="D1199" s="263" t="b">
        <f>ISBLANK(L11.5.1C13)</f>
        <v>1</v>
      </c>
      <c r="E1199" s="263">
        <f>COUNT(L11.5.1C13)</f>
        <v>0</v>
      </c>
      <c r="G1199" s="268" t="str">
        <f t="shared" si="54"/>
        <v>'=ISBLANK(L11.5.1C13)</v>
      </c>
      <c r="H1199" s="263" t="str">
        <f t="shared" si="55"/>
        <v>'=COUNT(L11.5.1C13)</v>
      </c>
    </row>
    <row r="1200" spans="1:8" x14ac:dyDescent="0.2">
      <c r="A1200" s="263" t="s">
        <v>2595</v>
      </c>
      <c r="B1200" s="263" t="s">
        <v>2596</v>
      </c>
      <c r="C1200" s="263">
        <f t="shared" ca="1" si="56"/>
        <v>0</v>
      </c>
      <c r="D1200" s="263" t="b">
        <f>ISBLANK(L11.5.1C14)</f>
        <v>1</v>
      </c>
      <c r="E1200" s="263">
        <f>COUNT(L11.5.1C14)</f>
        <v>0</v>
      </c>
      <c r="G1200" s="268" t="str">
        <f t="shared" si="54"/>
        <v>'=ISBLANK(L11.5.1C14)</v>
      </c>
      <c r="H1200" s="263" t="str">
        <f t="shared" si="55"/>
        <v>'=COUNT(L11.5.1C14)</v>
      </c>
    </row>
    <row r="1201" spans="1:8" x14ac:dyDescent="0.2">
      <c r="A1201" s="263" t="s">
        <v>2597</v>
      </c>
      <c r="B1201" s="263" t="s">
        <v>2598</v>
      </c>
      <c r="C1201" s="263">
        <f t="shared" ca="1" si="56"/>
        <v>0</v>
      </c>
      <c r="D1201" s="263" t="b">
        <f>ISBLANK(L11.5.1C15)</f>
        <v>1</v>
      </c>
      <c r="E1201" s="263">
        <f>COUNT(L11.5.1C15)</f>
        <v>0</v>
      </c>
      <c r="G1201" s="268" t="str">
        <f t="shared" si="54"/>
        <v>'=ISBLANK(L11.5.1C15)</v>
      </c>
      <c r="H1201" s="263" t="str">
        <f t="shared" si="55"/>
        <v>'=COUNT(L11.5.1C15)</v>
      </c>
    </row>
    <row r="1202" spans="1:8" x14ac:dyDescent="0.2">
      <c r="A1202" s="263" t="s">
        <v>2599</v>
      </c>
      <c r="B1202" s="263" t="s">
        <v>2600</v>
      </c>
      <c r="C1202" s="263">
        <f t="shared" ca="1" si="56"/>
        <v>0</v>
      </c>
      <c r="D1202" s="263" t="b">
        <f>ISBLANK(L11.5.1C16)</f>
        <v>1</v>
      </c>
      <c r="E1202" s="263">
        <f>COUNT(L11.5.1C16)</f>
        <v>0</v>
      </c>
      <c r="G1202" s="268" t="str">
        <f t="shared" si="54"/>
        <v>'=ISBLANK(L11.5.1C16)</v>
      </c>
      <c r="H1202" s="263" t="str">
        <f t="shared" si="55"/>
        <v>'=COUNT(L11.5.1C16)</v>
      </c>
    </row>
    <row r="1203" spans="1:8" x14ac:dyDescent="0.2">
      <c r="A1203" s="263" t="s">
        <v>2601</v>
      </c>
      <c r="B1203" s="263" t="s">
        <v>2602</v>
      </c>
      <c r="C1203" s="263">
        <f t="shared" ca="1" si="56"/>
        <v>0</v>
      </c>
      <c r="D1203" s="263" t="b">
        <f>ISBLANK(L11.5.1C17)</f>
        <v>1</v>
      </c>
      <c r="E1203" s="263">
        <f>COUNT(L11.5.1C17)</f>
        <v>0</v>
      </c>
      <c r="G1203" s="268" t="str">
        <f t="shared" si="54"/>
        <v>'=ISBLANK(L11.5.1C17)</v>
      </c>
      <c r="H1203" s="263" t="str">
        <f t="shared" si="55"/>
        <v>'=COUNT(L11.5.1C17)</v>
      </c>
    </row>
    <row r="1204" spans="1:8" x14ac:dyDescent="0.2">
      <c r="A1204" s="263" t="s">
        <v>2603</v>
      </c>
      <c r="B1204" s="263" t="s">
        <v>2604</v>
      </c>
      <c r="C1204" s="263">
        <f t="shared" ca="1" si="56"/>
        <v>0</v>
      </c>
      <c r="D1204" s="263" t="b">
        <f>ISBLANK(L11.5.1C18)</f>
        <v>1</v>
      </c>
      <c r="E1204" s="263">
        <f>COUNT(L11.5.1C18)</f>
        <v>0</v>
      </c>
      <c r="G1204" s="268" t="str">
        <f t="shared" si="54"/>
        <v>'=ISBLANK(L11.5.1C18)</v>
      </c>
      <c r="H1204" s="263" t="str">
        <f t="shared" si="55"/>
        <v>'=COUNT(L11.5.1C18)</v>
      </c>
    </row>
    <row r="1205" spans="1:8" x14ac:dyDescent="0.2">
      <c r="A1205" s="263" t="s">
        <v>2605</v>
      </c>
      <c r="B1205" s="263" t="s">
        <v>2606</v>
      </c>
      <c r="C1205" s="263">
        <f t="shared" ca="1" si="56"/>
        <v>0</v>
      </c>
      <c r="D1205" s="263" t="b">
        <f>ISBLANK(L11.5.1C19)</f>
        <v>1</v>
      </c>
      <c r="E1205" s="263">
        <f>COUNT(L11.5.1C19)</f>
        <v>0</v>
      </c>
      <c r="G1205" s="268" t="str">
        <f t="shared" si="54"/>
        <v>'=ISBLANK(L11.5.1C19)</v>
      </c>
      <c r="H1205" s="263" t="str">
        <f t="shared" si="55"/>
        <v>'=COUNT(L11.5.1C19)</v>
      </c>
    </row>
    <row r="1206" spans="1:8" x14ac:dyDescent="0.2">
      <c r="A1206" s="263" t="s">
        <v>2607</v>
      </c>
      <c r="B1206" s="263" t="s">
        <v>2608</v>
      </c>
      <c r="C1206" s="263">
        <f t="shared" ca="1" si="56"/>
        <v>0</v>
      </c>
      <c r="D1206" s="263" t="b">
        <f>ISBLANK(L11.5.1C20)</f>
        <v>1</v>
      </c>
      <c r="E1206" s="263">
        <f>COUNT(L11.5.1C20)</f>
        <v>0</v>
      </c>
      <c r="G1206" s="268" t="str">
        <f t="shared" si="54"/>
        <v>'=ISBLANK(L11.5.1C20)</v>
      </c>
      <c r="H1206" s="263" t="str">
        <f t="shared" si="55"/>
        <v>'=COUNT(L11.5.1C20)</v>
      </c>
    </row>
    <row r="1207" spans="1:8" x14ac:dyDescent="0.2">
      <c r="A1207" s="263" t="s">
        <v>2609</v>
      </c>
      <c r="B1207" s="263" t="s">
        <v>2610</v>
      </c>
      <c r="C1207" s="263">
        <f t="shared" ca="1" si="56"/>
        <v>0</v>
      </c>
      <c r="D1207" s="263" t="b">
        <f>ISBLANK(L11.5.1C21)</f>
        <v>1</v>
      </c>
      <c r="E1207" s="263">
        <f>COUNT(L11.5.1C21)</f>
        <v>0</v>
      </c>
      <c r="G1207" s="268" t="str">
        <f t="shared" si="54"/>
        <v>'=ISBLANK(L11.5.1C21)</v>
      </c>
      <c r="H1207" s="263" t="str">
        <f t="shared" si="55"/>
        <v>'=COUNT(L11.5.1C21)</v>
      </c>
    </row>
    <row r="1208" spans="1:8" x14ac:dyDescent="0.2">
      <c r="A1208" s="263" t="s">
        <v>2611</v>
      </c>
      <c r="B1208" s="263" t="s">
        <v>2612</v>
      </c>
      <c r="C1208" s="263">
        <f t="shared" ca="1" si="56"/>
        <v>0</v>
      </c>
      <c r="D1208" s="263" t="b">
        <f>ISBLANK(L11.5.1C22)</f>
        <v>1</v>
      </c>
      <c r="E1208" s="263">
        <f>COUNT(L11.5.1C22)</f>
        <v>0</v>
      </c>
      <c r="G1208" s="268" t="str">
        <f t="shared" si="54"/>
        <v>'=ISBLANK(L11.5.1C22)</v>
      </c>
      <c r="H1208" s="263" t="str">
        <f t="shared" si="55"/>
        <v>'=COUNT(L11.5.1C22)</v>
      </c>
    </row>
    <row r="1209" spans="1:8" x14ac:dyDescent="0.2">
      <c r="A1209" s="263" t="s">
        <v>2613</v>
      </c>
      <c r="B1209" s="263" t="s">
        <v>2614</v>
      </c>
      <c r="C1209" s="263">
        <f t="shared" ca="1" si="56"/>
        <v>0</v>
      </c>
      <c r="D1209" s="263" t="b">
        <f>ISBLANK(L11.5.1C23)</f>
        <v>1</v>
      </c>
      <c r="E1209" s="263">
        <f>COUNT(L11.5.1C23)</f>
        <v>0</v>
      </c>
      <c r="G1209" s="268" t="str">
        <f t="shared" si="54"/>
        <v>'=ISBLANK(L11.5.1C23)</v>
      </c>
      <c r="H1209" s="263" t="str">
        <f t="shared" si="55"/>
        <v>'=COUNT(L11.5.1C23)</v>
      </c>
    </row>
    <row r="1210" spans="1:8" x14ac:dyDescent="0.2">
      <c r="A1210" s="263" t="s">
        <v>2615</v>
      </c>
      <c r="B1210" s="263" t="s">
        <v>2616</v>
      </c>
      <c r="C1210" s="263">
        <f t="shared" ca="1" si="56"/>
        <v>0</v>
      </c>
      <c r="D1210" s="263" t="b">
        <f>ISBLANK(L11.5.1C24)</f>
        <v>1</v>
      </c>
      <c r="E1210" s="263">
        <f>COUNT(L11.5.1C24)</f>
        <v>0</v>
      </c>
      <c r="G1210" s="268" t="str">
        <f t="shared" si="54"/>
        <v>'=ISBLANK(L11.5.1C24)</v>
      </c>
      <c r="H1210" s="263" t="str">
        <f t="shared" si="55"/>
        <v>'=COUNT(L11.5.1C24)</v>
      </c>
    </row>
    <row r="1211" spans="1:8" x14ac:dyDescent="0.2">
      <c r="A1211" s="263" t="s">
        <v>2617</v>
      </c>
      <c r="B1211" s="263" t="s">
        <v>2618</v>
      </c>
      <c r="C1211" s="263">
        <f t="shared" ca="1" si="56"/>
        <v>0</v>
      </c>
      <c r="D1211" s="263" t="b">
        <f>ISBLANK(L11.5.1C25)</f>
        <v>1</v>
      </c>
      <c r="E1211" s="263">
        <f>COUNT(L11.5.1C25)</f>
        <v>0</v>
      </c>
      <c r="G1211" s="268" t="str">
        <f t="shared" si="54"/>
        <v>'=ISBLANK(L11.5.1C25)</v>
      </c>
      <c r="H1211" s="263" t="str">
        <f t="shared" si="55"/>
        <v>'=COUNT(L11.5.1C25)</v>
      </c>
    </row>
    <row r="1212" spans="1:8" x14ac:dyDescent="0.2">
      <c r="A1212" s="263" t="s">
        <v>2619</v>
      </c>
      <c r="B1212" s="263" t="s">
        <v>2620</v>
      </c>
      <c r="C1212" s="263">
        <f t="shared" ca="1" si="56"/>
        <v>0</v>
      </c>
      <c r="D1212" s="263" t="b">
        <f>ISBLANK(L11.5.1C26)</f>
        <v>1</v>
      </c>
      <c r="E1212" s="263">
        <f>COUNT(L11.5.1C26)</f>
        <v>0</v>
      </c>
      <c r="G1212" s="268" t="str">
        <f t="shared" si="54"/>
        <v>'=ISBLANK(L11.5.1C26)</v>
      </c>
      <c r="H1212" s="263" t="str">
        <f t="shared" si="55"/>
        <v>'=COUNT(L11.5.1C26)</v>
      </c>
    </row>
    <row r="1213" spans="1:8" x14ac:dyDescent="0.2">
      <c r="A1213" s="263" t="s">
        <v>2621</v>
      </c>
      <c r="B1213" s="263" t="s">
        <v>2622</v>
      </c>
      <c r="C1213" s="263">
        <f t="shared" ca="1" si="56"/>
        <v>0</v>
      </c>
      <c r="D1213" s="263" t="b">
        <f>ISBLANK(L11.5.1C27)</f>
        <v>1</v>
      </c>
      <c r="E1213" s="263">
        <f>COUNT(L11.5.1C27)</f>
        <v>0</v>
      </c>
      <c r="G1213" s="268" t="str">
        <f t="shared" si="54"/>
        <v>'=ISBLANK(L11.5.1C27)</v>
      </c>
      <c r="H1213" s="263" t="str">
        <f t="shared" si="55"/>
        <v>'=COUNT(L11.5.1C27)</v>
      </c>
    </row>
    <row r="1214" spans="1:8" x14ac:dyDescent="0.2">
      <c r="A1214" s="263" t="s">
        <v>2623</v>
      </c>
      <c r="B1214" s="263" t="s">
        <v>2624</v>
      </c>
      <c r="C1214" s="263">
        <f t="shared" ca="1" si="56"/>
        <v>0</v>
      </c>
      <c r="D1214" s="263" t="b">
        <f>ISBLANK(L11.5.1C28)</f>
        <v>1</v>
      </c>
      <c r="E1214" s="263">
        <f>COUNT(L11.5.1C28)</f>
        <v>0</v>
      </c>
      <c r="G1214" s="268" t="str">
        <f t="shared" si="54"/>
        <v>'=ISBLANK(L11.5.1C28)</v>
      </c>
      <c r="H1214" s="263" t="str">
        <f t="shared" si="55"/>
        <v>'=COUNT(L11.5.1C28)</v>
      </c>
    </row>
    <row r="1215" spans="1:8" x14ac:dyDescent="0.2">
      <c r="A1215" s="263" t="s">
        <v>2625</v>
      </c>
      <c r="B1215" s="263" t="s">
        <v>2626</v>
      </c>
      <c r="C1215" s="263">
        <f t="shared" ca="1" si="56"/>
        <v>0</v>
      </c>
      <c r="D1215" s="263" t="b">
        <f>ISBLANK(L11.5.1C29)</f>
        <v>1</v>
      </c>
      <c r="E1215" s="263">
        <f>COUNT(L11.5.1C29)</f>
        <v>0</v>
      </c>
      <c r="G1215" s="268" t="str">
        <f t="shared" si="54"/>
        <v>'=ISBLANK(L11.5.1C29)</v>
      </c>
      <c r="H1215" s="263" t="str">
        <f t="shared" si="55"/>
        <v>'=COUNT(L11.5.1C29)</v>
      </c>
    </row>
    <row r="1216" spans="1:8" x14ac:dyDescent="0.2">
      <c r="A1216" s="263" t="s">
        <v>2627</v>
      </c>
      <c r="B1216" s="263" t="s">
        <v>2628</v>
      </c>
      <c r="C1216" s="263">
        <f t="shared" ca="1" si="56"/>
        <v>0</v>
      </c>
      <c r="D1216" s="263" t="b">
        <f>ISBLANK(L11.5.1C30)</f>
        <v>1</v>
      </c>
      <c r="E1216" s="263">
        <f>COUNT(L11.5.1C30)</f>
        <v>0</v>
      </c>
      <c r="G1216" s="268" t="str">
        <f t="shared" si="54"/>
        <v>'=ISBLANK(L11.5.1C30)</v>
      </c>
      <c r="H1216" s="263" t="str">
        <f t="shared" si="55"/>
        <v>'=COUNT(L11.5.1C30)</v>
      </c>
    </row>
    <row r="1217" spans="1:8" x14ac:dyDescent="0.2">
      <c r="A1217" s="263" t="s">
        <v>2629</v>
      </c>
      <c r="B1217" s="263" t="s">
        <v>2630</v>
      </c>
      <c r="C1217" s="263">
        <f t="shared" ca="1" si="56"/>
        <v>0</v>
      </c>
      <c r="D1217" s="263" t="b">
        <f>ISBLANK(L11.5.1C31)</f>
        <v>1</v>
      </c>
      <c r="E1217" s="263">
        <f>COUNT(L11.5.1C31)</f>
        <v>0</v>
      </c>
      <c r="G1217" s="268" t="str">
        <f t="shared" si="54"/>
        <v>'=ISBLANK(L11.5.1C31)</v>
      </c>
      <c r="H1217" s="263" t="str">
        <f t="shared" si="55"/>
        <v>'=COUNT(L11.5.1C31)</v>
      </c>
    </row>
    <row r="1218" spans="1:8" x14ac:dyDescent="0.2">
      <c r="A1218" s="263" t="s">
        <v>2631</v>
      </c>
      <c r="B1218" s="263" t="s">
        <v>2632</v>
      </c>
      <c r="C1218" s="263">
        <f t="shared" ca="1" si="56"/>
        <v>0</v>
      </c>
      <c r="D1218" s="263" t="b">
        <f>ISBLANK(L11.5.1C32)</f>
        <v>1</v>
      </c>
      <c r="E1218" s="263">
        <f>COUNT(L11.5.1C32)</f>
        <v>0</v>
      </c>
      <c r="G1218" s="268" t="str">
        <f t="shared" ref="G1218:G1281" si="57">"'=ISBLANK(" &amp; A1218 &amp;")"</f>
        <v>'=ISBLANK(L11.5.1C32)</v>
      </c>
      <c r="H1218" s="263" t="str">
        <f t="shared" ref="H1218:H1281" si="58">"'=COUNT(" &amp; A1218 &amp;")"</f>
        <v>'=COUNT(L11.5.1C32)</v>
      </c>
    </row>
    <row r="1219" spans="1:8" x14ac:dyDescent="0.2">
      <c r="A1219" s="263" t="s">
        <v>2633</v>
      </c>
      <c r="B1219" s="263" t="s">
        <v>2634</v>
      </c>
      <c r="C1219" s="263">
        <f t="shared" ref="C1219:C1282" ca="1" si="59">INDIRECT(A1219)</f>
        <v>0</v>
      </c>
      <c r="D1219" s="263" t="b">
        <f>ISBLANK(L11.5.1C33)</f>
        <v>1</v>
      </c>
      <c r="E1219" s="263">
        <f>COUNT(L11.5.1C33)</f>
        <v>0</v>
      </c>
      <c r="G1219" s="268" t="str">
        <f t="shared" si="57"/>
        <v>'=ISBLANK(L11.5.1C33)</v>
      </c>
      <c r="H1219" s="263" t="str">
        <f t="shared" si="58"/>
        <v>'=COUNT(L11.5.1C33)</v>
      </c>
    </row>
    <row r="1220" spans="1:8" x14ac:dyDescent="0.2">
      <c r="A1220" s="263" t="s">
        <v>2635</v>
      </c>
      <c r="B1220" s="263" t="s">
        <v>2636</v>
      </c>
      <c r="C1220" s="263">
        <f t="shared" ca="1" si="59"/>
        <v>0</v>
      </c>
      <c r="D1220" s="263" t="b">
        <f>ISBLANK(L11.5.1C34)</f>
        <v>1</v>
      </c>
      <c r="E1220" s="263">
        <f>COUNT(L11.5.1C34)</f>
        <v>0</v>
      </c>
      <c r="G1220" s="268" t="str">
        <f t="shared" si="57"/>
        <v>'=ISBLANK(L11.5.1C34)</v>
      </c>
      <c r="H1220" s="263" t="str">
        <f t="shared" si="58"/>
        <v>'=COUNT(L11.5.1C34)</v>
      </c>
    </row>
    <row r="1221" spans="1:8" x14ac:dyDescent="0.2">
      <c r="A1221" s="263" t="s">
        <v>2637</v>
      </c>
      <c r="B1221" s="263" t="s">
        <v>2638</v>
      </c>
      <c r="C1221" s="263">
        <f t="shared" ca="1" si="59"/>
        <v>0</v>
      </c>
      <c r="D1221" s="263" t="b">
        <f>ISBLANK(L11.5.1C35)</f>
        <v>1</v>
      </c>
      <c r="E1221" s="263">
        <f>COUNT(L11.5.1C35)</f>
        <v>0</v>
      </c>
      <c r="G1221" s="268" t="str">
        <f t="shared" si="57"/>
        <v>'=ISBLANK(L11.5.1C35)</v>
      </c>
      <c r="H1221" s="263" t="str">
        <f t="shared" si="58"/>
        <v>'=COUNT(L11.5.1C35)</v>
      </c>
    </row>
    <row r="1222" spans="1:8" x14ac:dyDescent="0.2">
      <c r="A1222" s="263" t="s">
        <v>2639</v>
      </c>
      <c r="B1222" s="263" t="s">
        <v>2640</v>
      </c>
      <c r="C1222" s="263">
        <f t="shared" ca="1" si="59"/>
        <v>0</v>
      </c>
      <c r="D1222" s="263" t="b">
        <f>ISBLANK(L11.5.1C36)</f>
        <v>1</v>
      </c>
      <c r="E1222" s="263">
        <f>COUNT(L11.5.1C36)</f>
        <v>0</v>
      </c>
      <c r="G1222" s="268" t="str">
        <f t="shared" si="57"/>
        <v>'=ISBLANK(L11.5.1C36)</v>
      </c>
      <c r="H1222" s="263" t="str">
        <f t="shared" si="58"/>
        <v>'=COUNT(L11.5.1C36)</v>
      </c>
    </row>
    <row r="1223" spans="1:8" x14ac:dyDescent="0.2">
      <c r="A1223" s="263" t="s">
        <v>2641</v>
      </c>
      <c r="B1223" s="263" t="s">
        <v>2642</v>
      </c>
      <c r="C1223" s="263">
        <f t="shared" ca="1" si="59"/>
        <v>0</v>
      </c>
      <c r="D1223" s="263" t="b">
        <f>ISBLANK(L11.5.1C37)</f>
        <v>1</v>
      </c>
      <c r="E1223" s="263">
        <f>COUNT(L11.5.1C37)</f>
        <v>0</v>
      </c>
      <c r="G1223" s="268" t="str">
        <f t="shared" si="57"/>
        <v>'=ISBLANK(L11.5.1C37)</v>
      </c>
      <c r="H1223" s="263" t="str">
        <f t="shared" si="58"/>
        <v>'=COUNT(L11.5.1C37)</v>
      </c>
    </row>
    <row r="1224" spans="1:8" x14ac:dyDescent="0.2">
      <c r="A1224" s="263" t="s">
        <v>2643</v>
      </c>
      <c r="B1224" s="263" t="s">
        <v>2644</v>
      </c>
      <c r="C1224" s="263">
        <f t="shared" ca="1" si="59"/>
        <v>0</v>
      </c>
      <c r="D1224" s="263" t="b">
        <f>ISBLANK(L11.5.1C38)</f>
        <v>1</v>
      </c>
      <c r="E1224" s="263">
        <f>COUNT(L11.5.1C38)</f>
        <v>0</v>
      </c>
      <c r="G1224" s="268" t="str">
        <f t="shared" si="57"/>
        <v>'=ISBLANK(L11.5.1C38)</v>
      </c>
      <c r="H1224" s="263" t="str">
        <f t="shared" si="58"/>
        <v>'=COUNT(L11.5.1C38)</v>
      </c>
    </row>
    <row r="1225" spans="1:8" x14ac:dyDescent="0.2">
      <c r="A1225" s="263" t="s">
        <v>2645</v>
      </c>
      <c r="B1225" s="263" t="s">
        <v>2646</v>
      </c>
      <c r="C1225" s="263">
        <f t="shared" ca="1" si="59"/>
        <v>0</v>
      </c>
      <c r="D1225" s="263" t="b">
        <f>ISBLANK(L11.5.1C39)</f>
        <v>1</v>
      </c>
      <c r="E1225" s="263">
        <f>COUNT(L11.5.1C39)</f>
        <v>0</v>
      </c>
      <c r="G1225" s="268" t="str">
        <f t="shared" si="57"/>
        <v>'=ISBLANK(L11.5.1C39)</v>
      </c>
      <c r="H1225" s="263" t="str">
        <f t="shared" si="58"/>
        <v>'=COUNT(L11.5.1C39)</v>
      </c>
    </row>
    <row r="1226" spans="1:8" x14ac:dyDescent="0.2">
      <c r="A1226" s="263" t="s">
        <v>2647</v>
      </c>
      <c r="B1226" s="263" t="s">
        <v>2648</v>
      </c>
      <c r="C1226" s="263">
        <f t="shared" ca="1" si="59"/>
        <v>0</v>
      </c>
      <c r="D1226" s="263" t="b">
        <f>ISBLANK(L11.5.1C40)</f>
        <v>1</v>
      </c>
      <c r="E1226" s="263">
        <f>COUNT(L11.5.1C40)</f>
        <v>0</v>
      </c>
      <c r="G1226" s="268" t="str">
        <f t="shared" si="57"/>
        <v>'=ISBLANK(L11.5.1C40)</v>
      </c>
      <c r="H1226" s="263" t="str">
        <f t="shared" si="58"/>
        <v>'=COUNT(L11.5.1C40)</v>
      </c>
    </row>
    <row r="1227" spans="1:8" x14ac:dyDescent="0.2">
      <c r="A1227" s="263" t="s">
        <v>2649</v>
      </c>
      <c r="B1227" s="263" t="s">
        <v>2650</v>
      </c>
      <c r="C1227" s="263">
        <f t="shared" ca="1" si="59"/>
        <v>0</v>
      </c>
      <c r="D1227" s="263" t="b">
        <f>ISBLANK(L11.5.1C41)</f>
        <v>1</v>
      </c>
      <c r="E1227" s="263">
        <f>COUNT(L11.5.1C41)</f>
        <v>0</v>
      </c>
      <c r="G1227" s="268" t="str">
        <f t="shared" si="57"/>
        <v>'=ISBLANK(L11.5.1C41)</v>
      </c>
      <c r="H1227" s="263" t="str">
        <f t="shared" si="58"/>
        <v>'=COUNT(L11.5.1C41)</v>
      </c>
    </row>
    <row r="1228" spans="1:8" x14ac:dyDescent="0.2">
      <c r="A1228" s="263" t="s">
        <v>2651</v>
      </c>
      <c r="B1228" s="263" t="s">
        <v>2652</v>
      </c>
      <c r="C1228" s="263">
        <f t="shared" ca="1" si="59"/>
        <v>0</v>
      </c>
      <c r="D1228" s="263" t="b">
        <f>ISBLANK(L11.5.1C42)</f>
        <v>1</v>
      </c>
      <c r="E1228" s="263">
        <f>COUNT(L11.5.1C42)</f>
        <v>0</v>
      </c>
      <c r="G1228" s="268" t="str">
        <f t="shared" si="57"/>
        <v>'=ISBLANK(L11.5.1C42)</v>
      </c>
      <c r="H1228" s="263" t="str">
        <f t="shared" si="58"/>
        <v>'=COUNT(L11.5.1C42)</v>
      </c>
    </row>
    <row r="1229" spans="1:8" x14ac:dyDescent="0.2">
      <c r="A1229" s="263" t="s">
        <v>2653</v>
      </c>
      <c r="B1229" s="263" t="s">
        <v>2654</v>
      </c>
      <c r="C1229" s="263">
        <f t="shared" ca="1" si="59"/>
        <v>0</v>
      </c>
      <c r="D1229" s="263" t="b">
        <f>ISBLANK(L11.5.1C43)</f>
        <v>1</v>
      </c>
      <c r="E1229" s="263">
        <f>COUNT(L11.5.1C43)</f>
        <v>0</v>
      </c>
      <c r="G1229" s="268" t="str">
        <f t="shared" si="57"/>
        <v>'=ISBLANK(L11.5.1C43)</v>
      </c>
      <c r="H1229" s="263" t="str">
        <f t="shared" si="58"/>
        <v>'=COUNT(L11.5.1C43)</v>
      </c>
    </row>
    <row r="1230" spans="1:8" x14ac:dyDescent="0.2">
      <c r="A1230" s="263" t="s">
        <v>2655</v>
      </c>
      <c r="B1230" s="263" t="s">
        <v>2656</v>
      </c>
      <c r="C1230" s="263">
        <f t="shared" ca="1" si="59"/>
        <v>0</v>
      </c>
      <c r="D1230" s="263" t="b">
        <f>ISBLANK(L11.5.1C44)</f>
        <v>1</v>
      </c>
      <c r="E1230" s="263">
        <f>COUNT(L11.5.1C44)</f>
        <v>0</v>
      </c>
      <c r="G1230" s="268" t="str">
        <f t="shared" si="57"/>
        <v>'=ISBLANK(L11.5.1C44)</v>
      </c>
      <c r="H1230" s="263" t="str">
        <f t="shared" si="58"/>
        <v>'=COUNT(L11.5.1C44)</v>
      </c>
    </row>
    <row r="1231" spans="1:8" x14ac:dyDescent="0.2">
      <c r="A1231" s="263" t="s">
        <v>2657</v>
      </c>
      <c r="B1231" s="263" t="s">
        <v>2658</v>
      </c>
      <c r="C1231" s="263">
        <f t="shared" ca="1" si="59"/>
        <v>0</v>
      </c>
      <c r="D1231" s="263" t="b">
        <f>ISBLANK(L11.5.1C45)</f>
        <v>1</v>
      </c>
      <c r="E1231" s="263">
        <f>COUNT(L11.5.1C45)</f>
        <v>0</v>
      </c>
      <c r="G1231" s="268" t="str">
        <f t="shared" si="57"/>
        <v>'=ISBLANK(L11.5.1C45)</v>
      </c>
      <c r="H1231" s="263" t="str">
        <f t="shared" si="58"/>
        <v>'=COUNT(L11.5.1C45)</v>
      </c>
    </row>
    <row r="1232" spans="1:8" x14ac:dyDescent="0.2">
      <c r="A1232" s="263" t="s">
        <v>2659</v>
      </c>
      <c r="B1232" s="263" t="s">
        <v>2660</v>
      </c>
      <c r="C1232" s="263">
        <f t="shared" ca="1" si="59"/>
        <v>0</v>
      </c>
      <c r="D1232" s="263" t="b">
        <f>ISBLANK(L11.5.1C46)</f>
        <v>1</v>
      </c>
      <c r="E1232" s="263">
        <f>COUNT(L11.5.1C46)</f>
        <v>0</v>
      </c>
      <c r="G1232" s="268" t="str">
        <f t="shared" si="57"/>
        <v>'=ISBLANK(L11.5.1C46)</v>
      </c>
      <c r="H1232" s="263" t="str">
        <f t="shared" si="58"/>
        <v>'=COUNT(L11.5.1C46)</v>
      </c>
    </row>
    <row r="1233" spans="1:8" x14ac:dyDescent="0.2">
      <c r="A1233" s="263" t="s">
        <v>2661</v>
      </c>
      <c r="B1233" s="263" t="s">
        <v>2662</v>
      </c>
      <c r="C1233" s="263">
        <f t="shared" ca="1" si="59"/>
        <v>0</v>
      </c>
      <c r="D1233" s="263" t="b">
        <f>ISBLANK(L11.5.1C47)</f>
        <v>1</v>
      </c>
      <c r="E1233" s="263">
        <f>COUNT(L11.5.1C47)</f>
        <v>0</v>
      </c>
      <c r="G1233" s="268" t="str">
        <f t="shared" si="57"/>
        <v>'=ISBLANK(L11.5.1C47)</v>
      </c>
      <c r="H1233" s="263" t="str">
        <f t="shared" si="58"/>
        <v>'=COUNT(L11.5.1C47)</v>
      </c>
    </row>
    <row r="1234" spans="1:8" x14ac:dyDescent="0.2">
      <c r="A1234" s="263" t="s">
        <v>2663</v>
      </c>
      <c r="B1234" s="263" t="s">
        <v>2664</v>
      </c>
      <c r="C1234" s="263">
        <f t="shared" ca="1" si="59"/>
        <v>0</v>
      </c>
      <c r="D1234" s="263" t="b">
        <f>ISBLANK(L11.5.1C48)</f>
        <v>1</v>
      </c>
      <c r="E1234" s="263">
        <f>COUNT(L11.5.1C48)</f>
        <v>0</v>
      </c>
      <c r="G1234" s="268" t="str">
        <f t="shared" si="57"/>
        <v>'=ISBLANK(L11.5.1C48)</v>
      </c>
      <c r="H1234" s="263" t="str">
        <f t="shared" si="58"/>
        <v>'=COUNT(L11.5.1C48)</v>
      </c>
    </row>
    <row r="1235" spans="1:8" x14ac:dyDescent="0.2">
      <c r="A1235" s="263" t="s">
        <v>2665</v>
      </c>
      <c r="B1235" s="263" t="s">
        <v>2666</v>
      </c>
      <c r="C1235" s="263">
        <f t="shared" ca="1" si="59"/>
        <v>0</v>
      </c>
      <c r="D1235" s="263" t="b">
        <f>ISBLANK(L11.5.1C49)</f>
        <v>1</v>
      </c>
      <c r="E1235" s="263">
        <f>COUNT(L11.5.1C49)</f>
        <v>0</v>
      </c>
      <c r="G1235" s="268" t="str">
        <f t="shared" si="57"/>
        <v>'=ISBLANK(L11.5.1C49)</v>
      </c>
      <c r="H1235" s="263" t="str">
        <f t="shared" si="58"/>
        <v>'=COUNT(L11.5.1C49)</v>
      </c>
    </row>
    <row r="1236" spans="1:8" x14ac:dyDescent="0.2">
      <c r="A1236" s="263" t="s">
        <v>2667</v>
      </c>
      <c r="B1236" s="263" t="s">
        <v>2668</v>
      </c>
      <c r="C1236" s="263">
        <f t="shared" ca="1" si="59"/>
        <v>0</v>
      </c>
      <c r="D1236" s="263" t="b">
        <f>ISBLANK(L11.5.1C50)</f>
        <v>1</v>
      </c>
      <c r="E1236" s="263">
        <f>COUNT(L11.5.1C50)</f>
        <v>0</v>
      </c>
      <c r="G1236" s="268" t="str">
        <f t="shared" si="57"/>
        <v>'=ISBLANK(L11.5.1C50)</v>
      </c>
      <c r="H1236" s="263" t="str">
        <f t="shared" si="58"/>
        <v>'=COUNT(L11.5.1C50)</v>
      </c>
    </row>
    <row r="1237" spans="1:8" x14ac:dyDescent="0.2">
      <c r="A1237" s="263" t="s">
        <v>2669</v>
      </c>
      <c r="B1237" s="263" t="s">
        <v>2670</v>
      </c>
      <c r="C1237" s="263">
        <f t="shared" ca="1" si="59"/>
        <v>0</v>
      </c>
      <c r="D1237" s="263" t="b">
        <f>ISBLANK(L11.5.1C51)</f>
        <v>1</v>
      </c>
      <c r="E1237" s="263">
        <f>COUNT(L11.5.1C51)</f>
        <v>0</v>
      </c>
      <c r="G1237" s="268" t="str">
        <f t="shared" si="57"/>
        <v>'=ISBLANK(L11.5.1C51)</v>
      </c>
      <c r="H1237" s="263" t="str">
        <f t="shared" si="58"/>
        <v>'=COUNT(L11.5.1C51)</v>
      </c>
    </row>
    <row r="1238" spans="1:8" x14ac:dyDescent="0.2">
      <c r="A1238" s="263" t="s">
        <v>2671</v>
      </c>
      <c r="B1238" s="263" t="s">
        <v>6714</v>
      </c>
      <c r="C1238" s="263" t="b">
        <f t="shared" ca="1" si="59"/>
        <v>0</v>
      </c>
      <c r="D1238" s="263" t="b">
        <f>ISBLANK(L11.5C01CB01)</f>
        <v>0</v>
      </c>
      <c r="E1238" s="263">
        <f>COUNT(L11.5C01CB01)</f>
        <v>0</v>
      </c>
      <c r="G1238" s="268" t="str">
        <f t="shared" si="57"/>
        <v>'=ISBLANK(L11.5C01CB01)</v>
      </c>
      <c r="H1238" s="263" t="str">
        <f t="shared" si="58"/>
        <v>'=COUNT(L11.5C01CB01)</v>
      </c>
    </row>
    <row r="1239" spans="1:8" x14ac:dyDescent="0.2">
      <c r="A1239" s="263" t="s">
        <v>2672</v>
      </c>
      <c r="B1239" s="263" t="s">
        <v>7114</v>
      </c>
      <c r="C1239" s="263" t="b">
        <f t="shared" ca="1" si="59"/>
        <v>0</v>
      </c>
      <c r="D1239" s="263" t="b">
        <f>ISBLANK(L11.5C01CB02)</f>
        <v>0</v>
      </c>
      <c r="E1239" s="263">
        <f>COUNT(L11.5C01CB02)</f>
        <v>0</v>
      </c>
      <c r="G1239" s="268" t="str">
        <f t="shared" si="57"/>
        <v>'=ISBLANK(L11.5C01CB02)</v>
      </c>
      <c r="H1239" s="263" t="str">
        <f t="shared" si="58"/>
        <v>'=COUNT(L11.5C01CB02)</v>
      </c>
    </row>
    <row r="1240" spans="1:8" x14ac:dyDescent="0.2">
      <c r="A1240" s="263" t="s">
        <v>2673</v>
      </c>
      <c r="B1240" s="263" t="s">
        <v>7115</v>
      </c>
      <c r="C1240" s="263" t="b">
        <f t="shared" ca="1" si="59"/>
        <v>0</v>
      </c>
      <c r="D1240" s="263" t="b">
        <f>ISBLANK(L11.5C01CB03)</f>
        <v>0</v>
      </c>
      <c r="E1240" s="263">
        <f>COUNT(L11.5C01CB03)</f>
        <v>0</v>
      </c>
      <c r="G1240" s="268" t="str">
        <f t="shared" si="57"/>
        <v>'=ISBLANK(L11.5C01CB03)</v>
      </c>
      <c r="H1240" s="263" t="str">
        <f t="shared" si="58"/>
        <v>'=COUNT(L11.5C01CB03)</v>
      </c>
    </row>
    <row r="1241" spans="1:8" x14ac:dyDescent="0.2">
      <c r="A1241" s="263" t="s">
        <v>2674</v>
      </c>
      <c r="B1241" s="263" t="s">
        <v>7116</v>
      </c>
      <c r="C1241" s="263" t="b">
        <f t="shared" ca="1" si="59"/>
        <v>0</v>
      </c>
      <c r="D1241" s="263" t="b">
        <f>ISBLANK(L11.5C01CB04)</f>
        <v>0</v>
      </c>
      <c r="E1241" s="263">
        <f>COUNT(L11.5C01CB04)</f>
        <v>0</v>
      </c>
      <c r="G1241" s="268" t="str">
        <f t="shared" si="57"/>
        <v>'=ISBLANK(L11.5C01CB04)</v>
      </c>
      <c r="H1241" s="263" t="str">
        <f t="shared" si="58"/>
        <v>'=COUNT(L11.5C01CB04)</v>
      </c>
    </row>
    <row r="1242" spans="1:8" x14ac:dyDescent="0.2">
      <c r="A1242" s="263" t="s">
        <v>2675</v>
      </c>
      <c r="B1242" s="263" t="s">
        <v>6715</v>
      </c>
      <c r="C1242" s="263" t="b">
        <f t="shared" ca="1" si="59"/>
        <v>0</v>
      </c>
      <c r="D1242" s="263" t="b">
        <f>ISBLANK(L11.5C02CB01)</f>
        <v>0</v>
      </c>
      <c r="E1242" s="263">
        <f>COUNT(L11.5C02CB01)</f>
        <v>0</v>
      </c>
      <c r="G1242" s="268" t="str">
        <f t="shared" si="57"/>
        <v>'=ISBLANK(L11.5C02CB01)</v>
      </c>
      <c r="H1242" s="263" t="str">
        <f t="shared" si="58"/>
        <v>'=COUNT(L11.5C02CB01)</v>
      </c>
    </row>
    <row r="1243" spans="1:8" x14ac:dyDescent="0.2">
      <c r="A1243" s="263" t="s">
        <v>2676</v>
      </c>
      <c r="B1243" s="263" t="s">
        <v>7117</v>
      </c>
      <c r="C1243" s="263" t="b">
        <f t="shared" ca="1" si="59"/>
        <v>0</v>
      </c>
      <c r="D1243" s="263" t="b">
        <f>ISBLANK(L11.5C02CB02)</f>
        <v>0</v>
      </c>
      <c r="E1243" s="263">
        <f>COUNT(L11.5C02CB02)</f>
        <v>0</v>
      </c>
      <c r="G1243" s="268" t="str">
        <f t="shared" si="57"/>
        <v>'=ISBLANK(L11.5C02CB02)</v>
      </c>
      <c r="H1243" s="263" t="str">
        <f t="shared" si="58"/>
        <v>'=COUNT(L11.5C02CB02)</v>
      </c>
    </row>
    <row r="1244" spans="1:8" x14ac:dyDescent="0.2">
      <c r="A1244" s="263" t="s">
        <v>2677</v>
      </c>
      <c r="B1244" s="263" t="s">
        <v>7118</v>
      </c>
      <c r="C1244" s="263" t="b">
        <f t="shared" ca="1" si="59"/>
        <v>0</v>
      </c>
      <c r="D1244" s="263" t="b">
        <f>ISBLANK(L11.5C02CB03)</f>
        <v>0</v>
      </c>
      <c r="E1244" s="263">
        <f>COUNT(L11.5C02CB03)</f>
        <v>0</v>
      </c>
      <c r="G1244" s="268" t="str">
        <f t="shared" si="57"/>
        <v>'=ISBLANK(L11.5C02CB03)</v>
      </c>
      <c r="H1244" s="263" t="str">
        <f t="shared" si="58"/>
        <v>'=COUNT(L11.5C02CB03)</v>
      </c>
    </row>
    <row r="1245" spans="1:8" x14ac:dyDescent="0.2">
      <c r="A1245" s="263" t="s">
        <v>2678</v>
      </c>
      <c r="B1245" s="263" t="s">
        <v>7119</v>
      </c>
      <c r="C1245" s="263" t="b">
        <f t="shared" ca="1" si="59"/>
        <v>0</v>
      </c>
      <c r="D1245" s="263" t="b">
        <f>ISBLANK(L11.5C02CB04)</f>
        <v>0</v>
      </c>
      <c r="E1245" s="263">
        <f>COUNT(L11.5C02CB04)</f>
        <v>0</v>
      </c>
      <c r="G1245" s="268" t="str">
        <f t="shared" si="57"/>
        <v>'=ISBLANK(L11.5C02CB04)</v>
      </c>
      <c r="H1245" s="263" t="str">
        <f t="shared" si="58"/>
        <v>'=COUNT(L11.5C02CB04)</v>
      </c>
    </row>
    <row r="1246" spans="1:8" x14ac:dyDescent="0.2">
      <c r="A1246" s="263" t="s">
        <v>2679</v>
      </c>
      <c r="B1246" s="263" t="s">
        <v>6716</v>
      </c>
      <c r="C1246" s="263" t="b">
        <f t="shared" ca="1" si="59"/>
        <v>0</v>
      </c>
      <c r="D1246" s="263" t="b">
        <f>ISBLANK(L11.5C03CB01)</f>
        <v>0</v>
      </c>
      <c r="E1246" s="263">
        <f>COUNT(L11.5C03CB01)</f>
        <v>0</v>
      </c>
      <c r="G1246" s="268" t="str">
        <f t="shared" si="57"/>
        <v>'=ISBLANK(L11.5C03CB01)</v>
      </c>
      <c r="H1246" s="263" t="str">
        <f t="shared" si="58"/>
        <v>'=COUNT(L11.5C03CB01)</v>
      </c>
    </row>
    <row r="1247" spans="1:8" x14ac:dyDescent="0.2">
      <c r="A1247" s="263" t="s">
        <v>2680</v>
      </c>
      <c r="B1247" s="263" t="s">
        <v>7120</v>
      </c>
      <c r="C1247" s="263" t="b">
        <f t="shared" ca="1" si="59"/>
        <v>0</v>
      </c>
      <c r="D1247" s="263" t="b">
        <f>ISBLANK(L11.5C03CB02)</f>
        <v>0</v>
      </c>
      <c r="E1247" s="263">
        <f>COUNT(L11.5C03CB02)</f>
        <v>0</v>
      </c>
      <c r="G1247" s="268" t="str">
        <f t="shared" si="57"/>
        <v>'=ISBLANK(L11.5C03CB02)</v>
      </c>
      <c r="H1247" s="263" t="str">
        <f t="shared" si="58"/>
        <v>'=COUNT(L11.5C03CB02)</v>
      </c>
    </row>
    <row r="1248" spans="1:8" x14ac:dyDescent="0.2">
      <c r="A1248" s="263" t="s">
        <v>2681</v>
      </c>
      <c r="B1248" s="263" t="s">
        <v>7121</v>
      </c>
      <c r="C1248" s="263" t="b">
        <f t="shared" ca="1" si="59"/>
        <v>0</v>
      </c>
      <c r="D1248" s="263" t="b">
        <f>ISBLANK(L11.5C03CB03)</f>
        <v>0</v>
      </c>
      <c r="E1248" s="263">
        <f>COUNT(L11.5C03CB03)</f>
        <v>0</v>
      </c>
      <c r="G1248" s="268" t="str">
        <f t="shared" si="57"/>
        <v>'=ISBLANK(L11.5C03CB03)</v>
      </c>
      <c r="H1248" s="263" t="str">
        <f t="shared" si="58"/>
        <v>'=COUNT(L11.5C03CB03)</v>
      </c>
    </row>
    <row r="1249" spans="1:8" x14ac:dyDescent="0.2">
      <c r="A1249" s="263" t="s">
        <v>2682</v>
      </c>
      <c r="B1249" s="263" t="s">
        <v>7122</v>
      </c>
      <c r="C1249" s="263" t="b">
        <f t="shared" ca="1" si="59"/>
        <v>0</v>
      </c>
      <c r="D1249" s="263" t="b">
        <f>ISBLANK(L11.5C03CB04)</f>
        <v>0</v>
      </c>
      <c r="E1249" s="263">
        <f>COUNT(L11.5C03CB04)</f>
        <v>0</v>
      </c>
      <c r="G1249" s="268" t="str">
        <f t="shared" si="57"/>
        <v>'=ISBLANK(L11.5C03CB04)</v>
      </c>
      <c r="H1249" s="263" t="str">
        <f t="shared" si="58"/>
        <v>'=COUNT(L11.5C03CB04)</v>
      </c>
    </row>
    <row r="1250" spans="1:8" x14ac:dyDescent="0.2">
      <c r="A1250" s="263" t="s">
        <v>2683</v>
      </c>
      <c r="B1250" s="263" t="s">
        <v>6717</v>
      </c>
      <c r="C1250" s="263" t="b">
        <f t="shared" ca="1" si="59"/>
        <v>0</v>
      </c>
      <c r="D1250" s="263" t="b">
        <f>ISBLANK(L11.5C04CB01)</f>
        <v>0</v>
      </c>
      <c r="E1250" s="263">
        <f>COUNT(L11.5C04CB01)</f>
        <v>0</v>
      </c>
      <c r="G1250" s="268" t="str">
        <f t="shared" si="57"/>
        <v>'=ISBLANK(L11.5C04CB01)</v>
      </c>
      <c r="H1250" s="263" t="str">
        <f t="shared" si="58"/>
        <v>'=COUNT(L11.5C04CB01)</v>
      </c>
    </row>
    <row r="1251" spans="1:8" x14ac:dyDescent="0.2">
      <c r="A1251" s="263" t="s">
        <v>2684</v>
      </c>
      <c r="B1251" s="263" t="s">
        <v>7123</v>
      </c>
      <c r="C1251" s="263" t="b">
        <f t="shared" ca="1" si="59"/>
        <v>0</v>
      </c>
      <c r="D1251" s="263" t="b">
        <f>ISBLANK(L11.5C04CB02)</f>
        <v>0</v>
      </c>
      <c r="E1251" s="263">
        <f>COUNT(L11.5C04CB02)</f>
        <v>0</v>
      </c>
      <c r="G1251" s="268" t="str">
        <f t="shared" si="57"/>
        <v>'=ISBLANK(L11.5C04CB02)</v>
      </c>
      <c r="H1251" s="263" t="str">
        <f t="shared" si="58"/>
        <v>'=COUNT(L11.5C04CB02)</v>
      </c>
    </row>
    <row r="1252" spans="1:8" x14ac:dyDescent="0.2">
      <c r="A1252" s="263" t="s">
        <v>2685</v>
      </c>
      <c r="B1252" s="263" t="s">
        <v>7124</v>
      </c>
      <c r="C1252" s="263" t="b">
        <f t="shared" ca="1" si="59"/>
        <v>0</v>
      </c>
      <c r="D1252" s="263" t="b">
        <f>ISBLANK(L11.5C04CB03)</f>
        <v>0</v>
      </c>
      <c r="E1252" s="263">
        <f>COUNT(L11.5C04CB03)</f>
        <v>0</v>
      </c>
      <c r="G1252" s="268" t="str">
        <f t="shared" si="57"/>
        <v>'=ISBLANK(L11.5C04CB03)</v>
      </c>
      <c r="H1252" s="263" t="str">
        <f t="shared" si="58"/>
        <v>'=COUNT(L11.5C04CB03)</v>
      </c>
    </row>
    <row r="1253" spans="1:8" x14ac:dyDescent="0.2">
      <c r="A1253" s="263" t="s">
        <v>2686</v>
      </c>
      <c r="B1253" s="263" t="s">
        <v>7125</v>
      </c>
      <c r="C1253" s="263" t="b">
        <f t="shared" ca="1" si="59"/>
        <v>0</v>
      </c>
      <c r="D1253" s="263" t="b">
        <f>ISBLANK(L11.5C04CB04)</f>
        <v>0</v>
      </c>
      <c r="E1253" s="263">
        <f>COUNT(L11.5C04CB04)</f>
        <v>0</v>
      </c>
      <c r="G1253" s="268" t="str">
        <f t="shared" si="57"/>
        <v>'=ISBLANK(L11.5C04CB04)</v>
      </c>
      <c r="H1253" s="263" t="str">
        <f t="shared" si="58"/>
        <v>'=COUNT(L11.5C04CB04)</v>
      </c>
    </row>
    <row r="1254" spans="1:8" x14ac:dyDescent="0.2">
      <c r="A1254" s="263" t="s">
        <v>2687</v>
      </c>
      <c r="B1254" s="263" t="s">
        <v>6718</v>
      </c>
      <c r="C1254" s="263" t="b">
        <f t="shared" ca="1" si="59"/>
        <v>0</v>
      </c>
      <c r="D1254" s="263" t="b">
        <f>ISBLANK(L11.5C05CB01)</f>
        <v>0</v>
      </c>
      <c r="E1254" s="263">
        <f>COUNT(L11.5C05CB01)</f>
        <v>0</v>
      </c>
      <c r="G1254" s="268" t="str">
        <f t="shared" si="57"/>
        <v>'=ISBLANK(L11.5C05CB01)</v>
      </c>
      <c r="H1254" s="263" t="str">
        <f t="shared" si="58"/>
        <v>'=COUNT(L11.5C05CB01)</v>
      </c>
    </row>
    <row r="1255" spans="1:8" x14ac:dyDescent="0.2">
      <c r="A1255" s="263" t="s">
        <v>2688</v>
      </c>
      <c r="B1255" s="263" t="s">
        <v>7126</v>
      </c>
      <c r="C1255" s="263" t="b">
        <f t="shared" ca="1" si="59"/>
        <v>0</v>
      </c>
      <c r="D1255" s="263" t="b">
        <f>ISBLANK(L11.5C05CB02)</f>
        <v>0</v>
      </c>
      <c r="E1255" s="263">
        <f>COUNT(L11.5C05CB02)</f>
        <v>0</v>
      </c>
      <c r="G1255" s="268" t="str">
        <f t="shared" si="57"/>
        <v>'=ISBLANK(L11.5C05CB02)</v>
      </c>
      <c r="H1255" s="263" t="str">
        <f t="shared" si="58"/>
        <v>'=COUNT(L11.5C05CB02)</v>
      </c>
    </row>
    <row r="1256" spans="1:8" x14ac:dyDescent="0.2">
      <c r="A1256" s="263" t="s">
        <v>2689</v>
      </c>
      <c r="B1256" s="263" t="s">
        <v>7127</v>
      </c>
      <c r="C1256" s="263" t="b">
        <f t="shared" ca="1" si="59"/>
        <v>0</v>
      </c>
      <c r="D1256" s="263" t="b">
        <f>ISBLANK(L11.5C05CB03)</f>
        <v>0</v>
      </c>
      <c r="E1256" s="263">
        <f>COUNT(L11.5C05CB03)</f>
        <v>0</v>
      </c>
      <c r="G1256" s="268" t="str">
        <f t="shared" si="57"/>
        <v>'=ISBLANK(L11.5C05CB03)</v>
      </c>
      <c r="H1256" s="263" t="str">
        <f t="shared" si="58"/>
        <v>'=COUNT(L11.5C05CB03)</v>
      </c>
    </row>
    <row r="1257" spans="1:8" x14ac:dyDescent="0.2">
      <c r="A1257" s="263" t="s">
        <v>2690</v>
      </c>
      <c r="B1257" s="263" t="s">
        <v>7128</v>
      </c>
      <c r="C1257" s="263" t="b">
        <f t="shared" ca="1" si="59"/>
        <v>0</v>
      </c>
      <c r="D1257" s="263" t="b">
        <f>ISBLANK(L11.5C05CB04)</f>
        <v>0</v>
      </c>
      <c r="E1257" s="263">
        <f>COUNT(L11.5C05CB04)</f>
        <v>0</v>
      </c>
      <c r="G1257" s="268" t="str">
        <f t="shared" si="57"/>
        <v>'=ISBLANK(L11.5C05CB04)</v>
      </c>
      <c r="H1257" s="263" t="str">
        <f t="shared" si="58"/>
        <v>'=COUNT(L11.5C05CB04)</v>
      </c>
    </row>
    <row r="1258" spans="1:8" x14ac:dyDescent="0.2">
      <c r="A1258" s="263" t="s">
        <v>2691</v>
      </c>
      <c r="B1258" s="263" t="s">
        <v>6719</v>
      </c>
      <c r="C1258" s="263" t="b">
        <f t="shared" ca="1" si="59"/>
        <v>0</v>
      </c>
      <c r="D1258" s="263" t="b">
        <f>ISBLANK(L11.5C06CB01)</f>
        <v>0</v>
      </c>
      <c r="E1258" s="263">
        <f>COUNT(L11.5C06CB01)</f>
        <v>0</v>
      </c>
      <c r="G1258" s="268" t="str">
        <f t="shared" si="57"/>
        <v>'=ISBLANK(L11.5C06CB01)</v>
      </c>
      <c r="H1258" s="263" t="str">
        <f t="shared" si="58"/>
        <v>'=COUNT(L11.5C06CB01)</v>
      </c>
    </row>
    <row r="1259" spans="1:8" x14ac:dyDescent="0.2">
      <c r="A1259" s="263" t="s">
        <v>2692</v>
      </c>
      <c r="B1259" s="263" t="s">
        <v>7129</v>
      </c>
      <c r="C1259" s="263" t="b">
        <f t="shared" ca="1" si="59"/>
        <v>0</v>
      </c>
      <c r="D1259" s="263" t="b">
        <f>ISBLANK(L11.5C06CB02)</f>
        <v>0</v>
      </c>
      <c r="E1259" s="263">
        <f>COUNT(L11.5C06CB02)</f>
        <v>0</v>
      </c>
      <c r="G1259" s="268" t="str">
        <f t="shared" si="57"/>
        <v>'=ISBLANK(L11.5C06CB02)</v>
      </c>
      <c r="H1259" s="263" t="str">
        <f t="shared" si="58"/>
        <v>'=COUNT(L11.5C06CB02)</v>
      </c>
    </row>
    <row r="1260" spans="1:8" x14ac:dyDescent="0.2">
      <c r="A1260" s="263" t="s">
        <v>2693</v>
      </c>
      <c r="B1260" s="263" t="s">
        <v>7130</v>
      </c>
      <c r="C1260" s="263" t="b">
        <f t="shared" ca="1" si="59"/>
        <v>0</v>
      </c>
      <c r="D1260" s="263" t="b">
        <f>ISBLANK(L11.5C06CB03)</f>
        <v>0</v>
      </c>
      <c r="E1260" s="263">
        <f>COUNT(L11.5C06CB03)</f>
        <v>0</v>
      </c>
      <c r="G1260" s="268" t="str">
        <f t="shared" si="57"/>
        <v>'=ISBLANK(L11.5C06CB03)</v>
      </c>
      <c r="H1260" s="263" t="str">
        <f t="shared" si="58"/>
        <v>'=COUNT(L11.5C06CB03)</v>
      </c>
    </row>
    <row r="1261" spans="1:8" x14ac:dyDescent="0.2">
      <c r="A1261" s="263" t="s">
        <v>2694</v>
      </c>
      <c r="B1261" s="263" t="s">
        <v>7131</v>
      </c>
      <c r="C1261" s="263" t="b">
        <f t="shared" ca="1" si="59"/>
        <v>0</v>
      </c>
      <c r="D1261" s="263" t="b">
        <f>ISBLANK(L11.5C06CB04)</f>
        <v>0</v>
      </c>
      <c r="E1261" s="263">
        <f>COUNT(L11.5C06CB04)</f>
        <v>0</v>
      </c>
      <c r="G1261" s="268" t="str">
        <f t="shared" si="57"/>
        <v>'=ISBLANK(L11.5C06CB04)</v>
      </c>
      <c r="H1261" s="263" t="str">
        <f t="shared" si="58"/>
        <v>'=COUNT(L11.5C06CB04)</v>
      </c>
    </row>
    <row r="1262" spans="1:8" x14ac:dyDescent="0.2">
      <c r="A1262" s="263" t="s">
        <v>2695</v>
      </c>
      <c r="B1262" s="263" t="s">
        <v>6720</v>
      </c>
      <c r="C1262" s="263" t="b">
        <f t="shared" ca="1" si="59"/>
        <v>0</v>
      </c>
      <c r="D1262" s="263" t="b">
        <f>ISBLANK(L11.5C07CB01)</f>
        <v>0</v>
      </c>
      <c r="E1262" s="263">
        <f>COUNT(L11.5C07CB01)</f>
        <v>0</v>
      </c>
      <c r="G1262" s="268" t="str">
        <f t="shared" si="57"/>
        <v>'=ISBLANK(L11.5C07CB01)</v>
      </c>
      <c r="H1262" s="263" t="str">
        <f t="shared" si="58"/>
        <v>'=COUNT(L11.5C07CB01)</v>
      </c>
    </row>
    <row r="1263" spans="1:8" x14ac:dyDescent="0.2">
      <c r="A1263" s="263" t="s">
        <v>2696</v>
      </c>
      <c r="B1263" s="263" t="s">
        <v>7132</v>
      </c>
      <c r="C1263" s="263" t="b">
        <f t="shared" ca="1" si="59"/>
        <v>0</v>
      </c>
      <c r="D1263" s="263" t="b">
        <f>ISBLANK(L11.5C07CB02)</f>
        <v>0</v>
      </c>
      <c r="E1263" s="263">
        <f>COUNT(L11.5C07CB02)</f>
        <v>0</v>
      </c>
      <c r="G1263" s="268" t="str">
        <f t="shared" si="57"/>
        <v>'=ISBLANK(L11.5C07CB02)</v>
      </c>
      <c r="H1263" s="263" t="str">
        <f t="shared" si="58"/>
        <v>'=COUNT(L11.5C07CB02)</v>
      </c>
    </row>
    <row r="1264" spans="1:8" x14ac:dyDescent="0.2">
      <c r="A1264" s="263" t="s">
        <v>2697</v>
      </c>
      <c r="B1264" s="263" t="s">
        <v>7133</v>
      </c>
      <c r="C1264" s="263" t="b">
        <f t="shared" ca="1" si="59"/>
        <v>0</v>
      </c>
      <c r="D1264" s="263" t="b">
        <f>ISBLANK(L11.5C07CB03)</f>
        <v>0</v>
      </c>
      <c r="E1264" s="263">
        <f>COUNT(L11.5C07CB03)</f>
        <v>0</v>
      </c>
      <c r="G1264" s="268" t="str">
        <f t="shared" si="57"/>
        <v>'=ISBLANK(L11.5C07CB03)</v>
      </c>
      <c r="H1264" s="263" t="str">
        <f t="shared" si="58"/>
        <v>'=COUNT(L11.5C07CB03)</v>
      </c>
    </row>
    <row r="1265" spans="1:8" x14ac:dyDescent="0.2">
      <c r="A1265" s="263" t="s">
        <v>2698</v>
      </c>
      <c r="B1265" s="263" t="s">
        <v>7134</v>
      </c>
      <c r="C1265" s="263" t="b">
        <f t="shared" ca="1" si="59"/>
        <v>0</v>
      </c>
      <c r="D1265" s="263" t="b">
        <f>ISBLANK(L11.5C07CB04)</f>
        <v>0</v>
      </c>
      <c r="E1265" s="263">
        <f>COUNT(L11.5C07CB04)</f>
        <v>0</v>
      </c>
      <c r="G1265" s="268" t="str">
        <f t="shared" si="57"/>
        <v>'=ISBLANK(L11.5C07CB04)</v>
      </c>
      <c r="H1265" s="263" t="str">
        <f t="shared" si="58"/>
        <v>'=COUNT(L11.5C07CB04)</v>
      </c>
    </row>
    <row r="1266" spans="1:8" x14ac:dyDescent="0.2">
      <c r="A1266" s="263" t="s">
        <v>2699</v>
      </c>
      <c r="B1266" s="263" t="s">
        <v>6721</v>
      </c>
      <c r="C1266" s="263" t="b">
        <f t="shared" ca="1" si="59"/>
        <v>0</v>
      </c>
      <c r="D1266" s="263" t="b">
        <f>ISBLANK(L11.5C08CB01)</f>
        <v>0</v>
      </c>
      <c r="E1266" s="263">
        <f>COUNT(L11.5C08CB01)</f>
        <v>0</v>
      </c>
      <c r="G1266" s="268" t="str">
        <f t="shared" si="57"/>
        <v>'=ISBLANK(L11.5C08CB01)</v>
      </c>
      <c r="H1266" s="263" t="str">
        <f t="shared" si="58"/>
        <v>'=COUNT(L11.5C08CB01)</v>
      </c>
    </row>
    <row r="1267" spans="1:8" x14ac:dyDescent="0.2">
      <c r="A1267" s="263" t="s">
        <v>2700</v>
      </c>
      <c r="B1267" s="263" t="s">
        <v>7135</v>
      </c>
      <c r="C1267" s="263" t="b">
        <f t="shared" ca="1" si="59"/>
        <v>0</v>
      </c>
      <c r="D1267" s="263" t="b">
        <f>ISBLANK(L11.5C08CB02)</f>
        <v>0</v>
      </c>
      <c r="E1267" s="263">
        <f>COUNT(L11.5C08CB02)</f>
        <v>0</v>
      </c>
      <c r="G1267" s="268" t="str">
        <f t="shared" si="57"/>
        <v>'=ISBLANK(L11.5C08CB02)</v>
      </c>
      <c r="H1267" s="263" t="str">
        <f t="shared" si="58"/>
        <v>'=COUNT(L11.5C08CB02)</v>
      </c>
    </row>
    <row r="1268" spans="1:8" x14ac:dyDescent="0.2">
      <c r="A1268" s="263" t="s">
        <v>2701</v>
      </c>
      <c r="B1268" s="263" t="s">
        <v>7136</v>
      </c>
      <c r="C1268" s="263" t="b">
        <f t="shared" ca="1" si="59"/>
        <v>0</v>
      </c>
      <c r="D1268" s="263" t="b">
        <f>ISBLANK(L11.5C08CB03)</f>
        <v>0</v>
      </c>
      <c r="E1268" s="263">
        <f>COUNT(L11.5C08CB03)</f>
        <v>0</v>
      </c>
      <c r="G1268" s="268" t="str">
        <f t="shared" si="57"/>
        <v>'=ISBLANK(L11.5C08CB03)</v>
      </c>
      <c r="H1268" s="263" t="str">
        <f t="shared" si="58"/>
        <v>'=COUNT(L11.5C08CB03)</v>
      </c>
    </row>
    <row r="1269" spans="1:8" x14ac:dyDescent="0.2">
      <c r="A1269" s="263" t="s">
        <v>2702</v>
      </c>
      <c r="B1269" s="263" t="s">
        <v>7137</v>
      </c>
      <c r="C1269" s="263" t="b">
        <f t="shared" ca="1" si="59"/>
        <v>0</v>
      </c>
      <c r="D1269" s="263" t="b">
        <f>ISBLANK(L11.5C08CB04)</f>
        <v>0</v>
      </c>
      <c r="E1269" s="263">
        <f>COUNT(L11.5C08CB04)</f>
        <v>0</v>
      </c>
      <c r="G1269" s="268" t="str">
        <f t="shared" si="57"/>
        <v>'=ISBLANK(L11.5C08CB04)</v>
      </c>
      <c r="H1269" s="263" t="str">
        <f t="shared" si="58"/>
        <v>'=COUNT(L11.5C08CB04)</v>
      </c>
    </row>
    <row r="1270" spans="1:8" x14ac:dyDescent="0.2">
      <c r="A1270" s="263" t="s">
        <v>2703</v>
      </c>
      <c r="B1270" s="263" t="s">
        <v>6722</v>
      </c>
      <c r="C1270" s="263" t="b">
        <f t="shared" ca="1" si="59"/>
        <v>0</v>
      </c>
      <c r="D1270" s="263" t="b">
        <f>ISBLANK(L11.5C09CB01)</f>
        <v>0</v>
      </c>
      <c r="E1270" s="263">
        <f>COUNT(L11.5C09CB01)</f>
        <v>0</v>
      </c>
      <c r="G1270" s="268" t="str">
        <f t="shared" si="57"/>
        <v>'=ISBLANK(L11.5C09CB01)</v>
      </c>
      <c r="H1270" s="263" t="str">
        <f t="shared" si="58"/>
        <v>'=COUNT(L11.5C09CB01)</v>
      </c>
    </row>
    <row r="1271" spans="1:8" x14ac:dyDescent="0.2">
      <c r="A1271" s="263" t="s">
        <v>2704</v>
      </c>
      <c r="B1271" s="263" t="s">
        <v>7138</v>
      </c>
      <c r="C1271" s="263" t="b">
        <f t="shared" ca="1" si="59"/>
        <v>0</v>
      </c>
      <c r="D1271" s="263" t="b">
        <f>ISBLANK(L11.5C09CB02)</f>
        <v>0</v>
      </c>
      <c r="E1271" s="263">
        <f>COUNT(L11.5C09CB02)</f>
        <v>0</v>
      </c>
      <c r="G1271" s="268" t="str">
        <f t="shared" si="57"/>
        <v>'=ISBLANK(L11.5C09CB02)</v>
      </c>
      <c r="H1271" s="263" t="str">
        <f t="shared" si="58"/>
        <v>'=COUNT(L11.5C09CB02)</v>
      </c>
    </row>
    <row r="1272" spans="1:8" x14ac:dyDescent="0.2">
      <c r="A1272" s="263" t="s">
        <v>2705</v>
      </c>
      <c r="B1272" s="263" t="s">
        <v>7139</v>
      </c>
      <c r="C1272" s="263" t="b">
        <f t="shared" ca="1" si="59"/>
        <v>0</v>
      </c>
      <c r="D1272" s="263" t="b">
        <f>ISBLANK(L11.5C09CB03)</f>
        <v>0</v>
      </c>
      <c r="E1272" s="263">
        <f>COUNT(L11.5C09CB03)</f>
        <v>0</v>
      </c>
      <c r="G1272" s="268" t="str">
        <f t="shared" si="57"/>
        <v>'=ISBLANK(L11.5C09CB03)</v>
      </c>
      <c r="H1272" s="263" t="str">
        <f t="shared" si="58"/>
        <v>'=COUNT(L11.5C09CB03)</v>
      </c>
    </row>
    <row r="1273" spans="1:8" x14ac:dyDescent="0.2">
      <c r="A1273" s="263" t="s">
        <v>2706</v>
      </c>
      <c r="B1273" s="263" t="s">
        <v>7140</v>
      </c>
      <c r="C1273" s="263" t="b">
        <f t="shared" ca="1" si="59"/>
        <v>0</v>
      </c>
      <c r="D1273" s="263" t="b">
        <f>ISBLANK(L11.5C09CB04)</f>
        <v>0</v>
      </c>
      <c r="E1273" s="263">
        <f>COUNT(L11.5C09CB04)</f>
        <v>0</v>
      </c>
      <c r="G1273" s="268" t="str">
        <f t="shared" si="57"/>
        <v>'=ISBLANK(L11.5C09CB04)</v>
      </c>
      <c r="H1273" s="263" t="str">
        <f t="shared" si="58"/>
        <v>'=COUNT(L11.5C09CB04)</v>
      </c>
    </row>
    <row r="1274" spans="1:8" x14ac:dyDescent="0.2">
      <c r="A1274" s="263" t="s">
        <v>2707</v>
      </c>
      <c r="B1274" s="263" t="s">
        <v>6723</v>
      </c>
      <c r="C1274" s="263" t="b">
        <f t="shared" ca="1" si="59"/>
        <v>0</v>
      </c>
      <c r="D1274" s="263" t="b">
        <f>ISBLANK(L11.5C10CB01)</f>
        <v>0</v>
      </c>
      <c r="E1274" s="263">
        <f>COUNT(L11.5C10CB01)</f>
        <v>0</v>
      </c>
      <c r="G1274" s="268" t="str">
        <f t="shared" si="57"/>
        <v>'=ISBLANK(L11.5C10CB01)</v>
      </c>
      <c r="H1274" s="263" t="str">
        <f t="shared" si="58"/>
        <v>'=COUNT(L11.5C10CB01)</v>
      </c>
    </row>
    <row r="1275" spans="1:8" x14ac:dyDescent="0.2">
      <c r="A1275" s="263" t="s">
        <v>2708</v>
      </c>
      <c r="B1275" s="263" t="s">
        <v>7141</v>
      </c>
      <c r="C1275" s="263" t="b">
        <f t="shared" ca="1" si="59"/>
        <v>0</v>
      </c>
      <c r="D1275" s="263" t="b">
        <f>ISBLANK(L11.5C10CB02)</f>
        <v>0</v>
      </c>
      <c r="E1275" s="263">
        <f>COUNT(L11.5C10CB02)</f>
        <v>0</v>
      </c>
      <c r="G1275" s="268" t="str">
        <f t="shared" si="57"/>
        <v>'=ISBLANK(L11.5C10CB02)</v>
      </c>
      <c r="H1275" s="263" t="str">
        <f t="shared" si="58"/>
        <v>'=COUNT(L11.5C10CB02)</v>
      </c>
    </row>
    <row r="1276" spans="1:8" x14ac:dyDescent="0.2">
      <c r="A1276" s="263" t="s">
        <v>2709</v>
      </c>
      <c r="B1276" s="263" t="s">
        <v>7142</v>
      </c>
      <c r="C1276" s="263" t="b">
        <f t="shared" ca="1" si="59"/>
        <v>0</v>
      </c>
      <c r="D1276" s="263" t="b">
        <f>ISBLANK(L11.5C10CB03)</f>
        <v>0</v>
      </c>
      <c r="E1276" s="263">
        <f>COUNT(L11.5C10CB03)</f>
        <v>0</v>
      </c>
      <c r="G1276" s="268" t="str">
        <f t="shared" si="57"/>
        <v>'=ISBLANK(L11.5C10CB03)</v>
      </c>
      <c r="H1276" s="263" t="str">
        <f t="shared" si="58"/>
        <v>'=COUNT(L11.5C10CB03)</v>
      </c>
    </row>
    <row r="1277" spans="1:8" x14ac:dyDescent="0.2">
      <c r="A1277" s="263" t="s">
        <v>2710</v>
      </c>
      <c r="B1277" s="263" t="s">
        <v>7143</v>
      </c>
      <c r="C1277" s="263" t="b">
        <f t="shared" ca="1" si="59"/>
        <v>0</v>
      </c>
      <c r="D1277" s="263" t="b">
        <f>ISBLANK(L11.5C10CB04)</f>
        <v>0</v>
      </c>
      <c r="E1277" s="263">
        <f>COUNT(L11.5C10CB04)</f>
        <v>0</v>
      </c>
      <c r="G1277" s="268" t="str">
        <f t="shared" si="57"/>
        <v>'=ISBLANK(L11.5C10CB04)</v>
      </c>
      <c r="H1277" s="263" t="str">
        <f t="shared" si="58"/>
        <v>'=COUNT(L11.5C10CB04)</v>
      </c>
    </row>
    <row r="1278" spans="1:8" x14ac:dyDescent="0.2">
      <c r="A1278" s="263" t="s">
        <v>2711</v>
      </c>
      <c r="B1278" s="263" t="s">
        <v>6724</v>
      </c>
      <c r="C1278" s="263" t="b">
        <f t="shared" ca="1" si="59"/>
        <v>0</v>
      </c>
      <c r="D1278" s="263" t="b">
        <f>ISBLANK(L11.5C11CB01)</f>
        <v>0</v>
      </c>
      <c r="E1278" s="263">
        <f>COUNT(L11.5C11CB01)</f>
        <v>0</v>
      </c>
      <c r="G1278" s="268" t="str">
        <f t="shared" si="57"/>
        <v>'=ISBLANK(L11.5C11CB01)</v>
      </c>
      <c r="H1278" s="263" t="str">
        <f t="shared" si="58"/>
        <v>'=COUNT(L11.5C11CB01)</v>
      </c>
    </row>
    <row r="1279" spans="1:8" x14ac:dyDescent="0.2">
      <c r="A1279" s="263" t="s">
        <v>2712</v>
      </c>
      <c r="B1279" s="263" t="s">
        <v>7144</v>
      </c>
      <c r="C1279" s="263" t="b">
        <f t="shared" ca="1" si="59"/>
        <v>0</v>
      </c>
      <c r="D1279" s="263" t="b">
        <f>ISBLANK(L11.5C11CB02)</f>
        <v>0</v>
      </c>
      <c r="E1279" s="263">
        <f>COUNT(L11.5C11CB02)</f>
        <v>0</v>
      </c>
      <c r="G1279" s="268" t="str">
        <f t="shared" si="57"/>
        <v>'=ISBLANK(L11.5C11CB02)</v>
      </c>
      <c r="H1279" s="263" t="str">
        <f t="shared" si="58"/>
        <v>'=COUNT(L11.5C11CB02)</v>
      </c>
    </row>
    <row r="1280" spans="1:8" x14ac:dyDescent="0.2">
      <c r="A1280" s="263" t="s">
        <v>2713</v>
      </c>
      <c r="B1280" s="263" t="s">
        <v>7145</v>
      </c>
      <c r="C1280" s="263" t="b">
        <f t="shared" ca="1" si="59"/>
        <v>0</v>
      </c>
      <c r="D1280" s="263" t="b">
        <f>ISBLANK(L11.5C11CB03)</f>
        <v>0</v>
      </c>
      <c r="E1280" s="263">
        <f>COUNT(L11.5C11CB03)</f>
        <v>0</v>
      </c>
      <c r="G1280" s="268" t="str">
        <f t="shared" si="57"/>
        <v>'=ISBLANK(L11.5C11CB03)</v>
      </c>
      <c r="H1280" s="263" t="str">
        <f t="shared" si="58"/>
        <v>'=COUNT(L11.5C11CB03)</v>
      </c>
    </row>
    <row r="1281" spans="1:8" x14ac:dyDescent="0.2">
      <c r="A1281" s="263" t="s">
        <v>2714</v>
      </c>
      <c r="B1281" s="263" t="s">
        <v>7146</v>
      </c>
      <c r="C1281" s="263" t="b">
        <f t="shared" ca="1" si="59"/>
        <v>0</v>
      </c>
      <c r="D1281" s="263" t="b">
        <f>ISBLANK(L11.5C11CB04)</f>
        <v>0</v>
      </c>
      <c r="E1281" s="263">
        <f>COUNT(L11.5C11CB04)</f>
        <v>0</v>
      </c>
      <c r="G1281" s="268" t="str">
        <f t="shared" si="57"/>
        <v>'=ISBLANK(L11.5C11CB04)</v>
      </c>
      <c r="H1281" s="263" t="str">
        <f t="shared" si="58"/>
        <v>'=COUNT(L11.5C11CB04)</v>
      </c>
    </row>
    <row r="1282" spans="1:8" x14ac:dyDescent="0.2">
      <c r="A1282" s="263" t="s">
        <v>2715</v>
      </c>
      <c r="B1282" s="263" t="s">
        <v>6725</v>
      </c>
      <c r="C1282" s="263" t="b">
        <f t="shared" ca="1" si="59"/>
        <v>0</v>
      </c>
      <c r="D1282" s="263" t="b">
        <f>ISBLANK(L11.5C12CB01)</f>
        <v>0</v>
      </c>
      <c r="E1282" s="263">
        <f>COUNT(L11.5C12CB01)</f>
        <v>0</v>
      </c>
      <c r="G1282" s="268" t="str">
        <f t="shared" ref="G1282:G1345" si="60">"'=ISBLANK(" &amp; A1282 &amp;")"</f>
        <v>'=ISBLANK(L11.5C12CB01)</v>
      </c>
      <c r="H1282" s="263" t="str">
        <f t="shared" ref="H1282:H1345" si="61">"'=COUNT(" &amp; A1282 &amp;")"</f>
        <v>'=COUNT(L11.5C12CB01)</v>
      </c>
    </row>
    <row r="1283" spans="1:8" x14ac:dyDescent="0.2">
      <c r="A1283" s="263" t="s">
        <v>2716</v>
      </c>
      <c r="B1283" s="263" t="s">
        <v>7147</v>
      </c>
      <c r="C1283" s="263" t="b">
        <f t="shared" ref="C1283:C1346" ca="1" si="62">INDIRECT(A1283)</f>
        <v>0</v>
      </c>
      <c r="D1283" s="263" t="b">
        <f>ISBLANK(L11.5C12CB02)</f>
        <v>0</v>
      </c>
      <c r="E1283" s="263">
        <f>COUNT(L11.5C12CB02)</f>
        <v>0</v>
      </c>
      <c r="G1283" s="268" t="str">
        <f t="shared" si="60"/>
        <v>'=ISBLANK(L11.5C12CB02)</v>
      </c>
      <c r="H1283" s="263" t="str">
        <f t="shared" si="61"/>
        <v>'=COUNT(L11.5C12CB02)</v>
      </c>
    </row>
    <row r="1284" spans="1:8" x14ac:dyDescent="0.2">
      <c r="A1284" s="263" t="s">
        <v>2717</v>
      </c>
      <c r="B1284" s="263" t="s">
        <v>7148</v>
      </c>
      <c r="C1284" s="263" t="b">
        <f t="shared" ca="1" si="62"/>
        <v>0</v>
      </c>
      <c r="D1284" s="263" t="b">
        <f>ISBLANK(L11.5C12CB03)</f>
        <v>0</v>
      </c>
      <c r="E1284" s="263">
        <f>COUNT(L11.5C12CB03)</f>
        <v>0</v>
      </c>
      <c r="G1284" s="268" t="str">
        <f t="shared" si="60"/>
        <v>'=ISBLANK(L11.5C12CB03)</v>
      </c>
      <c r="H1284" s="263" t="str">
        <f t="shared" si="61"/>
        <v>'=COUNT(L11.5C12CB03)</v>
      </c>
    </row>
    <row r="1285" spans="1:8" x14ac:dyDescent="0.2">
      <c r="A1285" s="263" t="s">
        <v>2718</v>
      </c>
      <c r="B1285" s="263" t="s">
        <v>7149</v>
      </c>
      <c r="C1285" s="263" t="b">
        <f t="shared" ca="1" si="62"/>
        <v>0</v>
      </c>
      <c r="D1285" s="263" t="b">
        <f>ISBLANK(L11.5C12CB04)</f>
        <v>0</v>
      </c>
      <c r="E1285" s="263">
        <f>COUNT(L11.5C12CB04)</f>
        <v>0</v>
      </c>
      <c r="G1285" s="268" t="str">
        <f t="shared" si="60"/>
        <v>'=ISBLANK(L11.5C12CB04)</v>
      </c>
      <c r="H1285" s="263" t="str">
        <f t="shared" si="61"/>
        <v>'=COUNT(L11.5C12CB04)</v>
      </c>
    </row>
    <row r="1286" spans="1:8" x14ac:dyDescent="0.2">
      <c r="A1286" s="263" t="s">
        <v>2719</v>
      </c>
      <c r="B1286" s="263" t="s">
        <v>6726</v>
      </c>
      <c r="C1286" s="263" t="b">
        <f t="shared" ca="1" si="62"/>
        <v>0</v>
      </c>
      <c r="D1286" s="263" t="b">
        <f>ISBLANK(L11.5C13CB01)</f>
        <v>0</v>
      </c>
      <c r="E1286" s="263">
        <f>COUNT(L11.5C13CB01)</f>
        <v>0</v>
      </c>
      <c r="G1286" s="268" t="str">
        <f t="shared" si="60"/>
        <v>'=ISBLANK(L11.5C13CB01)</v>
      </c>
      <c r="H1286" s="263" t="str">
        <f t="shared" si="61"/>
        <v>'=COUNT(L11.5C13CB01)</v>
      </c>
    </row>
    <row r="1287" spans="1:8" x14ac:dyDescent="0.2">
      <c r="A1287" s="263" t="s">
        <v>2720</v>
      </c>
      <c r="B1287" s="263" t="s">
        <v>7150</v>
      </c>
      <c r="C1287" s="263" t="b">
        <f t="shared" ca="1" si="62"/>
        <v>0</v>
      </c>
      <c r="D1287" s="263" t="b">
        <f>ISBLANK(L11.5C13CB02)</f>
        <v>0</v>
      </c>
      <c r="E1287" s="263">
        <f>COUNT(L11.5C13CB02)</f>
        <v>0</v>
      </c>
      <c r="G1287" s="268" t="str">
        <f t="shared" si="60"/>
        <v>'=ISBLANK(L11.5C13CB02)</v>
      </c>
      <c r="H1287" s="263" t="str">
        <f t="shared" si="61"/>
        <v>'=COUNT(L11.5C13CB02)</v>
      </c>
    </row>
    <row r="1288" spans="1:8" x14ac:dyDescent="0.2">
      <c r="A1288" s="263" t="s">
        <v>2721</v>
      </c>
      <c r="B1288" s="263" t="s">
        <v>7151</v>
      </c>
      <c r="C1288" s="263" t="b">
        <f t="shared" ca="1" si="62"/>
        <v>0</v>
      </c>
      <c r="D1288" s="263" t="b">
        <f>ISBLANK(L11.5C13CB03)</f>
        <v>0</v>
      </c>
      <c r="E1288" s="263">
        <f>COUNT(L11.5C13CB03)</f>
        <v>0</v>
      </c>
      <c r="G1288" s="268" t="str">
        <f t="shared" si="60"/>
        <v>'=ISBLANK(L11.5C13CB03)</v>
      </c>
      <c r="H1288" s="263" t="str">
        <f t="shared" si="61"/>
        <v>'=COUNT(L11.5C13CB03)</v>
      </c>
    </row>
    <row r="1289" spans="1:8" x14ac:dyDescent="0.2">
      <c r="A1289" s="263" t="s">
        <v>2722</v>
      </c>
      <c r="B1289" s="263" t="s">
        <v>7152</v>
      </c>
      <c r="C1289" s="263" t="b">
        <f t="shared" ca="1" si="62"/>
        <v>0</v>
      </c>
      <c r="D1289" s="263" t="b">
        <f>ISBLANK(L11.5C13CB04)</f>
        <v>0</v>
      </c>
      <c r="E1289" s="263">
        <f>COUNT(L11.5C13CB04)</f>
        <v>0</v>
      </c>
      <c r="G1289" s="268" t="str">
        <f t="shared" si="60"/>
        <v>'=ISBLANK(L11.5C13CB04)</v>
      </c>
      <c r="H1289" s="263" t="str">
        <f t="shared" si="61"/>
        <v>'=COUNT(L11.5C13CB04)</v>
      </c>
    </row>
    <row r="1290" spans="1:8" x14ac:dyDescent="0.2">
      <c r="A1290" s="263" t="s">
        <v>2723</v>
      </c>
      <c r="B1290" s="263" t="s">
        <v>6727</v>
      </c>
      <c r="C1290" s="263" t="b">
        <f t="shared" ca="1" si="62"/>
        <v>0</v>
      </c>
      <c r="D1290" s="263" t="b">
        <f>ISBLANK(L11.5C14CB01)</f>
        <v>0</v>
      </c>
      <c r="E1290" s="263">
        <f>COUNT(L11.5C14CB01)</f>
        <v>0</v>
      </c>
      <c r="G1290" s="268" t="str">
        <f t="shared" si="60"/>
        <v>'=ISBLANK(L11.5C14CB01)</v>
      </c>
      <c r="H1290" s="263" t="str">
        <f t="shared" si="61"/>
        <v>'=COUNT(L11.5C14CB01)</v>
      </c>
    </row>
    <row r="1291" spans="1:8" x14ac:dyDescent="0.2">
      <c r="A1291" s="263" t="s">
        <v>2724</v>
      </c>
      <c r="B1291" s="263" t="s">
        <v>7153</v>
      </c>
      <c r="C1291" s="263" t="b">
        <f t="shared" ca="1" si="62"/>
        <v>0</v>
      </c>
      <c r="D1291" s="263" t="b">
        <f>ISBLANK(L11.5C14CB02)</f>
        <v>0</v>
      </c>
      <c r="E1291" s="263">
        <f>COUNT(L11.5C14CB02)</f>
        <v>0</v>
      </c>
      <c r="G1291" s="268" t="str">
        <f t="shared" si="60"/>
        <v>'=ISBLANK(L11.5C14CB02)</v>
      </c>
      <c r="H1291" s="263" t="str">
        <f t="shared" si="61"/>
        <v>'=COUNT(L11.5C14CB02)</v>
      </c>
    </row>
    <row r="1292" spans="1:8" x14ac:dyDescent="0.2">
      <c r="A1292" s="263" t="s">
        <v>2725</v>
      </c>
      <c r="B1292" s="263" t="s">
        <v>7154</v>
      </c>
      <c r="C1292" s="263" t="b">
        <f t="shared" ca="1" si="62"/>
        <v>0</v>
      </c>
      <c r="D1292" s="263" t="b">
        <f>ISBLANK(L11.5C14CB03)</f>
        <v>0</v>
      </c>
      <c r="E1292" s="263">
        <f>COUNT(L11.5C14CB03)</f>
        <v>0</v>
      </c>
      <c r="G1292" s="268" t="str">
        <f t="shared" si="60"/>
        <v>'=ISBLANK(L11.5C14CB03)</v>
      </c>
      <c r="H1292" s="263" t="str">
        <f t="shared" si="61"/>
        <v>'=COUNT(L11.5C14CB03)</v>
      </c>
    </row>
    <row r="1293" spans="1:8" x14ac:dyDescent="0.2">
      <c r="A1293" s="263" t="s">
        <v>2726</v>
      </c>
      <c r="B1293" s="263" t="s">
        <v>7155</v>
      </c>
      <c r="C1293" s="263" t="b">
        <f t="shared" ca="1" si="62"/>
        <v>0</v>
      </c>
      <c r="D1293" s="263" t="b">
        <f>ISBLANK(L11.5C14CB04)</f>
        <v>0</v>
      </c>
      <c r="E1293" s="263">
        <f>COUNT(L11.5C14CB04)</f>
        <v>0</v>
      </c>
      <c r="G1293" s="268" t="str">
        <f t="shared" si="60"/>
        <v>'=ISBLANK(L11.5C14CB04)</v>
      </c>
      <c r="H1293" s="263" t="str">
        <f t="shared" si="61"/>
        <v>'=COUNT(L11.5C14CB04)</v>
      </c>
    </row>
    <row r="1294" spans="1:8" x14ac:dyDescent="0.2">
      <c r="A1294" s="263" t="s">
        <v>2727</v>
      </c>
      <c r="B1294" s="263" t="s">
        <v>6728</v>
      </c>
      <c r="C1294" s="263" t="b">
        <f t="shared" ca="1" si="62"/>
        <v>0</v>
      </c>
      <c r="D1294" s="263" t="b">
        <f>ISBLANK(L11.5C15CB01)</f>
        <v>0</v>
      </c>
      <c r="E1294" s="263">
        <f>COUNT(L11.5C15CB01)</f>
        <v>0</v>
      </c>
      <c r="G1294" s="268" t="str">
        <f t="shared" si="60"/>
        <v>'=ISBLANK(L11.5C15CB01)</v>
      </c>
      <c r="H1294" s="263" t="str">
        <f t="shared" si="61"/>
        <v>'=COUNT(L11.5C15CB01)</v>
      </c>
    </row>
    <row r="1295" spans="1:8" x14ac:dyDescent="0.2">
      <c r="A1295" s="263" t="s">
        <v>2728</v>
      </c>
      <c r="B1295" s="263" t="s">
        <v>7156</v>
      </c>
      <c r="C1295" s="263" t="b">
        <f t="shared" ca="1" si="62"/>
        <v>0</v>
      </c>
      <c r="D1295" s="263" t="b">
        <f>ISBLANK(L11.5C15CB02)</f>
        <v>0</v>
      </c>
      <c r="E1295" s="263">
        <f>COUNT(L11.5C15CB02)</f>
        <v>0</v>
      </c>
      <c r="G1295" s="268" t="str">
        <f t="shared" si="60"/>
        <v>'=ISBLANK(L11.5C15CB02)</v>
      </c>
      <c r="H1295" s="263" t="str">
        <f t="shared" si="61"/>
        <v>'=COUNT(L11.5C15CB02)</v>
      </c>
    </row>
    <row r="1296" spans="1:8" x14ac:dyDescent="0.2">
      <c r="A1296" s="263" t="s">
        <v>2729</v>
      </c>
      <c r="B1296" s="263" t="s">
        <v>7157</v>
      </c>
      <c r="C1296" s="263" t="b">
        <f t="shared" ca="1" si="62"/>
        <v>0</v>
      </c>
      <c r="D1296" s="263" t="b">
        <f>ISBLANK(L11.5C15CB03)</f>
        <v>0</v>
      </c>
      <c r="E1296" s="263">
        <f>COUNT(L11.5C15CB03)</f>
        <v>0</v>
      </c>
      <c r="G1296" s="268" t="str">
        <f t="shared" si="60"/>
        <v>'=ISBLANK(L11.5C15CB03)</v>
      </c>
      <c r="H1296" s="263" t="str">
        <f t="shared" si="61"/>
        <v>'=COUNT(L11.5C15CB03)</v>
      </c>
    </row>
    <row r="1297" spans="1:8" x14ac:dyDescent="0.2">
      <c r="A1297" s="263" t="s">
        <v>2730</v>
      </c>
      <c r="B1297" s="263" t="s">
        <v>7158</v>
      </c>
      <c r="C1297" s="263" t="b">
        <f t="shared" ca="1" si="62"/>
        <v>0</v>
      </c>
      <c r="D1297" s="263" t="b">
        <f>ISBLANK(L11.5C15CB04)</f>
        <v>0</v>
      </c>
      <c r="E1297" s="263">
        <f>COUNT(L11.5C15CB04)</f>
        <v>0</v>
      </c>
      <c r="G1297" s="268" t="str">
        <f t="shared" si="60"/>
        <v>'=ISBLANK(L11.5C15CB04)</v>
      </c>
      <c r="H1297" s="263" t="str">
        <f t="shared" si="61"/>
        <v>'=COUNT(L11.5C15CB04)</v>
      </c>
    </row>
    <row r="1298" spans="1:8" x14ac:dyDescent="0.2">
      <c r="A1298" s="263" t="s">
        <v>2731</v>
      </c>
      <c r="B1298" s="263" t="s">
        <v>6729</v>
      </c>
      <c r="C1298" s="263" t="b">
        <f t="shared" ca="1" si="62"/>
        <v>0</v>
      </c>
      <c r="D1298" s="263" t="b">
        <f>ISBLANK(L11.5C16CB01)</f>
        <v>0</v>
      </c>
      <c r="E1298" s="263">
        <f>COUNT(L11.5C16CB01)</f>
        <v>0</v>
      </c>
      <c r="G1298" s="268" t="str">
        <f t="shared" si="60"/>
        <v>'=ISBLANK(L11.5C16CB01)</v>
      </c>
      <c r="H1298" s="263" t="str">
        <f t="shared" si="61"/>
        <v>'=COUNT(L11.5C16CB01)</v>
      </c>
    </row>
    <row r="1299" spans="1:8" x14ac:dyDescent="0.2">
      <c r="A1299" s="263" t="s">
        <v>2732</v>
      </c>
      <c r="B1299" s="263" t="s">
        <v>7159</v>
      </c>
      <c r="C1299" s="263" t="b">
        <f t="shared" ca="1" si="62"/>
        <v>0</v>
      </c>
      <c r="D1299" s="263" t="b">
        <f>ISBLANK(L11.5C16CB02)</f>
        <v>0</v>
      </c>
      <c r="E1299" s="263">
        <f>COUNT(L11.5C16CB02)</f>
        <v>0</v>
      </c>
      <c r="G1299" s="268" t="str">
        <f t="shared" si="60"/>
        <v>'=ISBLANK(L11.5C16CB02)</v>
      </c>
      <c r="H1299" s="263" t="str">
        <f t="shared" si="61"/>
        <v>'=COUNT(L11.5C16CB02)</v>
      </c>
    </row>
    <row r="1300" spans="1:8" x14ac:dyDescent="0.2">
      <c r="A1300" s="263" t="s">
        <v>2733</v>
      </c>
      <c r="B1300" s="263" t="s">
        <v>7160</v>
      </c>
      <c r="C1300" s="263" t="b">
        <f t="shared" ca="1" si="62"/>
        <v>0</v>
      </c>
      <c r="D1300" s="263" t="b">
        <f>ISBLANK(L11.5C16CB03)</f>
        <v>0</v>
      </c>
      <c r="E1300" s="263">
        <f>COUNT(L11.5C16CB03)</f>
        <v>0</v>
      </c>
      <c r="G1300" s="268" t="str">
        <f t="shared" si="60"/>
        <v>'=ISBLANK(L11.5C16CB03)</v>
      </c>
      <c r="H1300" s="263" t="str">
        <f t="shared" si="61"/>
        <v>'=COUNT(L11.5C16CB03)</v>
      </c>
    </row>
    <row r="1301" spans="1:8" x14ac:dyDescent="0.2">
      <c r="A1301" s="263" t="s">
        <v>2734</v>
      </c>
      <c r="B1301" s="263" t="s">
        <v>7161</v>
      </c>
      <c r="C1301" s="263" t="b">
        <f t="shared" ca="1" si="62"/>
        <v>0</v>
      </c>
      <c r="D1301" s="263" t="b">
        <f>ISBLANK(L11.5C16CB04)</f>
        <v>0</v>
      </c>
      <c r="E1301" s="263">
        <f>COUNT(L11.5C16CB04)</f>
        <v>0</v>
      </c>
      <c r="G1301" s="268" t="str">
        <f t="shared" si="60"/>
        <v>'=ISBLANK(L11.5C16CB04)</v>
      </c>
      <c r="H1301" s="263" t="str">
        <f t="shared" si="61"/>
        <v>'=COUNT(L11.5C16CB04)</v>
      </c>
    </row>
    <row r="1302" spans="1:8" x14ac:dyDescent="0.2">
      <c r="A1302" s="263" t="s">
        <v>2735</v>
      </c>
      <c r="B1302" s="263" t="s">
        <v>6730</v>
      </c>
      <c r="C1302" s="263" t="b">
        <f t="shared" ca="1" si="62"/>
        <v>0</v>
      </c>
      <c r="D1302" s="263" t="b">
        <f>ISBLANK(L11.5C17CB01)</f>
        <v>0</v>
      </c>
      <c r="E1302" s="263">
        <f>COUNT(L11.5C17CB01)</f>
        <v>0</v>
      </c>
      <c r="G1302" s="268" t="str">
        <f t="shared" si="60"/>
        <v>'=ISBLANK(L11.5C17CB01)</v>
      </c>
      <c r="H1302" s="263" t="str">
        <f t="shared" si="61"/>
        <v>'=COUNT(L11.5C17CB01)</v>
      </c>
    </row>
    <row r="1303" spans="1:8" x14ac:dyDescent="0.2">
      <c r="A1303" s="263" t="s">
        <v>2736</v>
      </c>
      <c r="B1303" s="263" t="s">
        <v>7162</v>
      </c>
      <c r="C1303" s="263" t="b">
        <f t="shared" ca="1" si="62"/>
        <v>0</v>
      </c>
      <c r="D1303" s="263" t="b">
        <f>ISBLANK(L11.5C17CB02)</f>
        <v>0</v>
      </c>
      <c r="E1303" s="263">
        <f>COUNT(L11.5C17CB02)</f>
        <v>0</v>
      </c>
      <c r="G1303" s="268" t="str">
        <f t="shared" si="60"/>
        <v>'=ISBLANK(L11.5C17CB02)</v>
      </c>
      <c r="H1303" s="263" t="str">
        <f t="shared" si="61"/>
        <v>'=COUNT(L11.5C17CB02)</v>
      </c>
    </row>
    <row r="1304" spans="1:8" x14ac:dyDescent="0.2">
      <c r="A1304" s="263" t="s">
        <v>2737</v>
      </c>
      <c r="B1304" s="263" t="s">
        <v>7163</v>
      </c>
      <c r="C1304" s="263" t="b">
        <f t="shared" ca="1" si="62"/>
        <v>0</v>
      </c>
      <c r="D1304" s="263" t="b">
        <f>ISBLANK(L11.5C17CB03)</f>
        <v>0</v>
      </c>
      <c r="E1304" s="263">
        <f>COUNT(L11.5C17CB03)</f>
        <v>0</v>
      </c>
      <c r="G1304" s="268" t="str">
        <f t="shared" si="60"/>
        <v>'=ISBLANK(L11.5C17CB03)</v>
      </c>
      <c r="H1304" s="263" t="str">
        <f t="shared" si="61"/>
        <v>'=COUNT(L11.5C17CB03)</v>
      </c>
    </row>
    <row r="1305" spans="1:8" x14ac:dyDescent="0.2">
      <c r="A1305" s="263" t="s">
        <v>2738</v>
      </c>
      <c r="B1305" s="263" t="s">
        <v>7164</v>
      </c>
      <c r="C1305" s="263" t="b">
        <f t="shared" ca="1" si="62"/>
        <v>0</v>
      </c>
      <c r="D1305" s="263" t="b">
        <f>ISBLANK(L11.5C17CB04)</f>
        <v>0</v>
      </c>
      <c r="E1305" s="263">
        <f>COUNT(L11.5C17CB04)</f>
        <v>0</v>
      </c>
      <c r="G1305" s="268" t="str">
        <f t="shared" si="60"/>
        <v>'=ISBLANK(L11.5C17CB04)</v>
      </c>
      <c r="H1305" s="263" t="str">
        <f t="shared" si="61"/>
        <v>'=COUNT(L11.5C17CB04)</v>
      </c>
    </row>
    <row r="1306" spans="1:8" x14ac:dyDescent="0.2">
      <c r="A1306" s="263" t="s">
        <v>2739</v>
      </c>
      <c r="B1306" s="263" t="s">
        <v>6731</v>
      </c>
      <c r="C1306" s="263" t="b">
        <f t="shared" ca="1" si="62"/>
        <v>0</v>
      </c>
      <c r="D1306" s="263" t="b">
        <f>ISBLANK(L11.5C18CB01)</f>
        <v>0</v>
      </c>
      <c r="E1306" s="263">
        <f>COUNT(L11.5C18CB01)</f>
        <v>0</v>
      </c>
      <c r="G1306" s="268" t="str">
        <f t="shared" si="60"/>
        <v>'=ISBLANK(L11.5C18CB01)</v>
      </c>
      <c r="H1306" s="263" t="str">
        <f t="shared" si="61"/>
        <v>'=COUNT(L11.5C18CB01)</v>
      </c>
    </row>
    <row r="1307" spans="1:8" x14ac:dyDescent="0.2">
      <c r="A1307" s="263" t="s">
        <v>2740</v>
      </c>
      <c r="B1307" s="263" t="s">
        <v>7165</v>
      </c>
      <c r="C1307" s="263" t="b">
        <f t="shared" ca="1" si="62"/>
        <v>0</v>
      </c>
      <c r="D1307" s="263" t="b">
        <f>ISBLANK(L11.5C18CB02)</f>
        <v>0</v>
      </c>
      <c r="E1307" s="263">
        <f>COUNT(L11.5C18CB02)</f>
        <v>0</v>
      </c>
      <c r="G1307" s="268" t="str">
        <f t="shared" si="60"/>
        <v>'=ISBLANK(L11.5C18CB02)</v>
      </c>
      <c r="H1307" s="263" t="str">
        <f t="shared" si="61"/>
        <v>'=COUNT(L11.5C18CB02)</v>
      </c>
    </row>
    <row r="1308" spans="1:8" x14ac:dyDescent="0.2">
      <c r="A1308" s="263" t="s">
        <v>2741</v>
      </c>
      <c r="B1308" s="263" t="s">
        <v>7166</v>
      </c>
      <c r="C1308" s="263" t="b">
        <f t="shared" ca="1" si="62"/>
        <v>0</v>
      </c>
      <c r="D1308" s="263" t="b">
        <f>ISBLANK(L11.5C18CB03)</f>
        <v>0</v>
      </c>
      <c r="E1308" s="263">
        <f>COUNT(L11.5C18CB03)</f>
        <v>0</v>
      </c>
      <c r="G1308" s="268" t="str">
        <f t="shared" si="60"/>
        <v>'=ISBLANK(L11.5C18CB03)</v>
      </c>
      <c r="H1308" s="263" t="str">
        <f t="shared" si="61"/>
        <v>'=COUNT(L11.5C18CB03)</v>
      </c>
    </row>
    <row r="1309" spans="1:8" x14ac:dyDescent="0.2">
      <c r="A1309" s="263" t="s">
        <v>2742</v>
      </c>
      <c r="B1309" s="263" t="s">
        <v>7167</v>
      </c>
      <c r="C1309" s="263" t="b">
        <f t="shared" ca="1" si="62"/>
        <v>0</v>
      </c>
      <c r="D1309" s="263" t="b">
        <f>ISBLANK(L11.5C18CB04)</f>
        <v>0</v>
      </c>
      <c r="E1309" s="263">
        <f>COUNT(L11.5C18CB04)</f>
        <v>0</v>
      </c>
      <c r="G1309" s="268" t="str">
        <f t="shared" si="60"/>
        <v>'=ISBLANK(L11.5C18CB04)</v>
      </c>
      <c r="H1309" s="263" t="str">
        <f t="shared" si="61"/>
        <v>'=COUNT(L11.5C18CB04)</v>
      </c>
    </row>
    <row r="1310" spans="1:8" x14ac:dyDescent="0.2">
      <c r="A1310" s="263" t="s">
        <v>2743</v>
      </c>
      <c r="B1310" s="263" t="s">
        <v>6732</v>
      </c>
      <c r="C1310" s="263" t="b">
        <f t="shared" ca="1" si="62"/>
        <v>0</v>
      </c>
      <c r="D1310" s="263" t="b">
        <f>ISBLANK(L11.5C19CB01)</f>
        <v>0</v>
      </c>
      <c r="E1310" s="263">
        <f>COUNT(L11.5C19CB01)</f>
        <v>0</v>
      </c>
      <c r="G1310" s="268" t="str">
        <f t="shared" si="60"/>
        <v>'=ISBLANK(L11.5C19CB01)</v>
      </c>
      <c r="H1310" s="263" t="str">
        <f t="shared" si="61"/>
        <v>'=COUNT(L11.5C19CB01)</v>
      </c>
    </row>
    <row r="1311" spans="1:8" x14ac:dyDescent="0.2">
      <c r="A1311" s="263" t="s">
        <v>2744</v>
      </c>
      <c r="B1311" s="263" t="s">
        <v>7168</v>
      </c>
      <c r="C1311" s="263" t="b">
        <f t="shared" ca="1" si="62"/>
        <v>0</v>
      </c>
      <c r="D1311" s="263" t="b">
        <f>ISBLANK(L11.5C19CB02)</f>
        <v>0</v>
      </c>
      <c r="E1311" s="263">
        <f>COUNT(L11.5C19CB02)</f>
        <v>0</v>
      </c>
      <c r="G1311" s="268" t="str">
        <f t="shared" si="60"/>
        <v>'=ISBLANK(L11.5C19CB02)</v>
      </c>
      <c r="H1311" s="263" t="str">
        <f t="shared" si="61"/>
        <v>'=COUNT(L11.5C19CB02)</v>
      </c>
    </row>
    <row r="1312" spans="1:8" x14ac:dyDescent="0.2">
      <c r="A1312" s="263" t="s">
        <v>2745</v>
      </c>
      <c r="B1312" s="263" t="s">
        <v>7169</v>
      </c>
      <c r="C1312" s="263" t="b">
        <f t="shared" ca="1" si="62"/>
        <v>0</v>
      </c>
      <c r="D1312" s="263" t="b">
        <f>ISBLANK(L11.5C19CB03)</f>
        <v>0</v>
      </c>
      <c r="E1312" s="263">
        <f>COUNT(L11.5C19CB03)</f>
        <v>0</v>
      </c>
      <c r="G1312" s="268" t="str">
        <f t="shared" si="60"/>
        <v>'=ISBLANK(L11.5C19CB03)</v>
      </c>
      <c r="H1312" s="263" t="str">
        <f t="shared" si="61"/>
        <v>'=COUNT(L11.5C19CB03)</v>
      </c>
    </row>
    <row r="1313" spans="1:8" x14ac:dyDescent="0.2">
      <c r="A1313" s="263" t="s">
        <v>2746</v>
      </c>
      <c r="B1313" s="263" t="s">
        <v>7170</v>
      </c>
      <c r="C1313" s="263" t="b">
        <f t="shared" ca="1" si="62"/>
        <v>0</v>
      </c>
      <c r="D1313" s="263" t="b">
        <f>ISBLANK(L11.5C19CB04)</f>
        <v>0</v>
      </c>
      <c r="E1313" s="263">
        <f>COUNT(L11.5C19CB04)</f>
        <v>0</v>
      </c>
      <c r="G1313" s="268" t="str">
        <f t="shared" si="60"/>
        <v>'=ISBLANK(L11.5C19CB04)</v>
      </c>
      <c r="H1313" s="263" t="str">
        <f t="shared" si="61"/>
        <v>'=COUNT(L11.5C19CB04)</v>
      </c>
    </row>
    <row r="1314" spans="1:8" x14ac:dyDescent="0.2">
      <c r="A1314" s="263" t="s">
        <v>2747</v>
      </c>
      <c r="B1314" s="263" t="s">
        <v>6733</v>
      </c>
      <c r="C1314" s="263" t="b">
        <f t="shared" ca="1" si="62"/>
        <v>0</v>
      </c>
      <c r="D1314" s="263" t="b">
        <f>ISBLANK(L11.5C20CB01)</f>
        <v>0</v>
      </c>
      <c r="E1314" s="263">
        <f>COUNT(L11.5C20CB01)</f>
        <v>0</v>
      </c>
      <c r="G1314" s="268" t="str">
        <f t="shared" si="60"/>
        <v>'=ISBLANK(L11.5C20CB01)</v>
      </c>
      <c r="H1314" s="263" t="str">
        <f t="shared" si="61"/>
        <v>'=COUNT(L11.5C20CB01)</v>
      </c>
    </row>
    <row r="1315" spans="1:8" x14ac:dyDescent="0.2">
      <c r="A1315" s="263" t="s">
        <v>2748</v>
      </c>
      <c r="B1315" s="263" t="s">
        <v>7171</v>
      </c>
      <c r="C1315" s="263" t="b">
        <f t="shared" ca="1" si="62"/>
        <v>0</v>
      </c>
      <c r="D1315" s="263" t="b">
        <f>ISBLANK(L11.5C20CB02)</f>
        <v>0</v>
      </c>
      <c r="E1315" s="263">
        <f>COUNT(L11.5C20CB02)</f>
        <v>0</v>
      </c>
      <c r="G1315" s="268" t="str">
        <f t="shared" si="60"/>
        <v>'=ISBLANK(L11.5C20CB02)</v>
      </c>
      <c r="H1315" s="263" t="str">
        <f t="shared" si="61"/>
        <v>'=COUNT(L11.5C20CB02)</v>
      </c>
    </row>
    <row r="1316" spans="1:8" x14ac:dyDescent="0.2">
      <c r="A1316" s="263" t="s">
        <v>2749</v>
      </c>
      <c r="B1316" s="263" t="s">
        <v>7172</v>
      </c>
      <c r="C1316" s="263" t="b">
        <f t="shared" ca="1" si="62"/>
        <v>0</v>
      </c>
      <c r="D1316" s="263" t="b">
        <f>ISBLANK(L11.5C20CB03)</f>
        <v>0</v>
      </c>
      <c r="E1316" s="263">
        <f>COUNT(L11.5C20CB03)</f>
        <v>0</v>
      </c>
      <c r="G1316" s="268" t="str">
        <f t="shared" si="60"/>
        <v>'=ISBLANK(L11.5C20CB03)</v>
      </c>
      <c r="H1316" s="263" t="str">
        <f t="shared" si="61"/>
        <v>'=COUNT(L11.5C20CB03)</v>
      </c>
    </row>
    <row r="1317" spans="1:8" x14ac:dyDescent="0.2">
      <c r="A1317" s="263" t="s">
        <v>2750</v>
      </c>
      <c r="B1317" s="263" t="s">
        <v>7173</v>
      </c>
      <c r="C1317" s="263" t="b">
        <f t="shared" ca="1" si="62"/>
        <v>0</v>
      </c>
      <c r="D1317" s="263" t="b">
        <f>ISBLANK(L11.5C20CB04)</f>
        <v>0</v>
      </c>
      <c r="E1317" s="263">
        <f>COUNT(L11.5C20CB04)</f>
        <v>0</v>
      </c>
      <c r="G1317" s="268" t="str">
        <f t="shared" si="60"/>
        <v>'=ISBLANK(L11.5C20CB04)</v>
      </c>
      <c r="H1317" s="263" t="str">
        <f t="shared" si="61"/>
        <v>'=COUNT(L11.5C20CB04)</v>
      </c>
    </row>
    <row r="1318" spans="1:8" x14ac:dyDescent="0.2">
      <c r="A1318" s="263" t="s">
        <v>2751</v>
      </c>
      <c r="B1318" s="263" t="s">
        <v>6734</v>
      </c>
      <c r="C1318" s="263" t="b">
        <f t="shared" ca="1" si="62"/>
        <v>0</v>
      </c>
      <c r="D1318" s="263" t="b">
        <f>ISBLANK(L11.5C21CB01)</f>
        <v>0</v>
      </c>
      <c r="E1318" s="263">
        <f>COUNT(L11.5C21CB01)</f>
        <v>0</v>
      </c>
      <c r="G1318" s="268" t="str">
        <f t="shared" si="60"/>
        <v>'=ISBLANK(L11.5C21CB01)</v>
      </c>
      <c r="H1318" s="263" t="str">
        <f t="shared" si="61"/>
        <v>'=COUNT(L11.5C21CB01)</v>
      </c>
    </row>
    <row r="1319" spans="1:8" x14ac:dyDescent="0.2">
      <c r="A1319" s="263" t="s">
        <v>2752</v>
      </c>
      <c r="B1319" s="263" t="s">
        <v>7174</v>
      </c>
      <c r="C1319" s="263" t="b">
        <f t="shared" ca="1" si="62"/>
        <v>0</v>
      </c>
      <c r="D1319" s="263" t="b">
        <f>ISBLANK(L11.5C21CB02)</f>
        <v>0</v>
      </c>
      <c r="E1319" s="263">
        <f>COUNT(L11.5C21CB02)</f>
        <v>0</v>
      </c>
      <c r="G1319" s="268" t="str">
        <f t="shared" si="60"/>
        <v>'=ISBLANK(L11.5C21CB02)</v>
      </c>
      <c r="H1319" s="263" t="str">
        <f t="shared" si="61"/>
        <v>'=COUNT(L11.5C21CB02)</v>
      </c>
    </row>
    <row r="1320" spans="1:8" x14ac:dyDescent="0.2">
      <c r="A1320" s="263" t="s">
        <v>2753</v>
      </c>
      <c r="B1320" s="263" t="s">
        <v>7175</v>
      </c>
      <c r="C1320" s="263" t="b">
        <f t="shared" ca="1" si="62"/>
        <v>0</v>
      </c>
      <c r="D1320" s="263" t="b">
        <f>ISBLANK(L11.5C21CB03)</f>
        <v>0</v>
      </c>
      <c r="E1320" s="263">
        <f>COUNT(L11.5C21CB03)</f>
        <v>0</v>
      </c>
      <c r="G1320" s="268" t="str">
        <f t="shared" si="60"/>
        <v>'=ISBLANK(L11.5C21CB03)</v>
      </c>
      <c r="H1320" s="263" t="str">
        <f t="shared" si="61"/>
        <v>'=COUNT(L11.5C21CB03)</v>
      </c>
    </row>
    <row r="1321" spans="1:8" x14ac:dyDescent="0.2">
      <c r="A1321" s="263" t="s">
        <v>2754</v>
      </c>
      <c r="B1321" s="263" t="s">
        <v>7176</v>
      </c>
      <c r="C1321" s="263" t="b">
        <f t="shared" ca="1" si="62"/>
        <v>0</v>
      </c>
      <c r="D1321" s="263" t="b">
        <f>ISBLANK(L11.5C21CB04)</f>
        <v>0</v>
      </c>
      <c r="E1321" s="263">
        <f>COUNT(L11.5C21CB04)</f>
        <v>0</v>
      </c>
      <c r="G1321" s="268" t="str">
        <f t="shared" si="60"/>
        <v>'=ISBLANK(L11.5C21CB04)</v>
      </c>
      <c r="H1321" s="263" t="str">
        <f t="shared" si="61"/>
        <v>'=COUNT(L11.5C21CB04)</v>
      </c>
    </row>
    <row r="1322" spans="1:8" x14ac:dyDescent="0.2">
      <c r="A1322" s="263" t="s">
        <v>2755</v>
      </c>
      <c r="B1322" s="263" t="s">
        <v>6735</v>
      </c>
      <c r="C1322" s="263" t="b">
        <f t="shared" ca="1" si="62"/>
        <v>0</v>
      </c>
      <c r="D1322" s="263" t="b">
        <f>ISBLANK(L11.5C22CB01)</f>
        <v>0</v>
      </c>
      <c r="E1322" s="263">
        <f>COUNT(L11.5C22CB01)</f>
        <v>0</v>
      </c>
      <c r="G1322" s="268" t="str">
        <f t="shared" si="60"/>
        <v>'=ISBLANK(L11.5C22CB01)</v>
      </c>
      <c r="H1322" s="263" t="str">
        <f t="shared" si="61"/>
        <v>'=COUNT(L11.5C22CB01)</v>
      </c>
    </row>
    <row r="1323" spans="1:8" x14ac:dyDescent="0.2">
      <c r="A1323" s="263" t="s">
        <v>2756</v>
      </c>
      <c r="B1323" s="263" t="s">
        <v>7177</v>
      </c>
      <c r="C1323" s="263" t="b">
        <f t="shared" ca="1" si="62"/>
        <v>0</v>
      </c>
      <c r="D1323" s="263" t="b">
        <f>ISBLANK(L11.5C22CB02)</f>
        <v>0</v>
      </c>
      <c r="E1323" s="263">
        <f>COUNT(L11.5C22CB02)</f>
        <v>0</v>
      </c>
      <c r="G1323" s="268" t="str">
        <f t="shared" si="60"/>
        <v>'=ISBLANK(L11.5C22CB02)</v>
      </c>
      <c r="H1323" s="263" t="str">
        <f t="shared" si="61"/>
        <v>'=COUNT(L11.5C22CB02)</v>
      </c>
    </row>
    <row r="1324" spans="1:8" x14ac:dyDescent="0.2">
      <c r="A1324" s="263" t="s">
        <v>2757</v>
      </c>
      <c r="B1324" s="263" t="s">
        <v>7178</v>
      </c>
      <c r="C1324" s="263" t="b">
        <f t="shared" ca="1" si="62"/>
        <v>0</v>
      </c>
      <c r="D1324" s="263" t="b">
        <f>ISBLANK(L11.5C22CB03)</f>
        <v>0</v>
      </c>
      <c r="E1324" s="263">
        <f>COUNT(L11.5C22CB03)</f>
        <v>0</v>
      </c>
      <c r="G1324" s="268" t="str">
        <f t="shared" si="60"/>
        <v>'=ISBLANK(L11.5C22CB03)</v>
      </c>
      <c r="H1324" s="263" t="str">
        <f t="shared" si="61"/>
        <v>'=COUNT(L11.5C22CB03)</v>
      </c>
    </row>
    <row r="1325" spans="1:8" x14ac:dyDescent="0.2">
      <c r="A1325" s="263" t="s">
        <v>2758</v>
      </c>
      <c r="B1325" s="263" t="s">
        <v>7179</v>
      </c>
      <c r="C1325" s="263" t="b">
        <f t="shared" ca="1" si="62"/>
        <v>0</v>
      </c>
      <c r="D1325" s="263" t="b">
        <f>ISBLANK(L11.5C22CB04)</f>
        <v>0</v>
      </c>
      <c r="E1325" s="263">
        <f>COUNT(L11.5C22CB04)</f>
        <v>0</v>
      </c>
      <c r="G1325" s="268" t="str">
        <f t="shared" si="60"/>
        <v>'=ISBLANK(L11.5C22CB04)</v>
      </c>
      <c r="H1325" s="263" t="str">
        <f t="shared" si="61"/>
        <v>'=COUNT(L11.5C22CB04)</v>
      </c>
    </row>
    <row r="1326" spans="1:8" x14ac:dyDescent="0.2">
      <c r="A1326" s="263" t="s">
        <v>2759</v>
      </c>
      <c r="B1326" s="263" t="s">
        <v>6736</v>
      </c>
      <c r="C1326" s="263" t="b">
        <f t="shared" ca="1" si="62"/>
        <v>0</v>
      </c>
      <c r="D1326" s="263" t="b">
        <f>ISBLANK(L11.5C23CB01)</f>
        <v>0</v>
      </c>
      <c r="E1326" s="263">
        <f>COUNT(L11.5C23CB01)</f>
        <v>0</v>
      </c>
      <c r="G1326" s="268" t="str">
        <f t="shared" si="60"/>
        <v>'=ISBLANK(L11.5C23CB01)</v>
      </c>
      <c r="H1326" s="263" t="str">
        <f t="shared" si="61"/>
        <v>'=COUNT(L11.5C23CB01)</v>
      </c>
    </row>
    <row r="1327" spans="1:8" x14ac:dyDescent="0.2">
      <c r="A1327" s="263" t="s">
        <v>2760</v>
      </c>
      <c r="B1327" s="263" t="s">
        <v>7180</v>
      </c>
      <c r="C1327" s="263" t="b">
        <f t="shared" ca="1" si="62"/>
        <v>0</v>
      </c>
      <c r="D1327" s="263" t="b">
        <f>ISBLANK(L11.5C23CB02)</f>
        <v>0</v>
      </c>
      <c r="E1327" s="263">
        <f>COUNT(L11.5C23CB02)</f>
        <v>0</v>
      </c>
      <c r="G1327" s="268" t="str">
        <f t="shared" si="60"/>
        <v>'=ISBLANK(L11.5C23CB02)</v>
      </c>
      <c r="H1327" s="263" t="str">
        <f t="shared" si="61"/>
        <v>'=COUNT(L11.5C23CB02)</v>
      </c>
    </row>
    <row r="1328" spans="1:8" x14ac:dyDescent="0.2">
      <c r="A1328" s="263" t="s">
        <v>2761</v>
      </c>
      <c r="B1328" s="263" t="s">
        <v>7181</v>
      </c>
      <c r="C1328" s="263" t="b">
        <f t="shared" ca="1" si="62"/>
        <v>0</v>
      </c>
      <c r="D1328" s="263" t="b">
        <f>ISBLANK(L11.5C23CB03)</f>
        <v>0</v>
      </c>
      <c r="E1328" s="263">
        <f>COUNT(L11.5C23CB03)</f>
        <v>0</v>
      </c>
      <c r="G1328" s="268" t="str">
        <f t="shared" si="60"/>
        <v>'=ISBLANK(L11.5C23CB03)</v>
      </c>
      <c r="H1328" s="263" t="str">
        <f t="shared" si="61"/>
        <v>'=COUNT(L11.5C23CB03)</v>
      </c>
    </row>
    <row r="1329" spans="1:8" x14ac:dyDescent="0.2">
      <c r="A1329" s="263" t="s">
        <v>2762</v>
      </c>
      <c r="B1329" s="263" t="s">
        <v>7182</v>
      </c>
      <c r="C1329" s="263" t="b">
        <f t="shared" ca="1" si="62"/>
        <v>0</v>
      </c>
      <c r="D1329" s="263" t="b">
        <f>ISBLANK(L11.5C23CB04)</f>
        <v>0</v>
      </c>
      <c r="E1329" s="263">
        <f>COUNT(L11.5C23CB04)</f>
        <v>0</v>
      </c>
      <c r="G1329" s="268" t="str">
        <f t="shared" si="60"/>
        <v>'=ISBLANK(L11.5C23CB04)</v>
      </c>
      <c r="H1329" s="263" t="str">
        <f t="shared" si="61"/>
        <v>'=COUNT(L11.5C23CB04)</v>
      </c>
    </row>
    <row r="1330" spans="1:8" x14ac:dyDescent="0.2">
      <c r="A1330" s="263" t="s">
        <v>2763</v>
      </c>
      <c r="B1330" s="263" t="s">
        <v>6737</v>
      </c>
      <c r="C1330" s="263" t="b">
        <f t="shared" ca="1" si="62"/>
        <v>0</v>
      </c>
      <c r="D1330" s="263" t="b">
        <f>ISBLANK(L11.5C24CB01)</f>
        <v>0</v>
      </c>
      <c r="E1330" s="263">
        <f>COUNT(L11.5C24CB01)</f>
        <v>0</v>
      </c>
      <c r="G1330" s="268" t="str">
        <f t="shared" si="60"/>
        <v>'=ISBLANK(L11.5C24CB01)</v>
      </c>
      <c r="H1330" s="263" t="str">
        <f t="shared" si="61"/>
        <v>'=COUNT(L11.5C24CB01)</v>
      </c>
    </row>
    <row r="1331" spans="1:8" x14ac:dyDescent="0.2">
      <c r="A1331" s="263" t="s">
        <v>2764</v>
      </c>
      <c r="B1331" s="263" t="s">
        <v>7183</v>
      </c>
      <c r="C1331" s="263" t="b">
        <f t="shared" ca="1" si="62"/>
        <v>0</v>
      </c>
      <c r="D1331" s="263" t="b">
        <f>ISBLANK(L11.5C24CB02)</f>
        <v>0</v>
      </c>
      <c r="E1331" s="263">
        <f>COUNT(L11.5C24CB02)</f>
        <v>0</v>
      </c>
      <c r="G1331" s="268" t="str">
        <f t="shared" si="60"/>
        <v>'=ISBLANK(L11.5C24CB02)</v>
      </c>
      <c r="H1331" s="263" t="str">
        <f t="shared" si="61"/>
        <v>'=COUNT(L11.5C24CB02)</v>
      </c>
    </row>
    <row r="1332" spans="1:8" x14ac:dyDescent="0.2">
      <c r="A1332" s="263" t="s">
        <v>2765</v>
      </c>
      <c r="B1332" s="263" t="s">
        <v>7184</v>
      </c>
      <c r="C1332" s="263" t="b">
        <f t="shared" ca="1" si="62"/>
        <v>0</v>
      </c>
      <c r="D1332" s="263" t="b">
        <f>ISBLANK(L11.5C24CB03)</f>
        <v>0</v>
      </c>
      <c r="E1332" s="263">
        <f>COUNT(L11.5C24CB03)</f>
        <v>0</v>
      </c>
      <c r="G1332" s="268" t="str">
        <f t="shared" si="60"/>
        <v>'=ISBLANK(L11.5C24CB03)</v>
      </c>
      <c r="H1332" s="263" t="str">
        <f t="shared" si="61"/>
        <v>'=COUNT(L11.5C24CB03)</v>
      </c>
    </row>
    <row r="1333" spans="1:8" x14ac:dyDescent="0.2">
      <c r="A1333" s="263" t="s">
        <v>2766</v>
      </c>
      <c r="B1333" s="263" t="s">
        <v>7185</v>
      </c>
      <c r="C1333" s="263" t="b">
        <f t="shared" ca="1" si="62"/>
        <v>0</v>
      </c>
      <c r="D1333" s="263" t="b">
        <f>ISBLANK(L11.5C24CB04)</f>
        <v>0</v>
      </c>
      <c r="E1333" s="263">
        <f>COUNT(L11.5C24CB04)</f>
        <v>0</v>
      </c>
      <c r="G1333" s="268" t="str">
        <f t="shared" si="60"/>
        <v>'=ISBLANK(L11.5C24CB04)</v>
      </c>
      <c r="H1333" s="263" t="str">
        <f t="shared" si="61"/>
        <v>'=COUNT(L11.5C24CB04)</v>
      </c>
    </row>
    <row r="1334" spans="1:8" x14ac:dyDescent="0.2">
      <c r="A1334" s="263" t="s">
        <v>2767</v>
      </c>
      <c r="B1334" s="263" t="s">
        <v>6738</v>
      </c>
      <c r="C1334" s="263" t="b">
        <f t="shared" ca="1" si="62"/>
        <v>0</v>
      </c>
      <c r="D1334" s="263" t="b">
        <f>ISBLANK(L11.5C25CB01)</f>
        <v>0</v>
      </c>
      <c r="E1334" s="263">
        <f>COUNT(L11.5C25CB01)</f>
        <v>0</v>
      </c>
      <c r="G1334" s="268" t="str">
        <f t="shared" si="60"/>
        <v>'=ISBLANK(L11.5C25CB01)</v>
      </c>
      <c r="H1334" s="263" t="str">
        <f t="shared" si="61"/>
        <v>'=COUNT(L11.5C25CB01)</v>
      </c>
    </row>
    <row r="1335" spans="1:8" x14ac:dyDescent="0.2">
      <c r="A1335" s="263" t="s">
        <v>2768</v>
      </c>
      <c r="B1335" s="263" t="s">
        <v>7186</v>
      </c>
      <c r="C1335" s="263" t="b">
        <f t="shared" ca="1" si="62"/>
        <v>0</v>
      </c>
      <c r="D1335" s="263" t="b">
        <f>ISBLANK(L11.5C25CB02)</f>
        <v>0</v>
      </c>
      <c r="E1335" s="263">
        <f>COUNT(L11.5C25CB02)</f>
        <v>0</v>
      </c>
      <c r="G1335" s="268" t="str">
        <f t="shared" si="60"/>
        <v>'=ISBLANK(L11.5C25CB02)</v>
      </c>
      <c r="H1335" s="263" t="str">
        <f t="shared" si="61"/>
        <v>'=COUNT(L11.5C25CB02)</v>
      </c>
    </row>
    <row r="1336" spans="1:8" x14ac:dyDescent="0.2">
      <c r="A1336" s="263" t="s">
        <v>2769</v>
      </c>
      <c r="B1336" s="263" t="s">
        <v>7187</v>
      </c>
      <c r="C1336" s="263" t="b">
        <f t="shared" ca="1" si="62"/>
        <v>0</v>
      </c>
      <c r="D1336" s="263" t="b">
        <f>ISBLANK(L11.5C25CB03)</f>
        <v>0</v>
      </c>
      <c r="E1336" s="263">
        <f>COUNT(L11.5C25CB03)</f>
        <v>0</v>
      </c>
      <c r="G1336" s="268" t="str">
        <f t="shared" si="60"/>
        <v>'=ISBLANK(L11.5C25CB03)</v>
      </c>
      <c r="H1336" s="263" t="str">
        <f t="shared" si="61"/>
        <v>'=COUNT(L11.5C25CB03)</v>
      </c>
    </row>
    <row r="1337" spans="1:8" x14ac:dyDescent="0.2">
      <c r="A1337" s="263" t="s">
        <v>2770</v>
      </c>
      <c r="B1337" s="263" t="s">
        <v>7188</v>
      </c>
      <c r="C1337" s="263" t="b">
        <f t="shared" ca="1" si="62"/>
        <v>0</v>
      </c>
      <c r="D1337" s="263" t="b">
        <f>ISBLANK(L11.5C25CB04)</f>
        <v>0</v>
      </c>
      <c r="E1337" s="263">
        <f>COUNT(L11.5C25CB04)</f>
        <v>0</v>
      </c>
      <c r="G1337" s="268" t="str">
        <f t="shared" si="60"/>
        <v>'=ISBLANK(L11.5C25CB04)</v>
      </c>
      <c r="H1337" s="263" t="str">
        <f t="shared" si="61"/>
        <v>'=COUNT(L11.5C25CB04)</v>
      </c>
    </row>
    <row r="1338" spans="1:8" x14ac:dyDescent="0.2">
      <c r="A1338" s="263" t="s">
        <v>2771</v>
      </c>
      <c r="B1338" s="263" t="s">
        <v>6739</v>
      </c>
      <c r="C1338" s="263" t="b">
        <f t="shared" ca="1" si="62"/>
        <v>0</v>
      </c>
      <c r="D1338" s="263" t="b">
        <f>ISBLANK(L11.5C26CB01)</f>
        <v>0</v>
      </c>
      <c r="E1338" s="263">
        <f>COUNT(L11.5C26CB01)</f>
        <v>0</v>
      </c>
      <c r="G1338" s="268" t="str">
        <f t="shared" si="60"/>
        <v>'=ISBLANK(L11.5C26CB01)</v>
      </c>
      <c r="H1338" s="263" t="str">
        <f t="shared" si="61"/>
        <v>'=COUNT(L11.5C26CB01)</v>
      </c>
    </row>
    <row r="1339" spans="1:8" x14ac:dyDescent="0.2">
      <c r="A1339" s="263" t="s">
        <v>2772</v>
      </c>
      <c r="B1339" s="263" t="s">
        <v>7189</v>
      </c>
      <c r="C1339" s="263" t="b">
        <f t="shared" ca="1" si="62"/>
        <v>0</v>
      </c>
      <c r="D1339" s="263" t="b">
        <f>ISBLANK(L11.5C26CB02)</f>
        <v>0</v>
      </c>
      <c r="E1339" s="263">
        <f>COUNT(L11.5C26CB02)</f>
        <v>0</v>
      </c>
      <c r="G1339" s="268" t="str">
        <f t="shared" si="60"/>
        <v>'=ISBLANK(L11.5C26CB02)</v>
      </c>
      <c r="H1339" s="263" t="str">
        <f t="shared" si="61"/>
        <v>'=COUNT(L11.5C26CB02)</v>
      </c>
    </row>
    <row r="1340" spans="1:8" x14ac:dyDescent="0.2">
      <c r="A1340" s="263" t="s">
        <v>2773</v>
      </c>
      <c r="B1340" s="263" t="s">
        <v>7190</v>
      </c>
      <c r="C1340" s="263" t="b">
        <f t="shared" ca="1" si="62"/>
        <v>0</v>
      </c>
      <c r="D1340" s="263" t="b">
        <f>ISBLANK(L11.5C26CB03)</f>
        <v>0</v>
      </c>
      <c r="E1340" s="263">
        <f>COUNT(L11.5C26CB03)</f>
        <v>0</v>
      </c>
      <c r="G1340" s="268" t="str">
        <f t="shared" si="60"/>
        <v>'=ISBLANK(L11.5C26CB03)</v>
      </c>
      <c r="H1340" s="263" t="str">
        <f t="shared" si="61"/>
        <v>'=COUNT(L11.5C26CB03)</v>
      </c>
    </row>
    <row r="1341" spans="1:8" x14ac:dyDescent="0.2">
      <c r="A1341" s="263" t="s">
        <v>2774</v>
      </c>
      <c r="B1341" s="263" t="s">
        <v>7191</v>
      </c>
      <c r="C1341" s="263" t="b">
        <f t="shared" ca="1" si="62"/>
        <v>0</v>
      </c>
      <c r="D1341" s="263" t="b">
        <f>ISBLANK(L11.5C26CB04)</f>
        <v>0</v>
      </c>
      <c r="E1341" s="263">
        <f>COUNT(L11.5C26CB04)</f>
        <v>0</v>
      </c>
      <c r="G1341" s="268" t="str">
        <f t="shared" si="60"/>
        <v>'=ISBLANK(L11.5C26CB04)</v>
      </c>
      <c r="H1341" s="263" t="str">
        <f t="shared" si="61"/>
        <v>'=COUNT(L11.5C26CB04)</v>
      </c>
    </row>
    <row r="1342" spans="1:8" x14ac:dyDescent="0.2">
      <c r="A1342" s="263" t="s">
        <v>2775</v>
      </c>
      <c r="B1342" s="263" t="s">
        <v>6740</v>
      </c>
      <c r="C1342" s="263" t="b">
        <f t="shared" ca="1" si="62"/>
        <v>0</v>
      </c>
      <c r="D1342" s="263" t="b">
        <f>ISBLANK(L11.5C27CB01)</f>
        <v>0</v>
      </c>
      <c r="E1342" s="263">
        <f>COUNT(L11.5C27CB01)</f>
        <v>0</v>
      </c>
      <c r="G1342" s="268" t="str">
        <f t="shared" si="60"/>
        <v>'=ISBLANK(L11.5C27CB01)</v>
      </c>
      <c r="H1342" s="263" t="str">
        <f t="shared" si="61"/>
        <v>'=COUNT(L11.5C27CB01)</v>
      </c>
    </row>
    <row r="1343" spans="1:8" x14ac:dyDescent="0.2">
      <c r="A1343" s="263" t="s">
        <v>2776</v>
      </c>
      <c r="B1343" s="263" t="s">
        <v>7192</v>
      </c>
      <c r="C1343" s="263" t="b">
        <f t="shared" ca="1" si="62"/>
        <v>0</v>
      </c>
      <c r="D1343" s="263" t="b">
        <f>ISBLANK(L11.5C27CB02)</f>
        <v>0</v>
      </c>
      <c r="E1343" s="263">
        <f>COUNT(L11.5C27CB02)</f>
        <v>0</v>
      </c>
      <c r="G1343" s="268" t="str">
        <f t="shared" si="60"/>
        <v>'=ISBLANK(L11.5C27CB02)</v>
      </c>
      <c r="H1343" s="263" t="str">
        <f t="shared" si="61"/>
        <v>'=COUNT(L11.5C27CB02)</v>
      </c>
    </row>
    <row r="1344" spans="1:8" x14ac:dyDescent="0.2">
      <c r="A1344" s="263" t="s">
        <v>2777</v>
      </c>
      <c r="B1344" s="263" t="s">
        <v>7193</v>
      </c>
      <c r="C1344" s="263" t="b">
        <f t="shared" ca="1" si="62"/>
        <v>0</v>
      </c>
      <c r="D1344" s="263" t="b">
        <f>ISBLANK(L11.5C27CB03)</f>
        <v>0</v>
      </c>
      <c r="E1344" s="263">
        <f>COUNT(L11.5C27CB03)</f>
        <v>0</v>
      </c>
      <c r="G1344" s="268" t="str">
        <f t="shared" si="60"/>
        <v>'=ISBLANK(L11.5C27CB03)</v>
      </c>
      <c r="H1344" s="263" t="str">
        <f t="shared" si="61"/>
        <v>'=COUNT(L11.5C27CB03)</v>
      </c>
    </row>
    <row r="1345" spans="1:8" x14ac:dyDescent="0.2">
      <c r="A1345" s="263" t="s">
        <v>2778</v>
      </c>
      <c r="B1345" s="263" t="s">
        <v>7194</v>
      </c>
      <c r="C1345" s="263" t="b">
        <f t="shared" ca="1" si="62"/>
        <v>0</v>
      </c>
      <c r="D1345" s="263" t="b">
        <f>ISBLANK(L11.5C27CB04)</f>
        <v>0</v>
      </c>
      <c r="E1345" s="263">
        <f>COUNT(L11.5C27CB04)</f>
        <v>0</v>
      </c>
      <c r="G1345" s="268" t="str">
        <f t="shared" si="60"/>
        <v>'=ISBLANK(L11.5C27CB04)</v>
      </c>
      <c r="H1345" s="263" t="str">
        <f t="shared" si="61"/>
        <v>'=COUNT(L11.5C27CB04)</v>
      </c>
    </row>
    <row r="1346" spans="1:8" x14ac:dyDescent="0.2">
      <c r="A1346" s="263" t="s">
        <v>2779</v>
      </c>
      <c r="B1346" s="263" t="s">
        <v>6741</v>
      </c>
      <c r="C1346" s="263" t="b">
        <f t="shared" ca="1" si="62"/>
        <v>0</v>
      </c>
      <c r="D1346" s="263" t="b">
        <f>ISBLANK(L11.5C28CB01)</f>
        <v>0</v>
      </c>
      <c r="E1346" s="263">
        <f>COUNT(L11.5C28CB01)</f>
        <v>0</v>
      </c>
      <c r="G1346" s="268" t="str">
        <f t="shared" ref="G1346:G1409" si="63">"'=ISBLANK(" &amp; A1346 &amp;")"</f>
        <v>'=ISBLANK(L11.5C28CB01)</v>
      </c>
      <c r="H1346" s="263" t="str">
        <f t="shared" ref="H1346:H1409" si="64">"'=COUNT(" &amp; A1346 &amp;")"</f>
        <v>'=COUNT(L11.5C28CB01)</v>
      </c>
    </row>
    <row r="1347" spans="1:8" x14ac:dyDescent="0.2">
      <c r="A1347" s="263" t="s">
        <v>2780</v>
      </c>
      <c r="B1347" s="263" t="s">
        <v>7195</v>
      </c>
      <c r="C1347" s="263" t="b">
        <f t="shared" ref="C1347:C1410" ca="1" si="65">INDIRECT(A1347)</f>
        <v>0</v>
      </c>
      <c r="D1347" s="263" t="b">
        <f>ISBLANK(L11.5C28CB02)</f>
        <v>0</v>
      </c>
      <c r="E1347" s="263">
        <f>COUNT(L11.5C28CB02)</f>
        <v>0</v>
      </c>
      <c r="G1347" s="268" t="str">
        <f t="shared" si="63"/>
        <v>'=ISBLANK(L11.5C28CB02)</v>
      </c>
      <c r="H1347" s="263" t="str">
        <f t="shared" si="64"/>
        <v>'=COUNT(L11.5C28CB02)</v>
      </c>
    </row>
    <row r="1348" spans="1:8" x14ac:dyDescent="0.2">
      <c r="A1348" s="263" t="s">
        <v>2781</v>
      </c>
      <c r="B1348" s="263" t="s">
        <v>7196</v>
      </c>
      <c r="C1348" s="263" t="b">
        <f t="shared" ca="1" si="65"/>
        <v>0</v>
      </c>
      <c r="D1348" s="263" t="b">
        <f>ISBLANK(L11.5C28CB03)</f>
        <v>0</v>
      </c>
      <c r="E1348" s="263">
        <f>COUNT(L11.5C28CB03)</f>
        <v>0</v>
      </c>
      <c r="G1348" s="268" t="str">
        <f t="shared" si="63"/>
        <v>'=ISBLANK(L11.5C28CB03)</v>
      </c>
      <c r="H1348" s="263" t="str">
        <f t="shared" si="64"/>
        <v>'=COUNT(L11.5C28CB03)</v>
      </c>
    </row>
    <row r="1349" spans="1:8" x14ac:dyDescent="0.2">
      <c r="A1349" s="263" t="s">
        <v>2782</v>
      </c>
      <c r="B1349" s="263" t="s">
        <v>7197</v>
      </c>
      <c r="C1349" s="263" t="b">
        <f t="shared" ca="1" si="65"/>
        <v>0</v>
      </c>
      <c r="D1349" s="263" t="b">
        <f>ISBLANK(L11.5C28CB04)</f>
        <v>0</v>
      </c>
      <c r="E1349" s="263">
        <f>COUNT(L11.5C28CB04)</f>
        <v>0</v>
      </c>
      <c r="G1349" s="268" t="str">
        <f t="shared" si="63"/>
        <v>'=ISBLANK(L11.5C28CB04)</v>
      </c>
      <c r="H1349" s="263" t="str">
        <f t="shared" si="64"/>
        <v>'=COUNT(L11.5C28CB04)</v>
      </c>
    </row>
    <row r="1350" spans="1:8" x14ac:dyDescent="0.2">
      <c r="A1350" s="263" t="s">
        <v>2783</v>
      </c>
      <c r="B1350" s="263" t="s">
        <v>6742</v>
      </c>
      <c r="C1350" s="263" t="b">
        <f t="shared" ca="1" si="65"/>
        <v>0</v>
      </c>
      <c r="D1350" s="263" t="b">
        <f>ISBLANK(L11.5C29CB01)</f>
        <v>0</v>
      </c>
      <c r="E1350" s="263">
        <f>COUNT(L11.5C29CB01)</f>
        <v>0</v>
      </c>
      <c r="G1350" s="268" t="str">
        <f t="shared" si="63"/>
        <v>'=ISBLANK(L11.5C29CB01)</v>
      </c>
      <c r="H1350" s="263" t="str">
        <f t="shared" si="64"/>
        <v>'=COUNT(L11.5C29CB01)</v>
      </c>
    </row>
    <row r="1351" spans="1:8" x14ac:dyDescent="0.2">
      <c r="A1351" s="263" t="s">
        <v>2784</v>
      </c>
      <c r="B1351" s="263" t="s">
        <v>7198</v>
      </c>
      <c r="C1351" s="263" t="b">
        <f t="shared" ca="1" si="65"/>
        <v>0</v>
      </c>
      <c r="D1351" s="263" t="b">
        <f>ISBLANK(L11.5C29CB02)</f>
        <v>0</v>
      </c>
      <c r="E1351" s="263">
        <f>COUNT(L11.5C29CB02)</f>
        <v>0</v>
      </c>
      <c r="G1351" s="268" t="str">
        <f t="shared" si="63"/>
        <v>'=ISBLANK(L11.5C29CB02)</v>
      </c>
      <c r="H1351" s="263" t="str">
        <f t="shared" si="64"/>
        <v>'=COUNT(L11.5C29CB02)</v>
      </c>
    </row>
    <row r="1352" spans="1:8" x14ac:dyDescent="0.2">
      <c r="A1352" s="263" t="s">
        <v>2785</v>
      </c>
      <c r="B1352" s="263" t="s">
        <v>7199</v>
      </c>
      <c r="C1352" s="263" t="b">
        <f t="shared" ca="1" si="65"/>
        <v>0</v>
      </c>
      <c r="D1352" s="263" t="b">
        <f>ISBLANK(L11.5C29CB03)</f>
        <v>0</v>
      </c>
      <c r="E1352" s="263">
        <f>COUNT(L11.5C29CB03)</f>
        <v>0</v>
      </c>
      <c r="G1352" s="268" t="str">
        <f t="shared" si="63"/>
        <v>'=ISBLANK(L11.5C29CB03)</v>
      </c>
      <c r="H1352" s="263" t="str">
        <f t="shared" si="64"/>
        <v>'=COUNT(L11.5C29CB03)</v>
      </c>
    </row>
    <row r="1353" spans="1:8" x14ac:dyDescent="0.2">
      <c r="A1353" s="263" t="s">
        <v>2786</v>
      </c>
      <c r="B1353" s="263" t="s">
        <v>7200</v>
      </c>
      <c r="C1353" s="263" t="b">
        <f t="shared" ca="1" si="65"/>
        <v>0</v>
      </c>
      <c r="D1353" s="263" t="b">
        <f>ISBLANK(L11.5C29CB04)</f>
        <v>0</v>
      </c>
      <c r="E1353" s="263">
        <f>COUNT(L11.5C29CB04)</f>
        <v>0</v>
      </c>
      <c r="G1353" s="268" t="str">
        <f t="shared" si="63"/>
        <v>'=ISBLANK(L11.5C29CB04)</v>
      </c>
      <c r="H1353" s="263" t="str">
        <f t="shared" si="64"/>
        <v>'=COUNT(L11.5C29CB04)</v>
      </c>
    </row>
    <row r="1354" spans="1:8" x14ac:dyDescent="0.2">
      <c r="A1354" s="263" t="s">
        <v>2787</v>
      </c>
      <c r="B1354" s="263" t="s">
        <v>6743</v>
      </c>
      <c r="C1354" s="263" t="b">
        <f t="shared" ca="1" si="65"/>
        <v>0</v>
      </c>
      <c r="D1354" s="263" t="b">
        <f>ISBLANK(L11.5C30CB01)</f>
        <v>0</v>
      </c>
      <c r="E1354" s="263">
        <f>COUNT(L11.5C30CB01)</f>
        <v>0</v>
      </c>
      <c r="G1354" s="268" t="str">
        <f t="shared" si="63"/>
        <v>'=ISBLANK(L11.5C30CB01)</v>
      </c>
      <c r="H1354" s="263" t="str">
        <f t="shared" si="64"/>
        <v>'=COUNT(L11.5C30CB01)</v>
      </c>
    </row>
    <row r="1355" spans="1:8" x14ac:dyDescent="0.2">
      <c r="A1355" s="263" t="s">
        <v>2788</v>
      </c>
      <c r="B1355" s="263" t="s">
        <v>7201</v>
      </c>
      <c r="C1355" s="263" t="b">
        <f t="shared" ca="1" si="65"/>
        <v>0</v>
      </c>
      <c r="D1355" s="263" t="b">
        <f>ISBLANK(L11.5C30CB02)</f>
        <v>0</v>
      </c>
      <c r="E1355" s="263">
        <f>COUNT(L11.5C30CB02)</f>
        <v>0</v>
      </c>
      <c r="G1355" s="268" t="str">
        <f t="shared" si="63"/>
        <v>'=ISBLANK(L11.5C30CB02)</v>
      </c>
      <c r="H1355" s="263" t="str">
        <f t="shared" si="64"/>
        <v>'=COUNT(L11.5C30CB02)</v>
      </c>
    </row>
    <row r="1356" spans="1:8" x14ac:dyDescent="0.2">
      <c r="A1356" s="263" t="s">
        <v>2789</v>
      </c>
      <c r="B1356" s="263" t="s">
        <v>7202</v>
      </c>
      <c r="C1356" s="263" t="b">
        <f t="shared" ca="1" si="65"/>
        <v>0</v>
      </c>
      <c r="D1356" s="263" t="b">
        <f>ISBLANK(L11.5C30CB03)</f>
        <v>0</v>
      </c>
      <c r="E1356" s="263">
        <f>COUNT(L11.5C30CB03)</f>
        <v>0</v>
      </c>
      <c r="G1356" s="268" t="str">
        <f t="shared" si="63"/>
        <v>'=ISBLANK(L11.5C30CB03)</v>
      </c>
      <c r="H1356" s="263" t="str">
        <f t="shared" si="64"/>
        <v>'=COUNT(L11.5C30CB03)</v>
      </c>
    </row>
    <row r="1357" spans="1:8" x14ac:dyDescent="0.2">
      <c r="A1357" s="263" t="s">
        <v>2790</v>
      </c>
      <c r="B1357" s="263" t="s">
        <v>7203</v>
      </c>
      <c r="C1357" s="263" t="b">
        <f t="shared" ca="1" si="65"/>
        <v>0</v>
      </c>
      <c r="D1357" s="263" t="b">
        <f>ISBLANK(L11.5C30CB04)</f>
        <v>0</v>
      </c>
      <c r="E1357" s="263">
        <f>COUNT(L11.5C30CB04)</f>
        <v>0</v>
      </c>
      <c r="G1357" s="268" t="str">
        <f t="shared" si="63"/>
        <v>'=ISBLANK(L11.5C30CB04)</v>
      </c>
      <c r="H1357" s="263" t="str">
        <f t="shared" si="64"/>
        <v>'=COUNT(L11.5C30CB04)</v>
      </c>
    </row>
    <row r="1358" spans="1:8" x14ac:dyDescent="0.2">
      <c r="A1358" s="263" t="s">
        <v>2791</v>
      </c>
      <c r="B1358" s="263" t="s">
        <v>6744</v>
      </c>
      <c r="C1358" s="263" t="b">
        <f t="shared" ca="1" si="65"/>
        <v>0</v>
      </c>
      <c r="D1358" s="263" t="b">
        <f>ISBLANK(L11.5C31CB01)</f>
        <v>0</v>
      </c>
      <c r="E1358" s="263">
        <f>COUNT(L11.5C31CB01)</f>
        <v>0</v>
      </c>
      <c r="G1358" s="268" t="str">
        <f t="shared" si="63"/>
        <v>'=ISBLANK(L11.5C31CB01)</v>
      </c>
      <c r="H1358" s="263" t="str">
        <f t="shared" si="64"/>
        <v>'=COUNT(L11.5C31CB01)</v>
      </c>
    </row>
    <row r="1359" spans="1:8" x14ac:dyDescent="0.2">
      <c r="A1359" s="263" t="s">
        <v>2792</v>
      </c>
      <c r="B1359" s="263" t="s">
        <v>7204</v>
      </c>
      <c r="C1359" s="263" t="b">
        <f t="shared" ca="1" si="65"/>
        <v>0</v>
      </c>
      <c r="D1359" s="263" t="b">
        <f>ISBLANK(L11.5C31CB02)</f>
        <v>0</v>
      </c>
      <c r="E1359" s="263">
        <f>COUNT(L11.5C31CB02)</f>
        <v>0</v>
      </c>
      <c r="G1359" s="268" t="str">
        <f t="shared" si="63"/>
        <v>'=ISBLANK(L11.5C31CB02)</v>
      </c>
      <c r="H1359" s="263" t="str">
        <f t="shared" si="64"/>
        <v>'=COUNT(L11.5C31CB02)</v>
      </c>
    </row>
    <row r="1360" spans="1:8" x14ac:dyDescent="0.2">
      <c r="A1360" s="263" t="s">
        <v>2793</v>
      </c>
      <c r="B1360" s="263" t="s">
        <v>7205</v>
      </c>
      <c r="C1360" s="263" t="b">
        <f t="shared" ca="1" si="65"/>
        <v>0</v>
      </c>
      <c r="D1360" s="263" t="b">
        <f>ISBLANK(L11.5C31CB03)</f>
        <v>0</v>
      </c>
      <c r="E1360" s="263">
        <f>COUNT(L11.5C31CB03)</f>
        <v>0</v>
      </c>
      <c r="G1360" s="268" t="str">
        <f t="shared" si="63"/>
        <v>'=ISBLANK(L11.5C31CB03)</v>
      </c>
      <c r="H1360" s="263" t="str">
        <f t="shared" si="64"/>
        <v>'=COUNT(L11.5C31CB03)</v>
      </c>
    </row>
    <row r="1361" spans="1:8" x14ac:dyDescent="0.2">
      <c r="A1361" s="263" t="s">
        <v>2794</v>
      </c>
      <c r="B1361" s="263" t="s">
        <v>7206</v>
      </c>
      <c r="C1361" s="263" t="b">
        <f t="shared" ca="1" si="65"/>
        <v>0</v>
      </c>
      <c r="D1361" s="263" t="b">
        <f>ISBLANK(L11.5C31CB04)</f>
        <v>0</v>
      </c>
      <c r="E1361" s="263">
        <f>COUNT(L11.5C31CB04)</f>
        <v>0</v>
      </c>
      <c r="G1361" s="268" t="str">
        <f t="shared" si="63"/>
        <v>'=ISBLANK(L11.5C31CB04)</v>
      </c>
      <c r="H1361" s="263" t="str">
        <f t="shared" si="64"/>
        <v>'=COUNT(L11.5C31CB04)</v>
      </c>
    </row>
    <row r="1362" spans="1:8" x14ac:dyDescent="0.2">
      <c r="A1362" s="263" t="s">
        <v>2795</v>
      </c>
      <c r="B1362" s="263" t="s">
        <v>6745</v>
      </c>
      <c r="C1362" s="263" t="b">
        <f t="shared" ca="1" si="65"/>
        <v>0</v>
      </c>
      <c r="D1362" s="263" t="b">
        <f>ISBLANK(L11.5C32CB01)</f>
        <v>0</v>
      </c>
      <c r="E1362" s="263">
        <f>COUNT(L11.5C32CB01)</f>
        <v>0</v>
      </c>
      <c r="G1362" s="268" t="str">
        <f t="shared" si="63"/>
        <v>'=ISBLANK(L11.5C32CB01)</v>
      </c>
      <c r="H1362" s="263" t="str">
        <f t="shared" si="64"/>
        <v>'=COUNT(L11.5C32CB01)</v>
      </c>
    </row>
    <row r="1363" spans="1:8" x14ac:dyDescent="0.2">
      <c r="A1363" s="263" t="s">
        <v>2796</v>
      </c>
      <c r="B1363" s="263" t="s">
        <v>7207</v>
      </c>
      <c r="C1363" s="263" t="b">
        <f t="shared" ca="1" si="65"/>
        <v>0</v>
      </c>
      <c r="D1363" s="263" t="b">
        <f>ISBLANK(L11.5C32CB02)</f>
        <v>0</v>
      </c>
      <c r="E1363" s="263">
        <f>COUNT(L11.5C32CB02)</f>
        <v>0</v>
      </c>
      <c r="G1363" s="268" t="str">
        <f t="shared" si="63"/>
        <v>'=ISBLANK(L11.5C32CB02)</v>
      </c>
      <c r="H1363" s="263" t="str">
        <f t="shared" si="64"/>
        <v>'=COUNT(L11.5C32CB02)</v>
      </c>
    </row>
    <row r="1364" spans="1:8" x14ac:dyDescent="0.2">
      <c r="A1364" s="263" t="s">
        <v>2797</v>
      </c>
      <c r="B1364" s="263" t="s">
        <v>7208</v>
      </c>
      <c r="C1364" s="263" t="b">
        <f t="shared" ca="1" si="65"/>
        <v>0</v>
      </c>
      <c r="D1364" s="263" t="b">
        <f>ISBLANK(L11.5C32CB03)</f>
        <v>0</v>
      </c>
      <c r="E1364" s="263">
        <f>COUNT(L11.5C32CB03)</f>
        <v>0</v>
      </c>
      <c r="G1364" s="268" t="str">
        <f t="shared" si="63"/>
        <v>'=ISBLANK(L11.5C32CB03)</v>
      </c>
      <c r="H1364" s="263" t="str">
        <f t="shared" si="64"/>
        <v>'=COUNT(L11.5C32CB03)</v>
      </c>
    </row>
    <row r="1365" spans="1:8" x14ac:dyDescent="0.2">
      <c r="A1365" s="263" t="s">
        <v>2798</v>
      </c>
      <c r="B1365" s="263" t="s">
        <v>7209</v>
      </c>
      <c r="C1365" s="263" t="b">
        <f t="shared" ca="1" si="65"/>
        <v>0</v>
      </c>
      <c r="D1365" s="263" t="b">
        <f>ISBLANK(L11.5C32CB04)</f>
        <v>0</v>
      </c>
      <c r="E1365" s="263">
        <f>COUNT(L11.5C32CB04)</f>
        <v>0</v>
      </c>
      <c r="G1365" s="268" t="str">
        <f t="shared" si="63"/>
        <v>'=ISBLANK(L11.5C32CB04)</v>
      </c>
      <c r="H1365" s="263" t="str">
        <f t="shared" si="64"/>
        <v>'=COUNT(L11.5C32CB04)</v>
      </c>
    </row>
    <row r="1366" spans="1:8" x14ac:dyDescent="0.2">
      <c r="A1366" s="263" t="s">
        <v>2799</v>
      </c>
      <c r="B1366" s="263" t="s">
        <v>6746</v>
      </c>
      <c r="C1366" s="263" t="b">
        <f t="shared" ca="1" si="65"/>
        <v>0</v>
      </c>
      <c r="D1366" s="263" t="b">
        <f>ISBLANK(L11.5C33CB01)</f>
        <v>0</v>
      </c>
      <c r="E1366" s="263">
        <f>COUNT(L11.5C33CB01)</f>
        <v>0</v>
      </c>
      <c r="G1366" s="268" t="str">
        <f t="shared" si="63"/>
        <v>'=ISBLANK(L11.5C33CB01)</v>
      </c>
      <c r="H1366" s="263" t="str">
        <f t="shared" si="64"/>
        <v>'=COUNT(L11.5C33CB01)</v>
      </c>
    </row>
    <row r="1367" spans="1:8" x14ac:dyDescent="0.2">
      <c r="A1367" s="263" t="s">
        <v>2800</v>
      </c>
      <c r="B1367" s="263" t="s">
        <v>7210</v>
      </c>
      <c r="C1367" s="263" t="b">
        <f t="shared" ca="1" si="65"/>
        <v>0</v>
      </c>
      <c r="D1367" s="263" t="b">
        <f>ISBLANK(L11.5C33CB02)</f>
        <v>0</v>
      </c>
      <c r="E1367" s="263">
        <f>COUNT(L11.5C33CB02)</f>
        <v>0</v>
      </c>
      <c r="G1367" s="268" t="str">
        <f t="shared" si="63"/>
        <v>'=ISBLANK(L11.5C33CB02)</v>
      </c>
      <c r="H1367" s="263" t="str">
        <f t="shared" si="64"/>
        <v>'=COUNT(L11.5C33CB02)</v>
      </c>
    </row>
    <row r="1368" spans="1:8" x14ac:dyDescent="0.2">
      <c r="A1368" s="263" t="s">
        <v>2801</v>
      </c>
      <c r="B1368" s="263" t="s">
        <v>7211</v>
      </c>
      <c r="C1368" s="263" t="b">
        <f t="shared" ca="1" si="65"/>
        <v>0</v>
      </c>
      <c r="D1368" s="263" t="b">
        <f>ISBLANK(L11.5C33CB03)</f>
        <v>0</v>
      </c>
      <c r="E1368" s="263">
        <f>COUNT(L11.5C33CB03)</f>
        <v>0</v>
      </c>
      <c r="G1368" s="268" t="str">
        <f t="shared" si="63"/>
        <v>'=ISBLANK(L11.5C33CB03)</v>
      </c>
      <c r="H1368" s="263" t="str">
        <f t="shared" si="64"/>
        <v>'=COUNT(L11.5C33CB03)</v>
      </c>
    </row>
    <row r="1369" spans="1:8" x14ac:dyDescent="0.2">
      <c r="A1369" s="263" t="s">
        <v>2802</v>
      </c>
      <c r="B1369" s="263" t="s">
        <v>7212</v>
      </c>
      <c r="C1369" s="263" t="b">
        <f t="shared" ca="1" si="65"/>
        <v>0</v>
      </c>
      <c r="D1369" s="263" t="b">
        <f>ISBLANK(L11.5C33CB04)</f>
        <v>0</v>
      </c>
      <c r="E1369" s="263">
        <f>COUNT(L11.5C33CB04)</f>
        <v>0</v>
      </c>
      <c r="G1369" s="268" t="str">
        <f t="shared" si="63"/>
        <v>'=ISBLANK(L11.5C33CB04)</v>
      </c>
      <c r="H1369" s="263" t="str">
        <f t="shared" si="64"/>
        <v>'=COUNT(L11.5C33CB04)</v>
      </c>
    </row>
    <row r="1370" spans="1:8" x14ac:dyDescent="0.2">
      <c r="A1370" s="263" t="s">
        <v>2803</v>
      </c>
      <c r="B1370" s="263" t="s">
        <v>6747</v>
      </c>
      <c r="C1370" s="263" t="b">
        <f t="shared" ca="1" si="65"/>
        <v>0</v>
      </c>
      <c r="D1370" s="263" t="b">
        <f>ISBLANK(L11.5C34CB01)</f>
        <v>0</v>
      </c>
      <c r="E1370" s="263">
        <f>COUNT(L11.5C34CB01)</f>
        <v>0</v>
      </c>
      <c r="G1370" s="268" t="str">
        <f t="shared" si="63"/>
        <v>'=ISBLANK(L11.5C34CB01)</v>
      </c>
      <c r="H1370" s="263" t="str">
        <f t="shared" si="64"/>
        <v>'=COUNT(L11.5C34CB01)</v>
      </c>
    </row>
    <row r="1371" spans="1:8" x14ac:dyDescent="0.2">
      <c r="A1371" s="263" t="s">
        <v>2804</v>
      </c>
      <c r="B1371" s="263" t="s">
        <v>7213</v>
      </c>
      <c r="C1371" s="263" t="b">
        <f t="shared" ca="1" si="65"/>
        <v>0</v>
      </c>
      <c r="D1371" s="263" t="b">
        <f>ISBLANK(L11.5C34CB02)</f>
        <v>0</v>
      </c>
      <c r="E1371" s="263">
        <f>COUNT(L11.5C34CB02)</f>
        <v>0</v>
      </c>
      <c r="G1371" s="268" t="str">
        <f t="shared" si="63"/>
        <v>'=ISBLANK(L11.5C34CB02)</v>
      </c>
      <c r="H1371" s="263" t="str">
        <f t="shared" si="64"/>
        <v>'=COUNT(L11.5C34CB02)</v>
      </c>
    </row>
    <row r="1372" spans="1:8" x14ac:dyDescent="0.2">
      <c r="A1372" s="263" t="s">
        <v>2805</v>
      </c>
      <c r="B1372" s="263" t="s">
        <v>7214</v>
      </c>
      <c r="C1372" s="263" t="b">
        <f t="shared" ca="1" si="65"/>
        <v>0</v>
      </c>
      <c r="D1372" s="263" t="b">
        <f>ISBLANK(L11.5C34CB03)</f>
        <v>0</v>
      </c>
      <c r="E1372" s="263">
        <f>COUNT(L11.5C34CB03)</f>
        <v>0</v>
      </c>
      <c r="G1372" s="268" t="str">
        <f t="shared" si="63"/>
        <v>'=ISBLANK(L11.5C34CB03)</v>
      </c>
      <c r="H1372" s="263" t="str">
        <f t="shared" si="64"/>
        <v>'=COUNT(L11.5C34CB03)</v>
      </c>
    </row>
    <row r="1373" spans="1:8" x14ac:dyDescent="0.2">
      <c r="A1373" s="263" t="s">
        <v>2806</v>
      </c>
      <c r="B1373" s="263" t="s">
        <v>7215</v>
      </c>
      <c r="C1373" s="263" t="b">
        <f t="shared" ca="1" si="65"/>
        <v>0</v>
      </c>
      <c r="D1373" s="263" t="b">
        <f>ISBLANK(L11.5C34CB04)</f>
        <v>0</v>
      </c>
      <c r="E1373" s="263">
        <f>COUNT(L11.5C34CB04)</f>
        <v>0</v>
      </c>
      <c r="G1373" s="268" t="str">
        <f t="shared" si="63"/>
        <v>'=ISBLANK(L11.5C34CB04)</v>
      </c>
      <c r="H1373" s="263" t="str">
        <f t="shared" si="64"/>
        <v>'=COUNT(L11.5C34CB04)</v>
      </c>
    </row>
    <row r="1374" spans="1:8" x14ac:dyDescent="0.2">
      <c r="A1374" s="263" t="s">
        <v>2807</v>
      </c>
      <c r="B1374" s="263" t="s">
        <v>6748</v>
      </c>
      <c r="C1374" s="263" t="b">
        <f t="shared" ca="1" si="65"/>
        <v>0</v>
      </c>
      <c r="D1374" s="263" t="b">
        <f>ISBLANK(L11.5C35CB01)</f>
        <v>0</v>
      </c>
      <c r="E1374" s="263">
        <f>COUNT(L11.5C35CB01)</f>
        <v>0</v>
      </c>
      <c r="G1374" s="268" t="str">
        <f t="shared" si="63"/>
        <v>'=ISBLANK(L11.5C35CB01)</v>
      </c>
      <c r="H1374" s="263" t="str">
        <f t="shared" si="64"/>
        <v>'=COUNT(L11.5C35CB01)</v>
      </c>
    </row>
    <row r="1375" spans="1:8" x14ac:dyDescent="0.2">
      <c r="A1375" s="263" t="s">
        <v>2808</v>
      </c>
      <c r="B1375" s="263" t="s">
        <v>7216</v>
      </c>
      <c r="C1375" s="263" t="b">
        <f t="shared" ca="1" si="65"/>
        <v>0</v>
      </c>
      <c r="D1375" s="263" t="b">
        <f>ISBLANK(L11.5C35CB02)</f>
        <v>0</v>
      </c>
      <c r="E1375" s="263">
        <f>COUNT(L11.5C35CB02)</f>
        <v>0</v>
      </c>
      <c r="G1375" s="268" t="str">
        <f t="shared" si="63"/>
        <v>'=ISBLANK(L11.5C35CB02)</v>
      </c>
      <c r="H1375" s="263" t="str">
        <f t="shared" si="64"/>
        <v>'=COUNT(L11.5C35CB02)</v>
      </c>
    </row>
    <row r="1376" spans="1:8" x14ac:dyDescent="0.2">
      <c r="A1376" s="263" t="s">
        <v>2809</v>
      </c>
      <c r="B1376" s="263" t="s">
        <v>7217</v>
      </c>
      <c r="C1376" s="263" t="b">
        <f t="shared" ca="1" si="65"/>
        <v>0</v>
      </c>
      <c r="D1376" s="263" t="b">
        <f>ISBLANK(L11.5C35CB03)</f>
        <v>0</v>
      </c>
      <c r="E1376" s="263">
        <f>COUNT(L11.5C35CB03)</f>
        <v>0</v>
      </c>
      <c r="G1376" s="268" t="str">
        <f t="shared" si="63"/>
        <v>'=ISBLANK(L11.5C35CB03)</v>
      </c>
      <c r="H1376" s="263" t="str">
        <f t="shared" si="64"/>
        <v>'=COUNT(L11.5C35CB03)</v>
      </c>
    </row>
    <row r="1377" spans="1:8" x14ac:dyDescent="0.2">
      <c r="A1377" s="263" t="s">
        <v>2810</v>
      </c>
      <c r="B1377" s="263" t="s">
        <v>7218</v>
      </c>
      <c r="C1377" s="263" t="b">
        <f t="shared" ca="1" si="65"/>
        <v>0</v>
      </c>
      <c r="D1377" s="263" t="b">
        <f>ISBLANK(L11.5C35CB04)</f>
        <v>0</v>
      </c>
      <c r="E1377" s="263">
        <f>COUNT(L11.5C35CB04)</f>
        <v>0</v>
      </c>
      <c r="G1377" s="268" t="str">
        <f t="shared" si="63"/>
        <v>'=ISBLANK(L11.5C35CB04)</v>
      </c>
      <c r="H1377" s="263" t="str">
        <f t="shared" si="64"/>
        <v>'=COUNT(L11.5C35CB04)</v>
      </c>
    </row>
    <row r="1378" spans="1:8" x14ac:dyDescent="0.2">
      <c r="A1378" s="263" t="s">
        <v>2811</v>
      </c>
      <c r="B1378" s="263" t="s">
        <v>6749</v>
      </c>
      <c r="C1378" s="263" t="b">
        <f t="shared" ca="1" si="65"/>
        <v>0</v>
      </c>
      <c r="D1378" s="263" t="b">
        <f>ISBLANK(L11.5C36CB01)</f>
        <v>0</v>
      </c>
      <c r="E1378" s="263">
        <f>COUNT(L11.5C36CB01)</f>
        <v>0</v>
      </c>
      <c r="G1378" s="268" t="str">
        <f t="shared" si="63"/>
        <v>'=ISBLANK(L11.5C36CB01)</v>
      </c>
      <c r="H1378" s="263" t="str">
        <f t="shared" si="64"/>
        <v>'=COUNT(L11.5C36CB01)</v>
      </c>
    </row>
    <row r="1379" spans="1:8" x14ac:dyDescent="0.2">
      <c r="A1379" s="263" t="s">
        <v>2812</v>
      </c>
      <c r="B1379" s="263" t="s">
        <v>7219</v>
      </c>
      <c r="C1379" s="263" t="b">
        <f t="shared" ca="1" si="65"/>
        <v>0</v>
      </c>
      <c r="D1379" s="263" t="b">
        <f>ISBLANK(L11.5C36CB02)</f>
        <v>0</v>
      </c>
      <c r="E1379" s="263">
        <f>COUNT(L11.5C36CB02)</f>
        <v>0</v>
      </c>
      <c r="G1379" s="268" t="str">
        <f t="shared" si="63"/>
        <v>'=ISBLANK(L11.5C36CB02)</v>
      </c>
      <c r="H1379" s="263" t="str">
        <f t="shared" si="64"/>
        <v>'=COUNT(L11.5C36CB02)</v>
      </c>
    </row>
    <row r="1380" spans="1:8" x14ac:dyDescent="0.2">
      <c r="A1380" s="263" t="s">
        <v>2813</v>
      </c>
      <c r="B1380" s="263" t="s">
        <v>7220</v>
      </c>
      <c r="C1380" s="263" t="b">
        <f t="shared" ca="1" si="65"/>
        <v>0</v>
      </c>
      <c r="D1380" s="263" t="b">
        <f>ISBLANK(L11.5C36CB03)</f>
        <v>0</v>
      </c>
      <c r="E1380" s="263">
        <f>COUNT(L11.5C36CB03)</f>
        <v>0</v>
      </c>
      <c r="G1380" s="268" t="str">
        <f t="shared" si="63"/>
        <v>'=ISBLANK(L11.5C36CB03)</v>
      </c>
      <c r="H1380" s="263" t="str">
        <f t="shared" si="64"/>
        <v>'=COUNT(L11.5C36CB03)</v>
      </c>
    </row>
    <row r="1381" spans="1:8" x14ac:dyDescent="0.2">
      <c r="A1381" s="263" t="s">
        <v>2814</v>
      </c>
      <c r="B1381" s="263" t="s">
        <v>7221</v>
      </c>
      <c r="C1381" s="263" t="b">
        <f t="shared" ca="1" si="65"/>
        <v>0</v>
      </c>
      <c r="D1381" s="263" t="b">
        <f>ISBLANK(L11.5C36CB04)</f>
        <v>0</v>
      </c>
      <c r="E1381" s="263">
        <f>COUNT(L11.5C36CB04)</f>
        <v>0</v>
      </c>
      <c r="G1381" s="268" t="str">
        <f t="shared" si="63"/>
        <v>'=ISBLANK(L11.5C36CB04)</v>
      </c>
      <c r="H1381" s="263" t="str">
        <f t="shared" si="64"/>
        <v>'=COUNT(L11.5C36CB04)</v>
      </c>
    </row>
    <row r="1382" spans="1:8" x14ac:dyDescent="0.2">
      <c r="A1382" s="263" t="s">
        <v>2815</v>
      </c>
      <c r="B1382" s="263" t="s">
        <v>6750</v>
      </c>
      <c r="C1382" s="263" t="b">
        <f t="shared" ca="1" si="65"/>
        <v>0</v>
      </c>
      <c r="D1382" s="263" t="b">
        <f>ISBLANK(L11.5C37CB01)</f>
        <v>0</v>
      </c>
      <c r="E1382" s="263">
        <f>COUNT(L11.5C37CB01)</f>
        <v>0</v>
      </c>
      <c r="G1382" s="268" t="str">
        <f t="shared" si="63"/>
        <v>'=ISBLANK(L11.5C37CB01)</v>
      </c>
      <c r="H1382" s="263" t="str">
        <f t="shared" si="64"/>
        <v>'=COUNT(L11.5C37CB01)</v>
      </c>
    </row>
    <row r="1383" spans="1:8" x14ac:dyDescent="0.2">
      <c r="A1383" s="263" t="s">
        <v>2816</v>
      </c>
      <c r="B1383" s="263" t="s">
        <v>7222</v>
      </c>
      <c r="C1383" s="263" t="b">
        <f t="shared" ca="1" si="65"/>
        <v>0</v>
      </c>
      <c r="D1383" s="263" t="b">
        <f>ISBLANK(L11.5C37CB02)</f>
        <v>0</v>
      </c>
      <c r="E1383" s="263">
        <f>COUNT(L11.5C37CB02)</f>
        <v>0</v>
      </c>
      <c r="G1383" s="268" t="str">
        <f t="shared" si="63"/>
        <v>'=ISBLANK(L11.5C37CB02)</v>
      </c>
      <c r="H1383" s="263" t="str">
        <f t="shared" si="64"/>
        <v>'=COUNT(L11.5C37CB02)</v>
      </c>
    </row>
    <row r="1384" spans="1:8" x14ac:dyDescent="0.2">
      <c r="A1384" s="263" t="s">
        <v>2817</v>
      </c>
      <c r="B1384" s="263" t="s">
        <v>7223</v>
      </c>
      <c r="C1384" s="263" t="b">
        <f t="shared" ca="1" si="65"/>
        <v>0</v>
      </c>
      <c r="D1384" s="263" t="b">
        <f>ISBLANK(L11.5C37CB03)</f>
        <v>0</v>
      </c>
      <c r="E1384" s="263">
        <f>COUNT(L11.5C37CB03)</f>
        <v>0</v>
      </c>
      <c r="G1384" s="268" t="str">
        <f t="shared" si="63"/>
        <v>'=ISBLANK(L11.5C37CB03)</v>
      </c>
      <c r="H1384" s="263" t="str">
        <f t="shared" si="64"/>
        <v>'=COUNT(L11.5C37CB03)</v>
      </c>
    </row>
    <row r="1385" spans="1:8" x14ac:dyDescent="0.2">
      <c r="A1385" s="263" t="s">
        <v>2818</v>
      </c>
      <c r="B1385" s="263" t="s">
        <v>7224</v>
      </c>
      <c r="C1385" s="263" t="b">
        <f t="shared" ca="1" si="65"/>
        <v>0</v>
      </c>
      <c r="D1385" s="263" t="b">
        <f>ISBLANK(L11.5C37CB04)</f>
        <v>0</v>
      </c>
      <c r="E1385" s="263">
        <f>COUNT(L11.5C37CB04)</f>
        <v>0</v>
      </c>
      <c r="G1385" s="268" t="str">
        <f t="shared" si="63"/>
        <v>'=ISBLANK(L11.5C37CB04)</v>
      </c>
      <c r="H1385" s="263" t="str">
        <f t="shared" si="64"/>
        <v>'=COUNT(L11.5C37CB04)</v>
      </c>
    </row>
    <row r="1386" spans="1:8" x14ac:dyDescent="0.2">
      <c r="A1386" s="263" t="s">
        <v>2819</v>
      </c>
      <c r="B1386" s="263" t="s">
        <v>6751</v>
      </c>
      <c r="C1386" s="263" t="b">
        <f t="shared" ca="1" si="65"/>
        <v>0</v>
      </c>
      <c r="D1386" s="263" t="b">
        <f>ISBLANK(L11.5C38CB01)</f>
        <v>0</v>
      </c>
      <c r="E1386" s="263">
        <f>COUNT(L11.5C38CB01)</f>
        <v>0</v>
      </c>
      <c r="G1386" s="268" t="str">
        <f t="shared" si="63"/>
        <v>'=ISBLANK(L11.5C38CB01)</v>
      </c>
      <c r="H1386" s="263" t="str">
        <f t="shared" si="64"/>
        <v>'=COUNT(L11.5C38CB01)</v>
      </c>
    </row>
    <row r="1387" spans="1:8" x14ac:dyDescent="0.2">
      <c r="A1387" s="263" t="s">
        <v>2820</v>
      </c>
      <c r="B1387" s="263" t="s">
        <v>7225</v>
      </c>
      <c r="C1387" s="263" t="b">
        <f t="shared" ca="1" si="65"/>
        <v>0</v>
      </c>
      <c r="D1387" s="263" t="b">
        <f>ISBLANK(L11.5C38CB02)</f>
        <v>0</v>
      </c>
      <c r="E1387" s="263">
        <f>COUNT(L11.5C38CB02)</f>
        <v>0</v>
      </c>
      <c r="G1387" s="268" t="str">
        <f t="shared" si="63"/>
        <v>'=ISBLANK(L11.5C38CB02)</v>
      </c>
      <c r="H1387" s="263" t="str">
        <f t="shared" si="64"/>
        <v>'=COUNT(L11.5C38CB02)</v>
      </c>
    </row>
    <row r="1388" spans="1:8" x14ac:dyDescent="0.2">
      <c r="A1388" s="263" t="s">
        <v>2821</v>
      </c>
      <c r="B1388" s="263" t="s">
        <v>7226</v>
      </c>
      <c r="C1388" s="263" t="b">
        <f t="shared" ca="1" si="65"/>
        <v>0</v>
      </c>
      <c r="D1388" s="263" t="b">
        <f>ISBLANK(L11.5C38CB03)</f>
        <v>0</v>
      </c>
      <c r="E1388" s="263">
        <f>COUNT(L11.5C38CB03)</f>
        <v>0</v>
      </c>
      <c r="G1388" s="268" t="str">
        <f t="shared" si="63"/>
        <v>'=ISBLANK(L11.5C38CB03)</v>
      </c>
      <c r="H1388" s="263" t="str">
        <f t="shared" si="64"/>
        <v>'=COUNT(L11.5C38CB03)</v>
      </c>
    </row>
    <row r="1389" spans="1:8" x14ac:dyDescent="0.2">
      <c r="A1389" s="263" t="s">
        <v>2822</v>
      </c>
      <c r="B1389" s="263" t="s">
        <v>7227</v>
      </c>
      <c r="C1389" s="263" t="b">
        <f t="shared" ca="1" si="65"/>
        <v>0</v>
      </c>
      <c r="D1389" s="263" t="b">
        <f>ISBLANK(L11.5C38CB04)</f>
        <v>0</v>
      </c>
      <c r="E1389" s="263">
        <f>COUNT(L11.5C38CB04)</f>
        <v>0</v>
      </c>
      <c r="G1389" s="268" t="str">
        <f t="shared" si="63"/>
        <v>'=ISBLANK(L11.5C38CB04)</v>
      </c>
      <c r="H1389" s="263" t="str">
        <f t="shared" si="64"/>
        <v>'=COUNT(L11.5C38CB04)</v>
      </c>
    </row>
    <row r="1390" spans="1:8" x14ac:dyDescent="0.2">
      <c r="A1390" s="263" t="s">
        <v>2823</v>
      </c>
      <c r="B1390" s="263" t="s">
        <v>6752</v>
      </c>
      <c r="C1390" s="263" t="b">
        <f t="shared" ca="1" si="65"/>
        <v>0</v>
      </c>
      <c r="D1390" s="263" t="b">
        <f>ISBLANK(L11.5C39CB01)</f>
        <v>0</v>
      </c>
      <c r="E1390" s="263">
        <f>COUNT(L11.5C39CB01)</f>
        <v>0</v>
      </c>
      <c r="G1390" s="268" t="str">
        <f t="shared" si="63"/>
        <v>'=ISBLANK(L11.5C39CB01)</v>
      </c>
      <c r="H1390" s="263" t="str">
        <f t="shared" si="64"/>
        <v>'=COUNT(L11.5C39CB01)</v>
      </c>
    </row>
    <row r="1391" spans="1:8" x14ac:dyDescent="0.2">
      <c r="A1391" s="263" t="s">
        <v>2824</v>
      </c>
      <c r="B1391" s="263" t="s">
        <v>7228</v>
      </c>
      <c r="C1391" s="263" t="b">
        <f t="shared" ca="1" si="65"/>
        <v>0</v>
      </c>
      <c r="D1391" s="263" t="b">
        <f>ISBLANK(L11.5C39CB02)</f>
        <v>0</v>
      </c>
      <c r="E1391" s="263">
        <f>COUNT(L11.5C39CB02)</f>
        <v>0</v>
      </c>
      <c r="G1391" s="268" t="str">
        <f t="shared" si="63"/>
        <v>'=ISBLANK(L11.5C39CB02)</v>
      </c>
      <c r="H1391" s="263" t="str">
        <f t="shared" si="64"/>
        <v>'=COUNT(L11.5C39CB02)</v>
      </c>
    </row>
    <row r="1392" spans="1:8" x14ac:dyDescent="0.2">
      <c r="A1392" s="263" t="s">
        <v>2825</v>
      </c>
      <c r="B1392" s="263" t="s">
        <v>7229</v>
      </c>
      <c r="C1392" s="263" t="b">
        <f t="shared" ca="1" si="65"/>
        <v>0</v>
      </c>
      <c r="D1392" s="263" t="b">
        <f>ISBLANK(L11.5C39CB03)</f>
        <v>0</v>
      </c>
      <c r="E1392" s="263">
        <f>COUNT(L11.5C39CB03)</f>
        <v>0</v>
      </c>
      <c r="G1392" s="268" t="str">
        <f t="shared" si="63"/>
        <v>'=ISBLANK(L11.5C39CB03)</v>
      </c>
      <c r="H1392" s="263" t="str">
        <f t="shared" si="64"/>
        <v>'=COUNT(L11.5C39CB03)</v>
      </c>
    </row>
    <row r="1393" spans="1:8" x14ac:dyDescent="0.2">
      <c r="A1393" s="263" t="s">
        <v>2826</v>
      </c>
      <c r="B1393" s="263" t="s">
        <v>7230</v>
      </c>
      <c r="C1393" s="263" t="b">
        <f t="shared" ca="1" si="65"/>
        <v>0</v>
      </c>
      <c r="D1393" s="263" t="b">
        <f>ISBLANK(L11.5C39CB04)</f>
        <v>0</v>
      </c>
      <c r="E1393" s="263">
        <f>COUNT(L11.5C39CB04)</f>
        <v>0</v>
      </c>
      <c r="G1393" s="268" t="str">
        <f t="shared" si="63"/>
        <v>'=ISBLANK(L11.5C39CB04)</v>
      </c>
      <c r="H1393" s="263" t="str">
        <f t="shared" si="64"/>
        <v>'=COUNT(L11.5C39CB04)</v>
      </c>
    </row>
    <row r="1394" spans="1:8" x14ac:dyDescent="0.2">
      <c r="A1394" s="263" t="s">
        <v>2827</v>
      </c>
      <c r="B1394" s="263" t="s">
        <v>6753</v>
      </c>
      <c r="C1394" s="263" t="b">
        <f t="shared" ca="1" si="65"/>
        <v>0</v>
      </c>
      <c r="D1394" s="263" t="b">
        <f>ISBLANK(L11.5C40CB01)</f>
        <v>0</v>
      </c>
      <c r="E1394" s="263">
        <f>COUNT(L11.5C40CB01)</f>
        <v>0</v>
      </c>
      <c r="G1394" s="268" t="str">
        <f t="shared" si="63"/>
        <v>'=ISBLANK(L11.5C40CB01)</v>
      </c>
      <c r="H1394" s="263" t="str">
        <f t="shared" si="64"/>
        <v>'=COUNT(L11.5C40CB01)</v>
      </c>
    </row>
    <row r="1395" spans="1:8" x14ac:dyDescent="0.2">
      <c r="A1395" s="263" t="s">
        <v>2828</v>
      </c>
      <c r="B1395" s="263" t="s">
        <v>7231</v>
      </c>
      <c r="C1395" s="263" t="b">
        <f t="shared" ca="1" si="65"/>
        <v>0</v>
      </c>
      <c r="D1395" s="263" t="b">
        <f>ISBLANK(L11.5C40CB02)</f>
        <v>0</v>
      </c>
      <c r="E1395" s="263">
        <f>COUNT(L11.5C40CB02)</f>
        <v>0</v>
      </c>
      <c r="G1395" s="268" t="str">
        <f t="shared" si="63"/>
        <v>'=ISBLANK(L11.5C40CB02)</v>
      </c>
      <c r="H1395" s="263" t="str">
        <f t="shared" si="64"/>
        <v>'=COUNT(L11.5C40CB02)</v>
      </c>
    </row>
    <row r="1396" spans="1:8" x14ac:dyDescent="0.2">
      <c r="A1396" s="263" t="s">
        <v>2829</v>
      </c>
      <c r="B1396" s="263" t="s">
        <v>7232</v>
      </c>
      <c r="C1396" s="263" t="b">
        <f t="shared" ca="1" si="65"/>
        <v>0</v>
      </c>
      <c r="D1396" s="263" t="b">
        <f>ISBLANK(L11.5C40CB03)</f>
        <v>0</v>
      </c>
      <c r="E1396" s="263">
        <f>COUNT(L11.5C40CB03)</f>
        <v>0</v>
      </c>
      <c r="G1396" s="268" t="str">
        <f t="shared" si="63"/>
        <v>'=ISBLANK(L11.5C40CB03)</v>
      </c>
      <c r="H1396" s="263" t="str">
        <f t="shared" si="64"/>
        <v>'=COUNT(L11.5C40CB03)</v>
      </c>
    </row>
    <row r="1397" spans="1:8" x14ac:dyDescent="0.2">
      <c r="A1397" s="263" t="s">
        <v>2830</v>
      </c>
      <c r="B1397" s="263" t="s">
        <v>7233</v>
      </c>
      <c r="C1397" s="263" t="b">
        <f t="shared" ca="1" si="65"/>
        <v>0</v>
      </c>
      <c r="D1397" s="263" t="b">
        <f>ISBLANK(L11.5C40CB04)</f>
        <v>0</v>
      </c>
      <c r="E1397" s="263">
        <f>COUNT(L11.5C40CB04)</f>
        <v>0</v>
      </c>
      <c r="G1397" s="268" t="str">
        <f t="shared" si="63"/>
        <v>'=ISBLANK(L11.5C40CB04)</v>
      </c>
      <c r="H1397" s="263" t="str">
        <f t="shared" si="64"/>
        <v>'=COUNT(L11.5C40CB04)</v>
      </c>
    </row>
    <row r="1398" spans="1:8" x14ac:dyDescent="0.2">
      <c r="A1398" s="263" t="s">
        <v>2831</v>
      </c>
      <c r="B1398" s="263" t="s">
        <v>6754</v>
      </c>
      <c r="C1398" s="263" t="b">
        <f t="shared" ca="1" si="65"/>
        <v>0</v>
      </c>
      <c r="D1398" s="263" t="b">
        <f>ISBLANK(L11.5C41CB01)</f>
        <v>0</v>
      </c>
      <c r="E1398" s="263">
        <f>COUNT(L11.5C41CB01)</f>
        <v>0</v>
      </c>
      <c r="G1398" s="268" t="str">
        <f t="shared" si="63"/>
        <v>'=ISBLANK(L11.5C41CB01)</v>
      </c>
      <c r="H1398" s="263" t="str">
        <f t="shared" si="64"/>
        <v>'=COUNT(L11.5C41CB01)</v>
      </c>
    </row>
    <row r="1399" spans="1:8" x14ac:dyDescent="0.2">
      <c r="A1399" s="263" t="s">
        <v>2832</v>
      </c>
      <c r="B1399" s="263" t="s">
        <v>7234</v>
      </c>
      <c r="C1399" s="263" t="b">
        <f t="shared" ca="1" si="65"/>
        <v>0</v>
      </c>
      <c r="D1399" s="263" t="b">
        <f>ISBLANK(L11.5C41CB02)</f>
        <v>0</v>
      </c>
      <c r="E1399" s="263">
        <f>COUNT(L11.5C41CB02)</f>
        <v>0</v>
      </c>
      <c r="G1399" s="268" t="str">
        <f t="shared" si="63"/>
        <v>'=ISBLANK(L11.5C41CB02)</v>
      </c>
      <c r="H1399" s="263" t="str">
        <f t="shared" si="64"/>
        <v>'=COUNT(L11.5C41CB02)</v>
      </c>
    </row>
    <row r="1400" spans="1:8" x14ac:dyDescent="0.2">
      <c r="A1400" s="263" t="s">
        <v>2833</v>
      </c>
      <c r="B1400" s="263" t="s">
        <v>7235</v>
      </c>
      <c r="C1400" s="263" t="b">
        <f t="shared" ca="1" si="65"/>
        <v>0</v>
      </c>
      <c r="D1400" s="263" t="b">
        <f>ISBLANK(L11.5C41CB03)</f>
        <v>0</v>
      </c>
      <c r="E1400" s="263">
        <f>COUNT(L11.5C41CB03)</f>
        <v>0</v>
      </c>
      <c r="G1400" s="268" t="str">
        <f t="shared" si="63"/>
        <v>'=ISBLANK(L11.5C41CB03)</v>
      </c>
      <c r="H1400" s="263" t="str">
        <f t="shared" si="64"/>
        <v>'=COUNT(L11.5C41CB03)</v>
      </c>
    </row>
    <row r="1401" spans="1:8" x14ac:dyDescent="0.2">
      <c r="A1401" s="263" t="s">
        <v>2834</v>
      </c>
      <c r="B1401" s="263" t="s">
        <v>7236</v>
      </c>
      <c r="C1401" s="263" t="b">
        <f t="shared" ca="1" si="65"/>
        <v>0</v>
      </c>
      <c r="D1401" s="263" t="b">
        <f>ISBLANK(L11.5C41CB04)</f>
        <v>0</v>
      </c>
      <c r="E1401" s="263">
        <f>COUNT(L11.5C41CB04)</f>
        <v>0</v>
      </c>
      <c r="G1401" s="268" t="str">
        <f t="shared" si="63"/>
        <v>'=ISBLANK(L11.5C41CB04)</v>
      </c>
      <c r="H1401" s="263" t="str">
        <f t="shared" si="64"/>
        <v>'=COUNT(L11.5C41CB04)</v>
      </c>
    </row>
    <row r="1402" spans="1:8" x14ac:dyDescent="0.2">
      <c r="A1402" s="263" t="s">
        <v>2835</v>
      </c>
      <c r="B1402" s="263" t="s">
        <v>6755</v>
      </c>
      <c r="C1402" s="263" t="b">
        <f t="shared" ca="1" si="65"/>
        <v>0</v>
      </c>
      <c r="D1402" s="263" t="b">
        <f>ISBLANK(L11.5C42CB01)</f>
        <v>0</v>
      </c>
      <c r="E1402" s="263">
        <f>COUNT(L11.5C42CB01)</f>
        <v>0</v>
      </c>
      <c r="G1402" s="268" t="str">
        <f t="shared" si="63"/>
        <v>'=ISBLANK(L11.5C42CB01)</v>
      </c>
      <c r="H1402" s="263" t="str">
        <f t="shared" si="64"/>
        <v>'=COUNT(L11.5C42CB01)</v>
      </c>
    </row>
    <row r="1403" spans="1:8" x14ac:dyDescent="0.2">
      <c r="A1403" s="263" t="s">
        <v>2836</v>
      </c>
      <c r="B1403" s="263" t="s">
        <v>7237</v>
      </c>
      <c r="C1403" s="263" t="b">
        <f t="shared" ca="1" si="65"/>
        <v>0</v>
      </c>
      <c r="D1403" s="263" t="b">
        <f>ISBLANK(L11.5C42CB02)</f>
        <v>0</v>
      </c>
      <c r="E1403" s="263">
        <f>COUNT(L11.5C42CB02)</f>
        <v>0</v>
      </c>
      <c r="G1403" s="268" t="str">
        <f t="shared" si="63"/>
        <v>'=ISBLANK(L11.5C42CB02)</v>
      </c>
      <c r="H1403" s="263" t="str">
        <f t="shared" si="64"/>
        <v>'=COUNT(L11.5C42CB02)</v>
      </c>
    </row>
    <row r="1404" spans="1:8" x14ac:dyDescent="0.2">
      <c r="A1404" s="263" t="s">
        <v>2837</v>
      </c>
      <c r="B1404" s="263" t="s">
        <v>7238</v>
      </c>
      <c r="C1404" s="263" t="b">
        <f t="shared" ca="1" si="65"/>
        <v>0</v>
      </c>
      <c r="D1404" s="263" t="b">
        <f>ISBLANK(L11.5C42CB03)</f>
        <v>0</v>
      </c>
      <c r="E1404" s="263">
        <f>COUNT(L11.5C42CB03)</f>
        <v>0</v>
      </c>
      <c r="G1404" s="268" t="str">
        <f t="shared" si="63"/>
        <v>'=ISBLANK(L11.5C42CB03)</v>
      </c>
      <c r="H1404" s="263" t="str">
        <f t="shared" si="64"/>
        <v>'=COUNT(L11.5C42CB03)</v>
      </c>
    </row>
    <row r="1405" spans="1:8" x14ac:dyDescent="0.2">
      <c r="A1405" s="263" t="s">
        <v>2838</v>
      </c>
      <c r="B1405" s="263" t="s">
        <v>7239</v>
      </c>
      <c r="C1405" s="263" t="b">
        <f t="shared" ca="1" si="65"/>
        <v>0</v>
      </c>
      <c r="D1405" s="263" t="b">
        <f>ISBLANK(L11.5C42CB04)</f>
        <v>0</v>
      </c>
      <c r="E1405" s="263">
        <f>COUNT(L11.5C42CB04)</f>
        <v>0</v>
      </c>
      <c r="G1405" s="268" t="str">
        <f t="shared" si="63"/>
        <v>'=ISBLANK(L11.5C42CB04)</v>
      </c>
      <c r="H1405" s="263" t="str">
        <f t="shared" si="64"/>
        <v>'=COUNT(L11.5C42CB04)</v>
      </c>
    </row>
    <row r="1406" spans="1:8" x14ac:dyDescent="0.2">
      <c r="A1406" s="263" t="s">
        <v>2839</v>
      </c>
      <c r="B1406" s="263" t="s">
        <v>6756</v>
      </c>
      <c r="C1406" s="263" t="b">
        <f t="shared" ca="1" si="65"/>
        <v>0</v>
      </c>
      <c r="D1406" s="263" t="b">
        <f>ISBLANK(L11.5C43CB01)</f>
        <v>0</v>
      </c>
      <c r="E1406" s="263">
        <f>COUNT(L11.5C43CB01)</f>
        <v>0</v>
      </c>
      <c r="G1406" s="268" t="str">
        <f t="shared" si="63"/>
        <v>'=ISBLANK(L11.5C43CB01)</v>
      </c>
      <c r="H1406" s="263" t="str">
        <f t="shared" si="64"/>
        <v>'=COUNT(L11.5C43CB01)</v>
      </c>
    </row>
    <row r="1407" spans="1:8" x14ac:dyDescent="0.2">
      <c r="A1407" s="263" t="s">
        <v>2840</v>
      </c>
      <c r="B1407" s="263" t="s">
        <v>7240</v>
      </c>
      <c r="C1407" s="263" t="b">
        <f t="shared" ca="1" si="65"/>
        <v>0</v>
      </c>
      <c r="D1407" s="263" t="b">
        <f>ISBLANK(L11.5C43CB02)</f>
        <v>0</v>
      </c>
      <c r="E1407" s="263">
        <f>COUNT(L11.5C43CB02)</f>
        <v>0</v>
      </c>
      <c r="G1407" s="268" t="str">
        <f t="shared" si="63"/>
        <v>'=ISBLANK(L11.5C43CB02)</v>
      </c>
      <c r="H1407" s="263" t="str">
        <f t="shared" si="64"/>
        <v>'=COUNT(L11.5C43CB02)</v>
      </c>
    </row>
    <row r="1408" spans="1:8" x14ac:dyDescent="0.2">
      <c r="A1408" s="263" t="s">
        <v>2841</v>
      </c>
      <c r="B1408" s="263" t="s">
        <v>7241</v>
      </c>
      <c r="C1408" s="263" t="b">
        <f t="shared" ca="1" si="65"/>
        <v>0</v>
      </c>
      <c r="D1408" s="263" t="b">
        <f>ISBLANK(L11.5C43CB03)</f>
        <v>0</v>
      </c>
      <c r="E1408" s="263">
        <f>COUNT(L11.5C43CB03)</f>
        <v>0</v>
      </c>
      <c r="G1408" s="268" t="str">
        <f t="shared" si="63"/>
        <v>'=ISBLANK(L11.5C43CB03)</v>
      </c>
      <c r="H1408" s="263" t="str">
        <f t="shared" si="64"/>
        <v>'=COUNT(L11.5C43CB03)</v>
      </c>
    </row>
    <row r="1409" spans="1:8" x14ac:dyDescent="0.2">
      <c r="A1409" s="263" t="s">
        <v>2842</v>
      </c>
      <c r="B1409" s="263" t="s">
        <v>7242</v>
      </c>
      <c r="C1409" s="263" t="b">
        <f t="shared" ca="1" si="65"/>
        <v>0</v>
      </c>
      <c r="D1409" s="263" t="b">
        <f>ISBLANK(L11.5C43CB04)</f>
        <v>0</v>
      </c>
      <c r="E1409" s="263">
        <f>COUNT(L11.5C43CB04)</f>
        <v>0</v>
      </c>
      <c r="G1409" s="268" t="str">
        <f t="shared" si="63"/>
        <v>'=ISBLANK(L11.5C43CB04)</v>
      </c>
      <c r="H1409" s="263" t="str">
        <f t="shared" si="64"/>
        <v>'=COUNT(L11.5C43CB04)</v>
      </c>
    </row>
    <row r="1410" spans="1:8" x14ac:dyDescent="0.2">
      <c r="A1410" s="263" t="s">
        <v>2843</v>
      </c>
      <c r="B1410" s="263" t="s">
        <v>6757</v>
      </c>
      <c r="C1410" s="263" t="b">
        <f t="shared" ca="1" si="65"/>
        <v>0</v>
      </c>
      <c r="D1410" s="263" t="b">
        <f>ISBLANK(L11.5C44CB01)</f>
        <v>0</v>
      </c>
      <c r="E1410" s="263">
        <f>COUNT(L11.5C44CB01)</f>
        <v>0</v>
      </c>
      <c r="G1410" s="268" t="str">
        <f t="shared" ref="G1410:G1473" si="66">"'=ISBLANK(" &amp; A1410 &amp;")"</f>
        <v>'=ISBLANK(L11.5C44CB01)</v>
      </c>
      <c r="H1410" s="263" t="str">
        <f t="shared" ref="H1410:H1473" si="67">"'=COUNT(" &amp; A1410 &amp;")"</f>
        <v>'=COUNT(L11.5C44CB01)</v>
      </c>
    </row>
    <row r="1411" spans="1:8" x14ac:dyDescent="0.2">
      <c r="A1411" s="263" t="s">
        <v>2844</v>
      </c>
      <c r="B1411" s="263" t="s">
        <v>7243</v>
      </c>
      <c r="C1411" s="263" t="b">
        <f t="shared" ref="C1411:C1474" ca="1" si="68">INDIRECT(A1411)</f>
        <v>0</v>
      </c>
      <c r="D1411" s="263" t="b">
        <f>ISBLANK(L11.5C44CB02)</f>
        <v>0</v>
      </c>
      <c r="E1411" s="263">
        <f>COUNT(L11.5C44CB02)</f>
        <v>0</v>
      </c>
      <c r="G1411" s="268" t="str">
        <f t="shared" si="66"/>
        <v>'=ISBLANK(L11.5C44CB02)</v>
      </c>
      <c r="H1411" s="263" t="str">
        <f t="shared" si="67"/>
        <v>'=COUNT(L11.5C44CB02)</v>
      </c>
    </row>
    <row r="1412" spans="1:8" x14ac:dyDescent="0.2">
      <c r="A1412" s="263" t="s">
        <v>2845</v>
      </c>
      <c r="B1412" s="263" t="s">
        <v>7244</v>
      </c>
      <c r="C1412" s="263" t="b">
        <f t="shared" ca="1" si="68"/>
        <v>0</v>
      </c>
      <c r="D1412" s="263" t="b">
        <f>ISBLANK(L11.5C44CB03)</f>
        <v>0</v>
      </c>
      <c r="E1412" s="263">
        <f>COUNT(L11.5C44CB03)</f>
        <v>0</v>
      </c>
      <c r="G1412" s="268" t="str">
        <f t="shared" si="66"/>
        <v>'=ISBLANK(L11.5C44CB03)</v>
      </c>
      <c r="H1412" s="263" t="str">
        <f t="shared" si="67"/>
        <v>'=COUNT(L11.5C44CB03)</v>
      </c>
    </row>
    <row r="1413" spans="1:8" x14ac:dyDescent="0.2">
      <c r="A1413" s="263" t="s">
        <v>2846</v>
      </c>
      <c r="B1413" s="263" t="s">
        <v>7245</v>
      </c>
      <c r="C1413" s="263" t="b">
        <f t="shared" ca="1" si="68"/>
        <v>0</v>
      </c>
      <c r="D1413" s="263" t="b">
        <f>ISBLANK(L11.5C44CB04)</f>
        <v>0</v>
      </c>
      <c r="E1413" s="263">
        <f>COUNT(L11.5C44CB04)</f>
        <v>0</v>
      </c>
      <c r="G1413" s="268" t="str">
        <f t="shared" si="66"/>
        <v>'=ISBLANK(L11.5C44CB04)</v>
      </c>
      <c r="H1413" s="263" t="str">
        <f t="shared" si="67"/>
        <v>'=COUNT(L11.5C44CB04)</v>
      </c>
    </row>
    <row r="1414" spans="1:8" x14ac:dyDescent="0.2">
      <c r="A1414" s="263" t="s">
        <v>2847</v>
      </c>
      <c r="B1414" s="263" t="s">
        <v>6758</v>
      </c>
      <c r="C1414" s="263" t="b">
        <f t="shared" ca="1" si="68"/>
        <v>0</v>
      </c>
      <c r="D1414" s="263" t="b">
        <f>ISBLANK(L11.5C45CB01)</f>
        <v>0</v>
      </c>
      <c r="E1414" s="263">
        <f>COUNT(L11.5C45CB01)</f>
        <v>0</v>
      </c>
      <c r="G1414" s="268" t="str">
        <f t="shared" si="66"/>
        <v>'=ISBLANK(L11.5C45CB01)</v>
      </c>
      <c r="H1414" s="263" t="str">
        <f t="shared" si="67"/>
        <v>'=COUNT(L11.5C45CB01)</v>
      </c>
    </row>
    <row r="1415" spans="1:8" x14ac:dyDescent="0.2">
      <c r="A1415" s="263" t="s">
        <v>2848</v>
      </c>
      <c r="B1415" s="263" t="s">
        <v>7246</v>
      </c>
      <c r="C1415" s="263" t="b">
        <f t="shared" ca="1" si="68"/>
        <v>0</v>
      </c>
      <c r="D1415" s="263" t="b">
        <f>ISBLANK(L11.5C45CB02)</f>
        <v>0</v>
      </c>
      <c r="E1415" s="263">
        <f>COUNT(L11.5C45CB02)</f>
        <v>0</v>
      </c>
      <c r="G1415" s="268" t="str">
        <f t="shared" si="66"/>
        <v>'=ISBLANK(L11.5C45CB02)</v>
      </c>
      <c r="H1415" s="263" t="str">
        <f t="shared" si="67"/>
        <v>'=COUNT(L11.5C45CB02)</v>
      </c>
    </row>
    <row r="1416" spans="1:8" x14ac:dyDescent="0.2">
      <c r="A1416" s="263" t="s">
        <v>2849</v>
      </c>
      <c r="B1416" s="263" t="s">
        <v>7247</v>
      </c>
      <c r="C1416" s="263" t="b">
        <f t="shared" ca="1" si="68"/>
        <v>0</v>
      </c>
      <c r="D1416" s="263" t="b">
        <f>ISBLANK(L11.5C45CB03)</f>
        <v>0</v>
      </c>
      <c r="E1416" s="263">
        <f>COUNT(L11.5C45CB03)</f>
        <v>0</v>
      </c>
      <c r="G1416" s="268" t="str">
        <f t="shared" si="66"/>
        <v>'=ISBLANK(L11.5C45CB03)</v>
      </c>
      <c r="H1416" s="263" t="str">
        <f t="shared" si="67"/>
        <v>'=COUNT(L11.5C45CB03)</v>
      </c>
    </row>
    <row r="1417" spans="1:8" x14ac:dyDescent="0.2">
      <c r="A1417" s="263" t="s">
        <v>2850</v>
      </c>
      <c r="B1417" s="263" t="s">
        <v>7248</v>
      </c>
      <c r="C1417" s="263" t="b">
        <f t="shared" ca="1" si="68"/>
        <v>0</v>
      </c>
      <c r="D1417" s="263" t="b">
        <f>ISBLANK(L11.5C45CB04)</f>
        <v>0</v>
      </c>
      <c r="E1417" s="263">
        <f>COUNT(L11.5C45CB04)</f>
        <v>0</v>
      </c>
      <c r="G1417" s="268" t="str">
        <f t="shared" si="66"/>
        <v>'=ISBLANK(L11.5C45CB04)</v>
      </c>
      <c r="H1417" s="263" t="str">
        <f t="shared" si="67"/>
        <v>'=COUNT(L11.5C45CB04)</v>
      </c>
    </row>
    <row r="1418" spans="1:8" x14ac:dyDescent="0.2">
      <c r="A1418" s="263" t="s">
        <v>2851</v>
      </c>
      <c r="B1418" s="263" t="s">
        <v>6759</v>
      </c>
      <c r="C1418" s="263" t="b">
        <f t="shared" ca="1" si="68"/>
        <v>0</v>
      </c>
      <c r="D1418" s="263" t="b">
        <f>ISBLANK(L11.5C46CB01)</f>
        <v>0</v>
      </c>
      <c r="E1418" s="263">
        <f>COUNT(L11.5C46CB01)</f>
        <v>0</v>
      </c>
      <c r="G1418" s="268" t="str">
        <f t="shared" si="66"/>
        <v>'=ISBLANK(L11.5C46CB01)</v>
      </c>
      <c r="H1418" s="263" t="str">
        <f t="shared" si="67"/>
        <v>'=COUNT(L11.5C46CB01)</v>
      </c>
    </row>
    <row r="1419" spans="1:8" x14ac:dyDescent="0.2">
      <c r="A1419" s="263" t="s">
        <v>2852</v>
      </c>
      <c r="B1419" s="263" t="s">
        <v>7249</v>
      </c>
      <c r="C1419" s="263" t="b">
        <f t="shared" ca="1" si="68"/>
        <v>0</v>
      </c>
      <c r="D1419" s="263" t="b">
        <f>ISBLANK(L11.5C46CB02)</f>
        <v>0</v>
      </c>
      <c r="E1419" s="263">
        <f>COUNT(L11.5C46CB02)</f>
        <v>0</v>
      </c>
      <c r="G1419" s="268" t="str">
        <f t="shared" si="66"/>
        <v>'=ISBLANK(L11.5C46CB02)</v>
      </c>
      <c r="H1419" s="263" t="str">
        <f t="shared" si="67"/>
        <v>'=COUNT(L11.5C46CB02)</v>
      </c>
    </row>
    <row r="1420" spans="1:8" x14ac:dyDescent="0.2">
      <c r="A1420" s="263" t="s">
        <v>2853</v>
      </c>
      <c r="B1420" s="263" t="s">
        <v>7250</v>
      </c>
      <c r="C1420" s="263" t="b">
        <f t="shared" ca="1" si="68"/>
        <v>0</v>
      </c>
      <c r="D1420" s="263" t="b">
        <f>ISBLANK(L11.5C46CB03)</f>
        <v>0</v>
      </c>
      <c r="E1420" s="263">
        <f>COUNT(L11.5C46CB03)</f>
        <v>0</v>
      </c>
      <c r="G1420" s="268" t="str">
        <f t="shared" si="66"/>
        <v>'=ISBLANK(L11.5C46CB03)</v>
      </c>
      <c r="H1420" s="263" t="str">
        <f t="shared" si="67"/>
        <v>'=COUNT(L11.5C46CB03)</v>
      </c>
    </row>
    <row r="1421" spans="1:8" x14ac:dyDescent="0.2">
      <c r="A1421" s="263" t="s">
        <v>2854</v>
      </c>
      <c r="B1421" s="263" t="s">
        <v>7251</v>
      </c>
      <c r="C1421" s="263" t="b">
        <f t="shared" ca="1" si="68"/>
        <v>0</v>
      </c>
      <c r="D1421" s="263" t="b">
        <f>ISBLANK(L11.5C46CB04)</f>
        <v>0</v>
      </c>
      <c r="E1421" s="263">
        <f>COUNT(L11.5C46CB04)</f>
        <v>0</v>
      </c>
      <c r="G1421" s="268" t="str">
        <f t="shared" si="66"/>
        <v>'=ISBLANK(L11.5C46CB04)</v>
      </c>
      <c r="H1421" s="263" t="str">
        <f t="shared" si="67"/>
        <v>'=COUNT(L11.5C46CB04)</v>
      </c>
    </row>
    <row r="1422" spans="1:8" x14ac:dyDescent="0.2">
      <c r="A1422" s="263" t="s">
        <v>2855</v>
      </c>
      <c r="B1422" s="263" t="s">
        <v>6760</v>
      </c>
      <c r="C1422" s="263" t="b">
        <f t="shared" ca="1" si="68"/>
        <v>0</v>
      </c>
      <c r="D1422" s="263" t="b">
        <f>ISBLANK(L11.5C47CB01)</f>
        <v>0</v>
      </c>
      <c r="E1422" s="263">
        <f>COUNT(L11.5C47CB01)</f>
        <v>0</v>
      </c>
      <c r="G1422" s="268" t="str">
        <f t="shared" si="66"/>
        <v>'=ISBLANK(L11.5C47CB01)</v>
      </c>
      <c r="H1422" s="263" t="str">
        <f t="shared" si="67"/>
        <v>'=COUNT(L11.5C47CB01)</v>
      </c>
    </row>
    <row r="1423" spans="1:8" x14ac:dyDescent="0.2">
      <c r="A1423" s="263" t="s">
        <v>2856</v>
      </c>
      <c r="B1423" s="263" t="s">
        <v>7252</v>
      </c>
      <c r="C1423" s="263" t="b">
        <f t="shared" ca="1" si="68"/>
        <v>0</v>
      </c>
      <c r="D1423" s="263" t="b">
        <f>ISBLANK(L11.5C47CB02)</f>
        <v>0</v>
      </c>
      <c r="E1423" s="263">
        <f>COUNT(L11.5C47CB02)</f>
        <v>0</v>
      </c>
      <c r="G1423" s="268" t="str">
        <f t="shared" si="66"/>
        <v>'=ISBLANK(L11.5C47CB02)</v>
      </c>
      <c r="H1423" s="263" t="str">
        <f t="shared" si="67"/>
        <v>'=COUNT(L11.5C47CB02)</v>
      </c>
    </row>
    <row r="1424" spans="1:8" x14ac:dyDescent="0.2">
      <c r="A1424" s="263" t="s">
        <v>2857</v>
      </c>
      <c r="B1424" s="263" t="s">
        <v>7253</v>
      </c>
      <c r="C1424" s="263" t="b">
        <f t="shared" ca="1" si="68"/>
        <v>0</v>
      </c>
      <c r="D1424" s="263" t="b">
        <f>ISBLANK(L11.5C47CB03)</f>
        <v>0</v>
      </c>
      <c r="E1424" s="263">
        <f>COUNT(L11.5C47CB03)</f>
        <v>0</v>
      </c>
      <c r="G1424" s="268" t="str">
        <f t="shared" si="66"/>
        <v>'=ISBLANK(L11.5C47CB03)</v>
      </c>
      <c r="H1424" s="263" t="str">
        <f t="shared" si="67"/>
        <v>'=COUNT(L11.5C47CB03)</v>
      </c>
    </row>
    <row r="1425" spans="1:8" x14ac:dyDescent="0.2">
      <c r="A1425" s="263" t="s">
        <v>2858</v>
      </c>
      <c r="B1425" s="263" t="s">
        <v>7254</v>
      </c>
      <c r="C1425" s="263" t="b">
        <f t="shared" ca="1" si="68"/>
        <v>0</v>
      </c>
      <c r="D1425" s="263" t="b">
        <f>ISBLANK(L11.5C47CB04)</f>
        <v>0</v>
      </c>
      <c r="E1425" s="263">
        <f>COUNT(L11.5C47CB04)</f>
        <v>0</v>
      </c>
      <c r="G1425" s="268" t="str">
        <f t="shared" si="66"/>
        <v>'=ISBLANK(L11.5C47CB04)</v>
      </c>
      <c r="H1425" s="263" t="str">
        <f t="shared" si="67"/>
        <v>'=COUNT(L11.5C47CB04)</v>
      </c>
    </row>
    <row r="1426" spans="1:8" x14ac:dyDescent="0.2">
      <c r="A1426" s="263" t="s">
        <v>2859</v>
      </c>
      <c r="B1426" s="263" t="s">
        <v>6761</v>
      </c>
      <c r="C1426" s="263" t="b">
        <f t="shared" ca="1" si="68"/>
        <v>0</v>
      </c>
      <c r="D1426" s="263" t="b">
        <f>ISBLANK(L11.5C48CB01)</f>
        <v>0</v>
      </c>
      <c r="E1426" s="263">
        <f>COUNT(L11.5C48CB01)</f>
        <v>0</v>
      </c>
      <c r="G1426" s="268" t="str">
        <f t="shared" si="66"/>
        <v>'=ISBLANK(L11.5C48CB01)</v>
      </c>
      <c r="H1426" s="263" t="str">
        <f t="shared" si="67"/>
        <v>'=COUNT(L11.5C48CB01)</v>
      </c>
    </row>
    <row r="1427" spans="1:8" x14ac:dyDescent="0.2">
      <c r="A1427" s="263" t="s">
        <v>2860</v>
      </c>
      <c r="B1427" s="263" t="s">
        <v>7255</v>
      </c>
      <c r="C1427" s="263" t="b">
        <f t="shared" ca="1" si="68"/>
        <v>0</v>
      </c>
      <c r="D1427" s="263" t="b">
        <f>ISBLANK(L11.5C48CB02)</f>
        <v>0</v>
      </c>
      <c r="E1427" s="263">
        <f>COUNT(L11.5C48CB02)</f>
        <v>0</v>
      </c>
      <c r="G1427" s="268" t="str">
        <f t="shared" si="66"/>
        <v>'=ISBLANK(L11.5C48CB02)</v>
      </c>
      <c r="H1427" s="263" t="str">
        <f t="shared" si="67"/>
        <v>'=COUNT(L11.5C48CB02)</v>
      </c>
    </row>
    <row r="1428" spans="1:8" x14ac:dyDescent="0.2">
      <c r="A1428" s="263" t="s">
        <v>2861</v>
      </c>
      <c r="B1428" s="263" t="s">
        <v>7256</v>
      </c>
      <c r="C1428" s="263" t="b">
        <f t="shared" ca="1" si="68"/>
        <v>0</v>
      </c>
      <c r="D1428" s="263" t="b">
        <f>ISBLANK(L11.5C48CB03)</f>
        <v>0</v>
      </c>
      <c r="E1428" s="263">
        <f>COUNT(L11.5C48CB03)</f>
        <v>0</v>
      </c>
      <c r="G1428" s="268" t="str">
        <f t="shared" si="66"/>
        <v>'=ISBLANK(L11.5C48CB03)</v>
      </c>
      <c r="H1428" s="263" t="str">
        <f t="shared" si="67"/>
        <v>'=COUNT(L11.5C48CB03)</v>
      </c>
    </row>
    <row r="1429" spans="1:8" x14ac:dyDescent="0.2">
      <c r="A1429" s="263" t="s">
        <v>2862</v>
      </c>
      <c r="B1429" s="263" t="s">
        <v>7257</v>
      </c>
      <c r="C1429" s="263" t="b">
        <f t="shared" ca="1" si="68"/>
        <v>0</v>
      </c>
      <c r="D1429" s="263" t="b">
        <f>ISBLANK(L11.5C48CB04)</f>
        <v>0</v>
      </c>
      <c r="E1429" s="263">
        <f>COUNT(L11.5C48CB04)</f>
        <v>0</v>
      </c>
      <c r="G1429" s="268" t="str">
        <f t="shared" si="66"/>
        <v>'=ISBLANK(L11.5C48CB04)</v>
      </c>
      <c r="H1429" s="263" t="str">
        <f t="shared" si="67"/>
        <v>'=COUNT(L11.5C48CB04)</v>
      </c>
    </row>
    <row r="1430" spans="1:8" x14ac:dyDescent="0.2">
      <c r="A1430" s="263" t="s">
        <v>2863</v>
      </c>
      <c r="B1430" s="263" t="s">
        <v>6762</v>
      </c>
      <c r="C1430" s="263" t="b">
        <f t="shared" ca="1" si="68"/>
        <v>0</v>
      </c>
      <c r="D1430" s="263" t="b">
        <f>ISBLANK(L11.5C49CB01)</f>
        <v>0</v>
      </c>
      <c r="E1430" s="263">
        <f>COUNT(L11.5C49CB01)</f>
        <v>0</v>
      </c>
      <c r="G1430" s="268" t="str">
        <f t="shared" si="66"/>
        <v>'=ISBLANK(L11.5C49CB01)</v>
      </c>
      <c r="H1430" s="263" t="str">
        <f t="shared" si="67"/>
        <v>'=COUNT(L11.5C49CB01)</v>
      </c>
    </row>
    <row r="1431" spans="1:8" x14ac:dyDescent="0.2">
      <c r="A1431" s="263" t="s">
        <v>2864</v>
      </c>
      <c r="B1431" s="263" t="s">
        <v>7258</v>
      </c>
      <c r="C1431" s="263" t="b">
        <f t="shared" ca="1" si="68"/>
        <v>0</v>
      </c>
      <c r="D1431" s="263" t="b">
        <f>ISBLANK(L11.5C49CB02)</f>
        <v>0</v>
      </c>
      <c r="E1431" s="263">
        <f>COUNT(L11.5C49CB02)</f>
        <v>0</v>
      </c>
      <c r="G1431" s="268" t="str">
        <f t="shared" si="66"/>
        <v>'=ISBLANK(L11.5C49CB02)</v>
      </c>
      <c r="H1431" s="263" t="str">
        <f t="shared" si="67"/>
        <v>'=COUNT(L11.5C49CB02)</v>
      </c>
    </row>
    <row r="1432" spans="1:8" x14ac:dyDescent="0.2">
      <c r="A1432" s="263" t="s">
        <v>2865</v>
      </c>
      <c r="B1432" s="263" t="s">
        <v>7259</v>
      </c>
      <c r="C1432" s="263" t="b">
        <f t="shared" ca="1" si="68"/>
        <v>0</v>
      </c>
      <c r="D1432" s="263" t="b">
        <f>ISBLANK(L11.5C49CB03)</f>
        <v>0</v>
      </c>
      <c r="E1432" s="263">
        <f>COUNT(L11.5C49CB03)</f>
        <v>0</v>
      </c>
      <c r="G1432" s="268" t="str">
        <f t="shared" si="66"/>
        <v>'=ISBLANK(L11.5C49CB03)</v>
      </c>
      <c r="H1432" s="263" t="str">
        <f t="shared" si="67"/>
        <v>'=COUNT(L11.5C49CB03)</v>
      </c>
    </row>
    <row r="1433" spans="1:8" x14ac:dyDescent="0.2">
      <c r="A1433" s="263" t="s">
        <v>2866</v>
      </c>
      <c r="B1433" s="263" t="s">
        <v>7260</v>
      </c>
      <c r="C1433" s="263" t="b">
        <f t="shared" ca="1" si="68"/>
        <v>0</v>
      </c>
      <c r="D1433" s="263" t="b">
        <f>ISBLANK(L11.5C49CB04)</f>
        <v>0</v>
      </c>
      <c r="E1433" s="263">
        <f>COUNT(L11.5C49CB04)</f>
        <v>0</v>
      </c>
      <c r="G1433" s="268" t="str">
        <f t="shared" si="66"/>
        <v>'=ISBLANK(L11.5C49CB04)</v>
      </c>
      <c r="H1433" s="263" t="str">
        <f t="shared" si="67"/>
        <v>'=COUNT(L11.5C49CB04)</v>
      </c>
    </row>
    <row r="1434" spans="1:8" x14ac:dyDescent="0.2">
      <c r="A1434" s="263" t="s">
        <v>2867</v>
      </c>
      <c r="B1434" s="263" t="s">
        <v>6763</v>
      </c>
      <c r="C1434" s="263" t="b">
        <f t="shared" ca="1" si="68"/>
        <v>0</v>
      </c>
      <c r="D1434" s="263" t="b">
        <f>ISBLANK(L11.5C50CB01)</f>
        <v>0</v>
      </c>
      <c r="E1434" s="263">
        <f>COUNT(L11.5C50CB01)</f>
        <v>0</v>
      </c>
      <c r="G1434" s="268" t="str">
        <f t="shared" si="66"/>
        <v>'=ISBLANK(L11.5C50CB01)</v>
      </c>
      <c r="H1434" s="263" t="str">
        <f t="shared" si="67"/>
        <v>'=COUNT(L11.5C50CB01)</v>
      </c>
    </row>
    <row r="1435" spans="1:8" x14ac:dyDescent="0.2">
      <c r="A1435" s="263" t="s">
        <v>2868</v>
      </c>
      <c r="B1435" s="263" t="s">
        <v>7261</v>
      </c>
      <c r="C1435" s="263" t="b">
        <f t="shared" ca="1" si="68"/>
        <v>0</v>
      </c>
      <c r="D1435" s="263" t="b">
        <f>ISBLANK(L11.5C50CB02)</f>
        <v>0</v>
      </c>
      <c r="E1435" s="263">
        <f>COUNT(L11.5C50CB02)</f>
        <v>0</v>
      </c>
      <c r="G1435" s="268" t="str">
        <f t="shared" si="66"/>
        <v>'=ISBLANK(L11.5C50CB02)</v>
      </c>
      <c r="H1435" s="263" t="str">
        <f t="shared" si="67"/>
        <v>'=COUNT(L11.5C50CB02)</v>
      </c>
    </row>
    <row r="1436" spans="1:8" x14ac:dyDescent="0.2">
      <c r="A1436" s="263" t="s">
        <v>2869</v>
      </c>
      <c r="B1436" s="263" t="s">
        <v>7262</v>
      </c>
      <c r="C1436" s="263" t="b">
        <f t="shared" ca="1" si="68"/>
        <v>0</v>
      </c>
      <c r="D1436" s="263" t="b">
        <f>ISBLANK(L11.5C50CB03)</f>
        <v>0</v>
      </c>
      <c r="E1436" s="263">
        <f>COUNT(L11.5C50CB03)</f>
        <v>0</v>
      </c>
      <c r="G1436" s="268" t="str">
        <f t="shared" si="66"/>
        <v>'=ISBLANK(L11.5C50CB03)</v>
      </c>
      <c r="H1436" s="263" t="str">
        <f t="shared" si="67"/>
        <v>'=COUNT(L11.5C50CB03)</v>
      </c>
    </row>
    <row r="1437" spans="1:8" x14ac:dyDescent="0.2">
      <c r="A1437" s="263" t="s">
        <v>2870</v>
      </c>
      <c r="B1437" s="263" t="s">
        <v>7263</v>
      </c>
      <c r="C1437" s="263" t="b">
        <f t="shared" ca="1" si="68"/>
        <v>0</v>
      </c>
      <c r="D1437" s="263" t="b">
        <f>ISBLANK(L11.5C50CB04)</f>
        <v>0</v>
      </c>
      <c r="E1437" s="263">
        <f>COUNT(L11.5C50CB04)</f>
        <v>0</v>
      </c>
      <c r="G1437" s="268" t="str">
        <f t="shared" si="66"/>
        <v>'=ISBLANK(L11.5C50CB04)</v>
      </c>
      <c r="H1437" s="263" t="str">
        <f t="shared" si="67"/>
        <v>'=COUNT(L11.5C50CB04)</v>
      </c>
    </row>
    <row r="1438" spans="1:8" x14ac:dyDescent="0.2">
      <c r="A1438" s="263" t="s">
        <v>2871</v>
      </c>
      <c r="B1438" s="263" t="s">
        <v>6764</v>
      </c>
      <c r="C1438" s="263" t="b">
        <f t="shared" ca="1" si="68"/>
        <v>0</v>
      </c>
      <c r="D1438" s="263" t="b">
        <f>ISBLANK(L11.5C51CB01)</f>
        <v>0</v>
      </c>
      <c r="E1438" s="263">
        <f>COUNT(L11.5C51CB01)</f>
        <v>0</v>
      </c>
      <c r="G1438" s="268" t="str">
        <f t="shared" si="66"/>
        <v>'=ISBLANK(L11.5C51CB01)</v>
      </c>
      <c r="H1438" s="263" t="str">
        <f t="shared" si="67"/>
        <v>'=COUNT(L11.5C51CB01)</v>
      </c>
    </row>
    <row r="1439" spans="1:8" x14ac:dyDescent="0.2">
      <c r="A1439" s="263" t="s">
        <v>2872</v>
      </c>
      <c r="B1439" s="263" t="s">
        <v>7264</v>
      </c>
      <c r="C1439" s="263" t="b">
        <f t="shared" ca="1" si="68"/>
        <v>0</v>
      </c>
      <c r="D1439" s="263" t="b">
        <f>ISBLANK(L11.5C51CB02)</f>
        <v>0</v>
      </c>
      <c r="E1439" s="263">
        <f>COUNT(L11.5C51CB02)</f>
        <v>0</v>
      </c>
      <c r="G1439" s="268" t="str">
        <f t="shared" si="66"/>
        <v>'=ISBLANK(L11.5C51CB02)</v>
      </c>
      <c r="H1439" s="263" t="str">
        <f t="shared" si="67"/>
        <v>'=COUNT(L11.5C51CB02)</v>
      </c>
    </row>
    <row r="1440" spans="1:8" x14ac:dyDescent="0.2">
      <c r="A1440" s="263" t="s">
        <v>2873</v>
      </c>
      <c r="B1440" s="263" t="s">
        <v>7265</v>
      </c>
      <c r="C1440" s="263" t="b">
        <f t="shared" ca="1" si="68"/>
        <v>0</v>
      </c>
      <c r="D1440" s="263" t="b">
        <f>ISBLANK(L11.5C51CB03)</f>
        <v>0</v>
      </c>
      <c r="E1440" s="263">
        <f>COUNT(L11.5C51CB03)</f>
        <v>0</v>
      </c>
      <c r="G1440" s="268" t="str">
        <f t="shared" si="66"/>
        <v>'=ISBLANK(L11.5C51CB03)</v>
      </c>
      <c r="H1440" s="263" t="str">
        <f t="shared" si="67"/>
        <v>'=COUNT(L11.5C51CB03)</v>
      </c>
    </row>
    <row r="1441" spans="1:8" x14ac:dyDescent="0.2">
      <c r="A1441" s="263" t="s">
        <v>2874</v>
      </c>
      <c r="B1441" s="263" t="s">
        <v>7266</v>
      </c>
      <c r="C1441" s="263" t="b">
        <f t="shared" ca="1" si="68"/>
        <v>0</v>
      </c>
      <c r="D1441" s="263" t="b">
        <f>ISBLANK(L11.5C51CB04)</f>
        <v>0</v>
      </c>
      <c r="E1441" s="263">
        <f>COUNT(L11.5C51CB04)</f>
        <v>0</v>
      </c>
      <c r="G1441" s="268" t="str">
        <f t="shared" si="66"/>
        <v>'=ISBLANK(L11.5C51CB04)</v>
      </c>
      <c r="H1441" s="263" t="str">
        <f t="shared" si="67"/>
        <v>'=COUNT(L11.5C51CB04)</v>
      </c>
    </row>
    <row r="1442" spans="1:8" x14ac:dyDescent="0.2">
      <c r="A1442" s="263" t="s">
        <v>2875</v>
      </c>
      <c r="B1442" s="263" t="s">
        <v>6766</v>
      </c>
      <c r="C1442" s="263" t="b">
        <f t="shared" ca="1" si="68"/>
        <v>0</v>
      </c>
      <c r="D1442" s="263" t="b">
        <f>ISBLANK(L11.6C01CB01)</f>
        <v>0</v>
      </c>
      <c r="E1442" s="263">
        <f>COUNT(L11.6C01CB01)</f>
        <v>0</v>
      </c>
      <c r="G1442" s="268" t="str">
        <f t="shared" si="66"/>
        <v>'=ISBLANK(L11.6C01CB01)</v>
      </c>
      <c r="H1442" s="263" t="str">
        <f t="shared" si="67"/>
        <v>'=COUNT(L11.6C01CB01)</v>
      </c>
    </row>
    <row r="1443" spans="1:8" x14ac:dyDescent="0.2">
      <c r="A1443" s="263" t="s">
        <v>2876</v>
      </c>
      <c r="B1443" s="263" t="s">
        <v>7267</v>
      </c>
      <c r="C1443" s="263" t="b">
        <f t="shared" ca="1" si="68"/>
        <v>0</v>
      </c>
      <c r="D1443" s="263" t="b">
        <f>ISBLANK(L11.6C01CB02)</f>
        <v>0</v>
      </c>
      <c r="E1443" s="263">
        <f>COUNT(L11.6C01CB02)</f>
        <v>0</v>
      </c>
      <c r="G1443" s="268" t="str">
        <f t="shared" si="66"/>
        <v>'=ISBLANK(L11.6C01CB02)</v>
      </c>
      <c r="H1443" s="263" t="str">
        <f t="shared" si="67"/>
        <v>'=COUNT(L11.6C01CB02)</v>
      </c>
    </row>
    <row r="1444" spans="1:8" x14ac:dyDescent="0.2">
      <c r="A1444" s="263" t="s">
        <v>2877</v>
      </c>
      <c r="B1444" s="263" t="s">
        <v>7268</v>
      </c>
      <c r="C1444" s="263" t="b">
        <f t="shared" ca="1" si="68"/>
        <v>0</v>
      </c>
      <c r="D1444" s="263" t="b">
        <f>ISBLANK(L11.6C01CB03)</f>
        <v>0</v>
      </c>
      <c r="E1444" s="263">
        <f>COUNT(L11.6C01CB03)</f>
        <v>0</v>
      </c>
      <c r="G1444" s="268" t="str">
        <f t="shared" si="66"/>
        <v>'=ISBLANK(L11.6C01CB03)</v>
      </c>
      <c r="H1444" s="263" t="str">
        <f t="shared" si="67"/>
        <v>'=COUNT(L11.6C01CB03)</v>
      </c>
    </row>
    <row r="1445" spans="1:8" x14ac:dyDescent="0.2">
      <c r="A1445" s="263" t="s">
        <v>2878</v>
      </c>
      <c r="B1445" s="263" t="s">
        <v>7269</v>
      </c>
      <c r="C1445" s="263" t="b">
        <f t="shared" ca="1" si="68"/>
        <v>0</v>
      </c>
      <c r="D1445" s="263" t="b">
        <f>ISBLANK(L11.6C01CB04)</f>
        <v>0</v>
      </c>
      <c r="E1445" s="263">
        <f>COUNT(L11.6C01CB04)</f>
        <v>0</v>
      </c>
      <c r="G1445" s="268" t="str">
        <f t="shared" si="66"/>
        <v>'=ISBLANK(L11.6C01CB04)</v>
      </c>
      <c r="H1445" s="263" t="str">
        <f t="shared" si="67"/>
        <v>'=COUNT(L11.6C01CB04)</v>
      </c>
    </row>
    <row r="1446" spans="1:8" x14ac:dyDescent="0.2">
      <c r="A1446" s="263" t="s">
        <v>2879</v>
      </c>
      <c r="B1446" s="263" t="s">
        <v>7270</v>
      </c>
      <c r="C1446" s="263" t="b">
        <f t="shared" ca="1" si="68"/>
        <v>0</v>
      </c>
      <c r="D1446" s="263" t="b">
        <f>ISBLANK(L11.6C01CB05)</f>
        <v>0</v>
      </c>
      <c r="E1446" s="263">
        <f>COUNT(L11.6C01CB05)</f>
        <v>0</v>
      </c>
      <c r="G1446" s="268" t="str">
        <f t="shared" si="66"/>
        <v>'=ISBLANK(L11.6C01CB05)</v>
      </c>
      <c r="H1446" s="263" t="str">
        <f t="shared" si="67"/>
        <v>'=COUNT(L11.6C01CB05)</v>
      </c>
    </row>
    <row r="1447" spans="1:8" x14ac:dyDescent="0.2">
      <c r="A1447" s="263" t="s">
        <v>2880</v>
      </c>
      <c r="B1447" s="263" t="s">
        <v>6768</v>
      </c>
      <c r="C1447" s="263" t="b">
        <f t="shared" ca="1" si="68"/>
        <v>0</v>
      </c>
      <c r="D1447" s="263" t="b">
        <f>ISBLANK(L11.6C02CB01)</f>
        <v>0</v>
      </c>
      <c r="E1447" s="263">
        <f>COUNT(L11.6C02CB01)</f>
        <v>0</v>
      </c>
      <c r="G1447" s="268" t="str">
        <f t="shared" si="66"/>
        <v>'=ISBLANK(L11.6C02CB01)</v>
      </c>
      <c r="H1447" s="263" t="str">
        <f t="shared" si="67"/>
        <v>'=COUNT(L11.6C02CB01)</v>
      </c>
    </row>
    <row r="1448" spans="1:8" x14ac:dyDescent="0.2">
      <c r="A1448" s="263" t="s">
        <v>2881</v>
      </c>
      <c r="B1448" s="263" t="s">
        <v>7271</v>
      </c>
      <c r="C1448" s="263" t="b">
        <f t="shared" ca="1" si="68"/>
        <v>0</v>
      </c>
      <c r="D1448" s="263" t="b">
        <f>ISBLANK(L11.6C02CB02)</f>
        <v>0</v>
      </c>
      <c r="E1448" s="263">
        <f>COUNT(L11.6C02CB02)</f>
        <v>0</v>
      </c>
      <c r="G1448" s="268" t="str">
        <f t="shared" si="66"/>
        <v>'=ISBLANK(L11.6C02CB02)</v>
      </c>
      <c r="H1448" s="263" t="str">
        <f t="shared" si="67"/>
        <v>'=COUNT(L11.6C02CB02)</v>
      </c>
    </row>
    <row r="1449" spans="1:8" x14ac:dyDescent="0.2">
      <c r="A1449" s="263" t="s">
        <v>2882</v>
      </c>
      <c r="B1449" s="263" t="s">
        <v>7272</v>
      </c>
      <c r="C1449" s="263" t="b">
        <f t="shared" ca="1" si="68"/>
        <v>0</v>
      </c>
      <c r="D1449" s="263" t="b">
        <f>ISBLANK(L11.6C02CB03)</f>
        <v>0</v>
      </c>
      <c r="E1449" s="263">
        <f>COUNT(L11.6C02CB03)</f>
        <v>0</v>
      </c>
      <c r="G1449" s="268" t="str">
        <f t="shared" si="66"/>
        <v>'=ISBLANK(L11.6C02CB03)</v>
      </c>
      <c r="H1449" s="263" t="str">
        <f t="shared" si="67"/>
        <v>'=COUNT(L11.6C02CB03)</v>
      </c>
    </row>
    <row r="1450" spans="1:8" x14ac:dyDescent="0.2">
      <c r="A1450" s="263" t="s">
        <v>2883</v>
      </c>
      <c r="B1450" s="263" t="s">
        <v>7273</v>
      </c>
      <c r="C1450" s="263" t="b">
        <f t="shared" ca="1" si="68"/>
        <v>0</v>
      </c>
      <c r="D1450" s="263" t="b">
        <f>ISBLANK(L11.6C02CB04)</f>
        <v>0</v>
      </c>
      <c r="E1450" s="263">
        <f>COUNT(L11.6C02CB04)</f>
        <v>0</v>
      </c>
      <c r="G1450" s="268" t="str">
        <f t="shared" si="66"/>
        <v>'=ISBLANK(L11.6C02CB04)</v>
      </c>
      <c r="H1450" s="263" t="str">
        <f t="shared" si="67"/>
        <v>'=COUNT(L11.6C02CB04)</v>
      </c>
    </row>
    <row r="1451" spans="1:8" x14ac:dyDescent="0.2">
      <c r="A1451" s="263" t="s">
        <v>2884</v>
      </c>
      <c r="B1451" s="263" t="s">
        <v>7274</v>
      </c>
      <c r="C1451" s="263" t="b">
        <f t="shared" ca="1" si="68"/>
        <v>0</v>
      </c>
      <c r="D1451" s="263" t="b">
        <f>ISBLANK(L11.6C02CB05)</f>
        <v>0</v>
      </c>
      <c r="E1451" s="263">
        <f>COUNT(L11.6C02CB05)</f>
        <v>0</v>
      </c>
      <c r="G1451" s="268" t="str">
        <f t="shared" si="66"/>
        <v>'=ISBLANK(L11.6C02CB05)</v>
      </c>
      <c r="H1451" s="263" t="str">
        <f t="shared" si="67"/>
        <v>'=COUNT(L11.6C02CB05)</v>
      </c>
    </row>
    <row r="1452" spans="1:8" x14ac:dyDescent="0.2">
      <c r="A1452" s="263" t="s">
        <v>2885</v>
      </c>
      <c r="B1452" s="263" t="s">
        <v>6770</v>
      </c>
      <c r="C1452" s="263" t="b">
        <f t="shared" ca="1" si="68"/>
        <v>0</v>
      </c>
      <c r="D1452" s="263" t="b">
        <f>ISBLANK(L11.6C03CB01)</f>
        <v>0</v>
      </c>
      <c r="E1452" s="263">
        <f>COUNT(L11.6C03CB01)</f>
        <v>0</v>
      </c>
      <c r="G1452" s="268" t="str">
        <f t="shared" si="66"/>
        <v>'=ISBLANK(L11.6C03CB01)</v>
      </c>
      <c r="H1452" s="263" t="str">
        <f t="shared" si="67"/>
        <v>'=COUNT(L11.6C03CB01)</v>
      </c>
    </row>
    <row r="1453" spans="1:8" x14ac:dyDescent="0.2">
      <c r="A1453" s="263" t="s">
        <v>2886</v>
      </c>
      <c r="B1453" s="263" t="s">
        <v>7275</v>
      </c>
      <c r="C1453" s="263" t="b">
        <f t="shared" ca="1" si="68"/>
        <v>0</v>
      </c>
      <c r="D1453" s="263" t="b">
        <f>ISBLANK(L11.6C03CB02)</f>
        <v>0</v>
      </c>
      <c r="E1453" s="263">
        <f>COUNT(L11.6C03CB02)</f>
        <v>0</v>
      </c>
      <c r="G1453" s="268" t="str">
        <f t="shared" si="66"/>
        <v>'=ISBLANK(L11.6C03CB02)</v>
      </c>
      <c r="H1453" s="263" t="str">
        <f t="shared" si="67"/>
        <v>'=COUNT(L11.6C03CB02)</v>
      </c>
    </row>
    <row r="1454" spans="1:8" x14ac:dyDescent="0.2">
      <c r="A1454" s="263" t="s">
        <v>2887</v>
      </c>
      <c r="B1454" s="263" t="s">
        <v>7276</v>
      </c>
      <c r="C1454" s="263" t="b">
        <f t="shared" ca="1" si="68"/>
        <v>0</v>
      </c>
      <c r="D1454" s="263" t="b">
        <f>ISBLANK(L11.6C03CB03)</f>
        <v>0</v>
      </c>
      <c r="E1454" s="263">
        <f>COUNT(L11.6C03CB03)</f>
        <v>0</v>
      </c>
      <c r="G1454" s="268" t="str">
        <f t="shared" si="66"/>
        <v>'=ISBLANK(L11.6C03CB03)</v>
      </c>
      <c r="H1454" s="263" t="str">
        <f t="shared" si="67"/>
        <v>'=COUNT(L11.6C03CB03)</v>
      </c>
    </row>
    <row r="1455" spans="1:8" x14ac:dyDescent="0.2">
      <c r="A1455" s="263" t="s">
        <v>2888</v>
      </c>
      <c r="B1455" s="263" t="s">
        <v>7277</v>
      </c>
      <c r="C1455" s="263" t="b">
        <f t="shared" ca="1" si="68"/>
        <v>0</v>
      </c>
      <c r="D1455" s="263" t="b">
        <f>ISBLANK(L11.6C03CB04)</f>
        <v>0</v>
      </c>
      <c r="E1455" s="263">
        <f>COUNT(L11.6C03CB04)</f>
        <v>0</v>
      </c>
      <c r="G1455" s="268" t="str">
        <f t="shared" si="66"/>
        <v>'=ISBLANK(L11.6C03CB04)</v>
      </c>
      <c r="H1455" s="263" t="str">
        <f t="shared" si="67"/>
        <v>'=COUNT(L11.6C03CB04)</v>
      </c>
    </row>
    <row r="1456" spans="1:8" x14ac:dyDescent="0.2">
      <c r="A1456" s="263" t="s">
        <v>2889</v>
      </c>
      <c r="B1456" s="263" t="s">
        <v>7278</v>
      </c>
      <c r="C1456" s="263" t="b">
        <f t="shared" ca="1" si="68"/>
        <v>0</v>
      </c>
      <c r="D1456" s="263" t="b">
        <f>ISBLANK(L11.6C03CB05)</f>
        <v>0</v>
      </c>
      <c r="E1456" s="263">
        <f>COUNT(L11.6C03CB05)</f>
        <v>0</v>
      </c>
      <c r="G1456" s="268" t="str">
        <f t="shared" si="66"/>
        <v>'=ISBLANK(L11.6C03CB05)</v>
      </c>
      <c r="H1456" s="263" t="str">
        <f t="shared" si="67"/>
        <v>'=COUNT(L11.6C03CB05)</v>
      </c>
    </row>
    <row r="1457" spans="1:8" x14ac:dyDescent="0.2">
      <c r="A1457" s="263" t="s">
        <v>2890</v>
      </c>
      <c r="B1457" s="263" t="s">
        <v>6772</v>
      </c>
      <c r="C1457" s="263" t="b">
        <f t="shared" ca="1" si="68"/>
        <v>0</v>
      </c>
      <c r="D1457" s="263" t="b">
        <f>ISBLANK(L11.6C04CB01)</f>
        <v>0</v>
      </c>
      <c r="E1457" s="263">
        <f>COUNT(L11.6C04CB01)</f>
        <v>0</v>
      </c>
      <c r="G1457" s="268" t="str">
        <f t="shared" si="66"/>
        <v>'=ISBLANK(L11.6C04CB01)</v>
      </c>
      <c r="H1457" s="263" t="str">
        <f t="shared" si="67"/>
        <v>'=COUNT(L11.6C04CB01)</v>
      </c>
    </row>
    <row r="1458" spans="1:8" x14ac:dyDescent="0.2">
      <c r="A1458" s="263" t="s">
        <v>2891</v>
      </c>
      <c r="B1458" s="263" t="s">
        <v>7279</v>
      </c>
      <c r="C1458" s="263" t="b">
        <f t="shared" ca="1" si="68"/>
        <v>0</v>
      </c>
      <c r="D1458" s="263" t="b">
        <f>ISBLANK(L11.6C04CB02)</f>
        <v>0</v>
      </c>
      <c r="E1458" s="263">
        <f>COUNT(L11.6C04CB02)</f>
        <v>0</v>
      </c>
      <c r="G1458" s="268" t="str">
        <f t="shared" si="66"/>
        <v>'=ISBLANK(L11.6C04CB02)</v>
      </c>
      <c r="H1458" s="263" t="str">
        <f t="shared" si="67"/>
        <v>'=COUNT(L11.6C04CB02)</v>
      </c>
    </row>
    <row r="1459" spans="1:8" x14ac:dyDescent="0.2">
      <c r="A1459" s="263" t="s">
        <v>2892</v>
      </c>
      <c r="B1459" s="263" t="s">
        <v>7280</v>
      </c>
      <c r="C1459" s="263" t="b">
        <f t="shared" ca="1" si="68"/>
        <v>0</v>
      </c>
      <c r="D1459" s="263" t="b">
        <f>ISBLANK(L11.6C04CB03)</f>
        <v>0</v>
      </c>
      <c r="E1459" s="263">
        <f>COUNT(L11.6C04CB03)</f>
        <v>0</v>
      </c>
      <c r="G1459" s="268" t="str">
        <f t="shared" si="66"/>
        <v>'=ISBLANK(L11.6C04CB03)</v>
      </c>
      <c r="H1459" s="263" t="str">
        <f t="shared" si="67"/>
        <v>'=COUNT(L11.6C04CB03)</v>
      </c>
    </row>
    <row r="1460" spans="1:8" x14ac:dyDescent="0.2">
      <c r="A1460" s="263" t="s">
        <v>2893</v>
      </c>
      <c r="B1460" s="263" t="s">
        <v>7281</v>
      </c>
      <c r="C1460" s="263" t="b">
        <f t="shared" ca="1" si="68"/>
        <v>0</v>
      </c>
      <c r="D1460" s="263" t="b">
        <f>ISBLANK(L11.6C04CB04)</f>
        <v>0</v>
      </c>
      <c r="E1460" s="263">
        <f>COUNT(L11.6C04CB04)</f>
        <v>0</v>
      </c>
      <c r="G1460" s="268" t="str">
        <f t="shared" si="66"/>
        <v>'=ISBLANK(L11.6C04CB04)</v>
      </c>
      <c r="H1460" s="263" t="str">
        <f t="shared" si="67"/>
        <v>'=COUNT(L11.6C04CB04)</v>
      </c>
    </row>
    <row r="1461" spans="1:8" x14ac:dyDescent="0.2">
      <c r="A1461" s="263" t="s">
        <v>2894</v>
      </c>
      <c r="B1461" s="263" t="s">
        <v>7282</v>
      </c>
      <c r="C1461" s="263" t="b">
        <f t="shared" ca="1" si="68"/>
        <v>0</v>
      </c>
      <c r="D1461" s="263" t="b">
        <f>ISBLANK(L11.6C04CB05)</f>
        <v>0</v>
      </c>
      <c r="E1461" s="263">
        <f>COUNT(L11.6C04CB05)</f>
        <v>0</v>
      </c>
      <c r="G1461" s="268" t="str">
        <f t="shared" si="66"/>
        <v>'=ISBLANK(L11.6C04CB05)</v>
      </c>
      <c r="H1461" s="263" t="str">
        <f t="shared" si="67"/>
        <v>'=COUNT(L11.6C04CB05)</v>
      </c>
    </row>
    <row r="1462" spans="1:8" x14ac:dyDescent="0.2">
      <c r="A1462" s="263" t="s">
        <v>2895</v>
      </c>
      <c r="B1462" s="263" t="s">
        <v>6774</v>
      </c>
      <c r="C1462" s="263" t="b">
        <f t="shared" ca="1" si="68"/>
        <v>0</v>
      </c>
      <c r="D1462" s="263" t="b">
        <f>ISBLANK(L11.6C05CB01)</f>
        <v>0</v>
      </c>
      <c r="E1462" s="263">
        <f>COUNT(L11.6C05CB01)</f>
        <v>0</v>
      </c>
      <c r="G1462" s="268" t="str">
        <f t="shared" si="66"/>
        <v>'=ISBLANK(L11.6C05CB01)</v>
      </c>
      <c r="H1462" s="263" t="str">
        <f t="shared" si="67"/>
        <v>'=COUNT(L11.6C05CB01)</v>
      </c>
    </row>
    <row r="1463" spans="1:8" x14ac:dyDescent="0.2">
      <c r="A1463" s="263" t="s">
        <v>2896</v>
      </c>
      <c r="B1463" s="263" t="s">
        <v>7283</v>
      </c>
      <c r="C1463" s="263" t="b">
        <f t="shared" ca="1" si="68"/>
        <v>0</v>
      </c>
      <c r="D1463" s="263" t="b">
        <f>ISBLANK(L11.6C05CB02)</f>
        <v>0</v>
      </c>
      <c r="E1463" s="263">
        <f>COUNT(L11.6C05CB02)</f>
        <v>0</v>
      </c>
      <c r="G1463" s="268" t="str">
        <f t="shared" si="66"/>
        <v>'=ISBLANK(L11.6C05CB02)</v>
      </c>
      <c r="H1463" s="263" t="str">
        <f t="shared" si="67"/>
        <v>'=COUNT(L11.6C05CB02)</v>
      </c>
    </row>
    <row r="1464" spans="1:8" x14ac:dyDescent="0.2">
      <c r="A1464" s="263" t="s">
        <v>2897</v>
      </c>
      <c r="B1464" s="263" t="s">
        <v>7284</v>
      </c>
      <c r="C1464" s="263" t="b">
        <f t="shared" ca="1" si="68"/>
        <v>0</v>
      </c>
      <c r="D1464" s="263" t="b">
        <f>ISBLANK(L11.6C05CB03)</f>
        <v>0</v>
      </c>
      <c r="E1464" s="263">
        <f>COUNT(L11.6C05CB03)</f>
        <v>0</v>
      </c>
      <c r="G1464" s="268" t="str">
        <f t="shared" si="66"/>
        <v>'=ISBLANK(L11.6C05CB03)</v>
      </c>
      <c r="H1464" s="263" t="str">
        <f t="shared" si="67"/>
        <v>'=COUNT(L11.6C05CB03)</v>
      </c>
    </row>
    <row r="1465" spans="1:8" x14ac:dyDescent="0.2">
      <c r="A1465" s="263" t="s">
        <v>2898</v>
      </c>
      <c r="B1465" s="263" t="s">
        <v>7285</v>
      </c>
      <c r="C1465" s="263" t="b">
        <f t="shared" ca="1" si="68"/>
        <v>0</v>
      </c>
      <c r="D1465" s="263" t="b">
        <f>ISBLANK(L11.6C05CB04)</f>
        <v>0</v>
      </c>
      <c r="E1465" s="263">
        <f>COUNT(L11.6C05CB04)</f>
        <v>0</v>
      </c>
      <c r="G1465" s="268" t="str">
        <f t="shared" si="66"/>
        <v>'=ISBLANK(L11.6C05CB04)</v>
      </c>
      <c r="H1465" s="263" t="str">
        <f t="shared" si="67"/>
        <v>'=COUNT(L11.6C05CB04)</v>
      </c>
    </row>
    <row r="1466" spans="1:8" x14ac:dyDescent="0.2">
      <c r="A1466" s="263" t="s">
        <v>2899</v>
      </c>
      <c r="B1466" s="263" t="s">
        <v>7286</v>
      </c>
      <c r="C1466" s="263" t="b">
        <f t="shared" ca="1" si="68"/>
        <v>0</v>
      </c>
      <c r="D1466" s="263" t="b">
        <f>ISBLANK(L11.6C05CB05)</f>
        <v>0</v>
      </c>
      <c r="E1466" s="263">
        <f>COUNT(L11.6C05CB05)</f>
        <v>0</v>
      </c>
      <c r="G1466" s="268" t="str">
        <f t="shared" si="66"/>
        <v>'=ISBLANK(L11.6C05CB05)</v>
      </c>
      <c r="H1466" s="263" t="str">
        <f t="shared" si="67"/>
        <v>'=COUNT(L11.6C05CB05)</v>
      </c>
    </row>
    <row r="1467" spans="1:8" x14ac:dyDescent="0.2">
      <c r="A1467" s="263" t="s">
        <v>2900</v>
      </c>
      <c r="B1467" s="263" t="s">
        <v>6776</v>
      </c>
      <c r="C1467" s="263" t="b">
        <f t="shared" ca="1" si="68"/>
        <v>0</v>
      </c>
      <c r="D1467" s="263" t="b">
        <f>ISBLANK(L11.6C06CB01)</f>
        <v>0</v>
      </c>
      <c r="E1467" s="263">
        <f>COUNT(L11.6C06CB01)</f>
        <v>0</v>
      </c>
      <c r="G1467" s="268" t="str">
        <f t="shared" si="66"/>
        <v>'=ISBLANK(L11.6C06CB01)</v>
      </c>
      <c r="H1467" s="263" t="str">
        <f t="shared" si="67"/>
        <v>'=COUNT(L11.6C06CB01)</v>
      </c>
    </row>
    <row r="1468" spans="1:8" x14ac:dyDescent="0.2">
      <c r="A1468" s="263" t="s">
        <v>2901</v>
      </c>
      <c r="B1468" s="263" t="s">
        <v>7287</v>
      </c>
      <c r="C1468" s="263" t="b">
        <f t="shared" ca="1" si="68"/>
        <v>0</v>
      </c>
      <c r="D1468" s="263" t="b">
        <f>ISBLANK(L11.6C06CB02)</f>
        <v>0</v>
      </c>
      <c r="E1468" s="263">
        <f>COUNT(L11.6C06CB02)</f>
        <v>0</v>
      </c>
      <c r="G1468" s="268" t="str">
        <f t="shared" si="66"/>
        <v>'=ISBLANK(L11.6C06CB02)</v>
      </c>
      <c r="H1468" s="263" t="str">
        <f t="shared" si="67"/>
        <v>'=COUNT(L11.6C06CB02)</v>
      </c>
    </row>
    <row r="1469" spans="1:8" x14ac:dyDescent="0.2">
      <c r="A1469" s="263" t="s">
        <v>2902</v>
      </c>
      <c r="B1469" s="263" t="s">
        <v>7288</v>
      </c>
      <c r="C1469" s="263" t="b">
        <f t="shared" ca="1" si="68"/>
        <v>0</v>
      </c>
      <c r="D1469" s="263" t="b">
        <f>ISBLANK(L11.6C06CB03)</f>
        <v>0</v>
      </c>
      <c r="E1469" s="263">
        <f>COUNT(L11.6C06CB03)</f>
        <v>0</v>
      </c>
      <c r="G1469" s="268" t="str">
        <f t="shared" si="66"/>
        <v>'=ISBLANK(L11.6C06CB03)</v>
      </c>
      <c r="H1469" s="263" t="str">
        <f t="shared" si="67"/>
        <v>'=COUNT(L11.6C06CB03)</v>
      </c>
    </row>
    <row r="1470" spans="1:8" x14ac:dyDescent="0.2">
      <c r="A1470" s="263" t="s">
        <v>2903</v>
      </c>
      <c r="B1470" s="263" t="s">
        <v>7289</v>
      </c>
      <c r="C1470" s="263" t="b">
        <f t="shared" ca="1" si="68"/>
        <v>0</v>
      </c>
      <c r="D1470" s="263" t="b">
        <f>ISBLANK(L11.6C06CB04)</f>
        <v>0</v>
      </c>
      <c r="E1470" s="263">
        <f>COUNT(L11.6C06CB04)</f>
        <v>0</v>
      </c>
      <c r="G1470" s="268" t="str">
        <f t="shared" si="66"/>
        <v>'=ISBLANK(L11.6C06CB04)</v>
      </c>
      <c r="H1470" s="263" t="str">
        <f t="shared" si="67"/>
        <v>'=COUNT(L11.6C06CB04)</v>
      </c>
    </row>
    <row r="1471" spans="1:8" x14ac:dyDescent="0.2">
      <c r="A1471" s="263" t="s">
        <v>2904</v>
      </c>
      <c r="B1471" s="263" t="s">
        <v>7290</v>
      </c>
      <c r="C1471" s="263" t="b">
        <f t="shared" ca="1" si="68"/>
        <v>0</v>
      </c>
      <c r="D1471" s="263" t="b">
        <f>ISBLANK(L11.6C06CB05)</f>
        <v>0</v>
      </c>
      <c r="E1471" s="263">
        <f>COUNT(L11.6C06CB05)</f>
        <v>0</v>
      </c>
      <c r="G1471" s="268" t="str">
        <f t="shared" si="66"/>
        <v>'=ISBLANK(L11.6C06CB05)</v>
      </c>
      <c r="H1471" s="263" t="str">
        <f t="shared" si="67"/>
        <v>'=COUNT(L11.6C06CB05)</v>
      </c>
    </row>
    <row r="1472" spans="1:8" x14ac:dyDescent="0.2">
      <c r="A1472" s="263" t="s">
        <v>2905</v>
      </c>
      <c r="B1472" s="263" t="s">
        <v>6778</v>
      </c>
      <c r="C1472" s="263" t="b">
        <f t="shared" ca="1" si="68"/>
        <v>0</v>
      </c>
      <c r="D1472" s="263" t="b">
        <f>ISBLANK(L11.6C07CB01)</f>
        <v>0</v>
      </c>
      <c r="E1472" s="263">
        <f>COUNT(L11.6C07CB01)</f>
        <v>0</v>
      </c>
      <c r="G1472" s="268" t="str">
        <f t="shared" si="66"/>
        <v>'=ISBLANK(L11.6C07CB01)</v>
      </c>
      <c r="H1472" s="263" t="str">
        <f t="shared" si="67"/>
        <v>'=COUNT(L11.6C07CB01)</v>
      </c>
    </row>
    <row r="1473" spans="1:8" x14ac:dyDescent="0.2">
      <c r="A1473" s="263" t="s">
        <v>2906</v>
      </c>
      <c r="B1473" s="263" t="s">
        <v>7291</v>
      </c>
      <c r="C1473" s="263" t="b">
        <f t="shared" ca="1" si="68"/>
        <v>0</v>
      </c>
      <c r="D1473" s="263" t="b">
        <f>ISBLANK(L11.6C07CB02)</f>
        <v>0</v>
      </c>
      <c r="E1473" s="263">
        <f>COUNT(L11.6C07CB02)</f>
        <v>0</v>
      </c>
      <c r="G1473" s="268" t="str">
        <f t="shared" si="66"/>
        <v>'=ISBLANK(L11.6C07CB02)</v>
      </c>
      <c r="H1473" s="263" t="str">
        <f t="shared" si="67"/>
        <v>'=COUNT(L11.6C07CB02)</v>
      </c>
    </row>
    <row r="1474" spans="1:8" x14ac:dyDescent="0.2">
      <c r="A1474" s="263" t="s">
        <v>2907</v>
      </c>
      <c r="B1474" s="263" t="s">
        <v>7292</v>
      </c>
      <c r="C1474" s="263" t="b">
        <f t="shared" ca="1" si="68"/>
        <v>0</v>
      </c>
      <c r="D1474" s="263" t="b">
        <f>ISBLANK(L11.6C07CB03)</f>
        <v>0</v>
      </c>
      <c r="E1474" s="263">
        <f>COUNT(L11.6C07CB03)</f>
        <v>0</v>
      </c>
      <c r="G1474" s="268" t="str">
        <f t="shared" ref="G1474:G1537" si="69">"'=ISBLANK(" &amp; A1474 &amp;")"</f>
        <v>'=ISBLANK(L11.6C07CB03)</v>
      </c>
      <c r="H1474" s="263" t="str">
        <f t="shared" ref="H1474:H1537" si="70">"'=COUNT(" &amp; A1474 &amp;")"</f>
        <v>'=COUNT(L11.6C07CB03)</v>
      </c>
    </row>
    <row r="1475" spans="1:8" x14ac:dyDescent="0.2">
      <c r="A1475" s="263" t="s">
        <v>2908</v>
      </c>
      <c r="B1475" s="263" t="s">
        <v>7293</v>
      </c>
      <c r="C1475" s="263" t="b">
        <f t="shared" ref="C1475:C1538" ca="1" si="71">INDIRECT(A1475)</f>
        <v>0</v>
      </c>
      <c r="D1475" s="263" t="b">
        <f>ISBLANK(L11.6C07CB04)</f>
        <v>0</v>
      </c>
      <c r="E1475" s="263">
        <f>COUNT(L11.6C07CB04)</f>
        <v>0</v>
      </c>
      <c r="G1475" s="268" t="str">
        <f t="shared" si="69"/>
        <v>'=ISBLANK(L11.6C07CB04)</v>
      </c>
      <c r="H1475" s="263" t="str">
        <f t="shared" si="70"/>
        <v>'=COUNT(L11.6C07CB04)</v>
      </c>
    </row>
    <row r="1476" spans="1:8" x14ac:dyDescent="0.2">
      <c r="A1476" s="263" t="s">
        <v>2909</v>
      </c>
      <c r="B1476" s="263" t="s">
        <v>7294</v>
      </c>
      <c r="C1476" s="263" t="b">
        <f t="shared" ca="1" si="71"/>
        <v>0</v>
      </c>
      <c r="D1476" s="263" t="b">
        <f>ISBLANK(L11.6C07CB05)</f>
        <v>0</v>
      </c>
      <c r="E1476" s="263">
        <f>COUNT(L11.6C07CB05)</f>
        <v>0</v>
      </c>
      <c r="G1476" s="268" t="str">
        <f t="shared" si="69"/>
        <v>'=ISBLANK(L11.6C07CB05)</v>
      </c>
      <c r="H1476" s="263" t="str">
        <f t="shared" si="70"/>
        <v>'=COUNT(L11.6C07CB05)</v>
      </c>
    </row>
    <row r="1477" spans="1:8" x14ac:dyDescent="0.2">
      <c r="A1477" s="263" t="s">
        <v>2910</v>
      </c>
      <c r="B1477" s="263" t="s">
        <v>6780</v>
      </c>
      <c r="C1477" s="263" t="b">
        <f t="shared" ca="1" si="71"/>
        <v>0</v>
      </c>
      <c r="D1477" s="263" t="b">
        <f>ISBLANK(L11.6C08CB01)</f>
        <v>0</v>
      </c>
      <c r="E1477" s="263">
        <f>COUNT(L11.6C08CB01)</f>
        <v>0</v>
      </c>
      <c r="G1477" s="268" t="str">
        <f t="shared" si="69"/>
        <v>'=ISBLANK(L11.6C08CB01)</v>
      </c>
      <c r="H1477" s="263" t="str">
        <f t="shared" si="70"/>
        <v>'=COUNT(L11.6C08CB01)</v>
      </c>
    </row>
    <row r="1478" spans="1:8" x14ac:dyDescent="0.2">
      <c r="A1478" s="263" t="s">
        <v>2911</v>
      </c>
      <c r="B1478" s="263" t="s">
        <v>7295</v>
      </c>
      <c r="C1478" s="263" t="b">
        <f t="shared" ca="1" si="71"/>
        <v>0</v>
      </c>
      <c r="D1478" s="263" t="b">
        <f>ISBLANK(L11.6C08CB02)</f>
        <v>0</v>
      </c>
      <c r="E1478" s="263">
        <f>COUNT(L11.6C08CB02)</f>
        <v>0</v>
      </c>
      <c r="G1478" s="268" t="str">
        <f t="shared" si="69"/>
        <v>'=ISBLANK(L11.6C08CB02)</v>
      </c>
      <c r="H1478" s="263" t="str">
        <f t="shared" si="70"/>
        <v>'=COUNT(L11.6C08CB02)</v>
      </c>
    </row>
    <row r="1479" spans="1:8" x14ac:dyDescent="0.2">
      <c r="A1479" s="263" t="s">
        <v>2912</v>
      </c>
      <c r="B1479" s="263" t="s">
        <v>7296</v>
      </c>
      <c r="C1479" s="263" t="b">
        <f t="shared" ca="1" si="71"/>
        <v>0</v>
      </c>
      <c r="D1479" s="263" t="b">
        <f>ISBLANK(L11.6C08CB03)</f>
        <v>0</v>
      </c>
      <c r="E1479" s="263">
        <f>COUNT(L11.6C08CB03)</f>
        <v>0</v>
      </c>
      <c r="G1479" s="268" t="str">
        <f t="shared" si="69"/>
        <v>'=ISBLANK(L11.6C08CB03)</v>
      </c>
      <c r="H1479" s="263" t="str">
        <f t="shared" si="70"/>
        <v>'=COUNT(L11.6C08CB03)</v>
      </c>
    </row>
    <row r="1480" spans="1:8" x14ac:dyDescent="0.2">
      <c r="A1480" s="263" t="s">
        <v>2913</v>
      </c>
      <c r="B1480" s="263" t="s">
        <v>7297</v>
      </c>
      <c r="C1480" s="263" t="b">
        <f t="shared" ca="1" si="71"/>
        <v>0</v>
      </c>
      <c r="D1480" s="263" t="b">
        <f>ISBLANK(L11.6C08CB04)</f>
        <v>0</v>
      </c>
      <c r="E1480" s="263">
        <f>COUNT(L11.6C08CB04)</f>
        <v>0</v>
      </c>
      <c r="G1480" s="268" t="str">
        <f t="shared" si="69"/>
        <v>'=ISBLANK(L11.6C08CB04)</v>
      </c>
      <c r="H1480" s="263" t="str">
        <f t="shared" si="70"/>
        <v>'=COUNT(L11.6C08CB04)</v>
      </c>
    </row>
    <row r="1481" spans="1:8" x14ac:dyDescent="0.2">
      <c r="A1481" s="263" t="s">
        <v>2914</v>
      </c>
      <c r="B1481" s="263" t="s">
        <v>7298</v>
      </c>
      <c r="C1481" s="263" t="b">
        <f t="shared" ca="1" si="71"/>
        <v>0</v>
      </c>
      <c r="D1481" s="263" t="b">
        <f>ISBLANK(L11.6C08CB05)</f>
        <v>0</v>
      </c>
      <c r="E1481" s="263">
        <f>COUNT(L11.6C08CB05)</f>
        <v>0</v>
      </c>
      <c r="G1481" s="268" t="str">
        <f t="shared" si="69"/>
        <v>'=ISBLANK(L11.6C08CB05)</v>
      </c>
      <c r="H1481" s="263" t="str">
        <f t="shared" si="70"/>
        <v>'=COUNT(L11.6C08CB05)</v>
      </c>
    </row>
    <row r="1482" spans="1:8" x14ac:dyDescent="0.2">
      <c r="A1482" s="263" t="s">
        <v>2915</v>
      </c>
      <c r="B1482" s="263" t="s">
        <v>6782</v>
      </c>
      <c r="C1482" s="263" t="b">
        <f t="shared" ca="1" si="71"/>
        <v>0</v>
      </c>
      <c r="D1482" s="263" t="b">
        <f>ISBLANK(L11.6C09CB01)</f>
        <v>0</v>
      </c>
      <c r="E1482" s="263">
        <f>COUNT(L11.6C09CB01)</f>
        <v>0</v>
      </c>
      <c r="G1482" s="268" t="str">
        <f t="shared" si="69"/>
        <v>'=ISBLANK(L11.6C09CB01)</v>
      </c>
      <c r="H1482" s="263" t="str">
        <f t="shared" si="70"/>
        <v>'=COUNT(L11.6C09CB01)</v>
      </c>
    </row>
    <row r="1483" spans="1:8" x14ac:dyDescent="0.2">
      <c r="A1483" s="263" t="s">
        <v>2916</v>
      </c>
      <c r="B1483" s="263" t="s">
        <v>7299</v>
      </c>
      <c r="C1483" s="263" t="b">
        <f t="shared" ca="1" si="71"/>
        <v>0</v>
      </c>
      <c r="D1483" s="263" t="b">
        <f>ISBLANK(L11.6C09CB02)</f>
        <v>0</v>
      </c>
      <c r="E1483" s="263">
        <f>COUNT(L11.6C09CB02)</f>
        <v>0</v>
      </c>
      <c r="G1483" s="268" t="str">
        <f t="shared" si="69"/>
        <v>'=ISBLANK(L11.6C09CB02)</v>
      </c>
      <c r="H1483" s="263" t="str">
        <f t="shared" si="70"/>
        <v>'=COUNT(L11.6C09CB02)</v>
      </c>
    </row>
    <row r="1484" spans="1:8" x14ac:dyDescent="0.2">
      <c r="A1484" s="263" t="s">
        <v>2917</v>
      </c>
      <c r="B1484" s="263" t="s">
        <v>7300</v>
      </c>
      <c r="C1484" s="263" t="b">
        <f t="shared" ca="1" si="71"/>
        <v>0</v>
      </c>
      <c r="D1484" s="263" t="b">
        <f>ISBLANK(L11.6C09CB03)</f>
        <v>0</v>
      </c>
      <c r="E1484" s="263">
        <f>COUNT(L11.6C09CB03)</f>
        <v>0</v>
      </c>
      <c r="G1484" s="268" t="str">
        <f t="shared" si="69"/>
        <v>'=ISBLANK(L11.6C09CB03)</v>
      </c>
      <c r="H1484" s="263" t="str">
        <f t="shared" si="70"/>
        <v>'=COUNT(L11.6C09CB03)</v>
      </c>
    </row>
    <row r="1485" spans="1:8" x14ac:dyDescent="0.2">
      <c r="A1485" s="263" t="s">
        <v>2918</v>
      </c>
      <c r="B1485" s="263" t="s">
        <v>7301</v>
      </c>
      <c r="C1485" s="263" t="b">
        <f t="shared" ca="1" si="71"/>
        <v>0</v>
      </c>
      <c r="D1485" s="263" t="b">
        <f>ISBLANK(L11.6C09CB04)</f>
        <v>0</v>
      </c>
      <c r="E1485" s="263">
        <f>COUNT(L11.6C09CB04)</f>
        <v>0</v>
      </c>
      <c r="G1485" s="268" t="str">
        <f t="shared" si="69"/>
        <v>'=ISBLANK(L11.6C09CB04)</v>
      </c>
      <c r="H1485" s="263" t="str">
        <f t="shared" si="70"/>
        <v>'=COUNT(L11.6C09CB04)</v>
      </c>
    </row>
    <row r="1486" spans="1:8" x14ac:dyDescent="0.2">
      <c r="A1486" s="263" t="s">
        <v>2919</v>
      </c>
      <c r="B1486" s="263" t="s">
        <v>7302</v>
      </c>
      <c r="C1486" s="263" t="b">
        <f t="shared" ca="1" si="71"/>
        <v>0</v>
      </c>
      <c r="D1486" s="263" t="b">
        <f>ISBLANK(L11.6C09CB05)</f>
        <v>0</v>
      </c>
      <c r="E1486" s="263">
        <f>COUNT(L11.6C09CB05)</f>
        <v>0</v>
      </c>
      <c r="G1486" s="268" t="str">
        <f t="shared" si="69"/>
        <v>'=ISBLANK(L11.6C09CB05)</v>
      </c>
      <c r="H1486" s="263" t="str">
        <f t="shared" si="70"/>
        <v>'=COUNT(L11.6C09CB05)</v>
      </c>
    </row>
    <row r="1487" spans="1:8" x14ac:dyDescent="0.2">
      <c r="A1487" s="263" t="s">
        <v>2920</v>
      </c>
      <c r="B1487" s="263" t="s">
        <v>6784</v>
      </c>
      <c r="C1487" s="263" t="b">
        <f t="shared" ca="1" si="71"/>
        <v>0</v>
      </c>
      <c r="D1487" s="263" t="b">
        <f>ISBLANK(L11.6C10CB01)</f>
        <v>0</v>
      </c>
      <c r="E1487" s="263">
        <f>COUNT(L11.6C10CB01)</f>
        <v>0</v>
      </c>
      <c r="G1487" s="268" t="str">
        <f t="shared" si="69"/>
        <v>'=ISBLANK(L11.6C10CB01)</v>
      </c>
      <c r="H1487" s="263" t="str">
        <f t="shared" si="70"/>
        <v>'=COUNT(L11.6C10CB01)</v>
      </c>
    </row>
    <row r="1488" spans="1:8" x14ac:dyDescent="0.2">
      <c r="A1488" s="263" t="s">
        <v>2921</v>
      </c>
      <c r="B1488" s="263" t="s">
        <v>7303</v>
      </c>
      <c r="C1488" s="263" t="b">
        <f t="shared" ca="1" si="71"/>
        <v>0</v>
      </c>
      <c r="D1488" s="263" t="b">
        <f>ISBLANK(L11.6C10CB02)</f>
        <v>0</v>
      </c>
      <c r="E1488" s="263">
        <f>COUNT(L11.6C10CB02)</f>
        <v>0</v>
      </c>
      <c r="G1488" s="268" t="str">
        <f t="shared" si="69"/>
        <v>'=ISBLANK(L11.6C10CB02)</v>
      </c>
      <c r="H1488" s="263" t="str">
        <f t="shared" si="70"/>
        <v>'=COUNT(L11.6C10CB02)</v>
      </c>
    </row>
    <row r="1489" spans="1:8" x14ac:dyDescent="0.2">
      <c r="A1489" s="263" t="s">
        <v>2922</v>
      </c>
      <c r="B1489" s="263" t="s">
        <v>7304</v>
      </c>
      <c r="C1489" s="263" t="b">
        <f t="shared" ca="1" si="71"/>
        <v>0</v>
      </c>
      <c r="D1489" s="263" t="b">
        <f>ISBLANK(L11.6C10CB03)</f>
        <v>0</v>
      </c>
      <c r="E1489" s="263">
        <f>COUNT(L11.6C10CB03)</f>
        <v>0</v>
      </c>
      <c r="G1489" s="268" t="str">
        <f t="shared" si="69"/>
        <v>'=ISBLANK(L11.6C10CB03)</v>
      </c>
      <c r="H1489" s="263" t="str">
        <f t="shared" si="70"/>
        <v>'=COUNT(L11.6C10CB03)</v>
      </c>
    </row>
    <row r="1490" spans="1:8" x14ac:dyDescent="0.2">
      <c r="A1490" s="263" t="s">
        <v>2923</v>
      </c>
      <c r="B1490" s="263" t="s">
        <v>7305</v>
      </c>
      <c r="C1490" s="263" t="b">
        <f t="shared" ca="1" si="71"/>
        <v>0</v>
      </c>
      <c r="D1490" s="263" t="b">
        <f>ISBLANK(L11.6C10CB04)</f>
        <v>0</v>
      </c>
      <c r="E1490" s="263">
        <f>COUNT(L11.6C10CB04)</f>
        <v>0</v>
      </c>
      <c r="G1490" s="268" t="str">
        <f t="shared" si="69"/>
        <v>'=ISBLANK(L11.6C10CB04)</v>
      </c>
      <c r="H1490" s="263" t="str">
        <f t="shared" si="70"/>
        <v>'=COUNT(L11.6C10CB04)</v>
      </c>
    </row>
    <row r="1491" spans="1:8" x14ac:dyDescent="0.2">
      <c r="A1491" s="263" t="s">
        <v>2924</v>
      </c>
      <c r="B1491" s="263" t="s">
        <v>7306</v>
      </c>
      <c r="C1491" s="263" t="b">
        <f t="shared" ca="1" si="71"/>
        <v>0</v>
      </c>
      <c r="D1491" s="263" t="b">
        <f>ISBLANK(L11.6C10CB05)</f>
        <v>0</v>
      </c>
      <c r="E1491" s="263">
        <f>COUNT(L11.6C10CB05)</f>
        <v>0</v>
      </c>
      <c r="G1491" s="268" t="str">
        <f t="shared" si="69"/>
        <v>'=ISBLANK(L11.6C10CB05)</v>
      </c>
      <c r="H1491" s="263" t="str">
        <f t="shared" si="70"/>
        <v>'=COUNT(L11.6C10CB05)</v>
      </c>
    </row>
    <row r="1492" spans="1:8" x14ac:dyDescent="0.2">
      <c r="A1492" s="263" t="s">
        <v>2925</v>
      </c>
      <c r="B1492" s="263" t="s">
        <v>6786</v>
      </c>
      <c r="C1492" s="263" t="b">
        <f t="shared" ca="1" si="71"/>
        <v>0</v>
      </c>
      <c r="D1492" s="263" t="b">
        <f>ISBLANK(L11.6C11CB01)</f>
        <v>0</v>
      </c>
      <c r="E1492" s="263">
        <f>COUNT(L11.6C11CB01)</f>
        <v>0</v>
      </c>
      <c r="G1492" s="268" t="str">
        <f t="shared" si="69"/>
        <v>'=ISBLANK(L11.6C11CB01)</v>
      </c>
      <c r="H1492" s="263" t="str">
        <f t="shared" si="70"/>
        <v>'=COUNT(L11.6C11CB01)</v>
      </c>
    </row>
    <row r="1493" spans="1:8" x14ac:dyDescent="0.2">
      <c r="A1493" s="263" t="s">
        <v>2926</v>
      </c>
      <c r="B1493" s="263" t="s">
        <v>7307</v>
      </c>
      <c r="C1493" s="263" t="b">
        <f t="shared" ca="1" si="71"/>
        <v>0</v>
      </c>
      <c r="D1493" s="263" t="b">
        <f>ISBLANK(L11.6C11CB02)</f>
        <v>0</v>
      </c>
      <c r="E1493" s="263">
        <f>COUNT(L11.6C11CB02)</f>
        <v>0</v>
      </c>
      <c r="G1493" s="268" t="str">
        <f t="shared" si="69"/>
        <v>'=ISBLANK(L11.6C11CB02)</v>
      </c>
      <c r="H1493" s="263" t="str">
        <f t="shared" si="70"/>
        <v>'=COUNT(L11.6C11CB02)</v>
      </c>
    </row>
    <row r="1494" spans="1:8" x14ac:dyDescent="0.2">
      <c r="A1494" s="263" t="s">
        <v>2927</v>
      </c>
      <c r="B1494" s="263" t="s">
        <v>7308</v>
      </c>
      <c r="C1494" s="263" t="b">
        <f t="shared" ca="1" si="71"/>
        <v>0</v>
      </c>
      <c r="D1494" s="263" t="b">
        <f>ISBLANK(L11.6C11CB03)</f>
        <v>0</v>
      </c>
      <c r="E1494" s="263">
        <f>COUNT(L11.6C11CB03)</f>
        <v>0</v>
      </c>
      <c r="G1494" s="268" t="str">
        <f t="shared" si="69"/>
        <v>'=ISBLANK(L11.6C11CB03)</v>
      </c>
      <c r="H1494" s="263" t="str">
        <f t="shared" si="70"/>
        <v>'=COUNT(L11.6C11CB03)</v>
      </c>
    </row>
    <row r="1495" spans="1:8" x14ac:dyDescent="0.2">
      <c r="A1495" s="263" t="s">
        <v>2928</v>
      </c>
      <c r="B1495" s="263" t="s">
        <v>7309</v>
      </c>
      <c r="C1495" s="263" t="b">
        <f t="shared" ca="1" si="71"/>
        <v>0</v>
      </c>
      <c r="D1495" s="263" t="b">
        <f>ISBLANK(L11.6C11CB04)</f>
        <v>0</v>
      </c>
      <c r="E1495" s="263">
        <f>COUNT(L11.6C11CB04)</f>
        <v>0</v>
      </c>
      <c r="G1495" s="268" t="str">
        <f t="shared" si="69"/>
        <v>'=ISBLANK(L11.6C11CB04)</v>
      </c>
      <c r="H1495" s="263" t="str">
        <f t="shared" si="70"/>
        <v>'=COUNT(L11.6C11CB04)</v>
      </c>
    </row>
    <row r="1496" spans="1:8" x14ac:dyDescent="0.2">
      <c r="A1496" s="263" t="s">
        <v>2929</v>
      </c>
      <c r="B1496" s="263" t="s">
        <v>7310</v>
      </c>
      <c r="C1496" s="263" t="b">
        <f t="shared" ca="1" si="71"/>
        <v>0</v>
      </c>
      <c r="D1496" s="263" t="b">
        <f>ISBLANK(L11.6C11CB05)</f>
        <v>0</v>
      </c>
      <c r="E1496" s="263">
        <f>COUNT(L11.6C11CB05)</f>
        <v>0</v>
      </c>
      <c r="G1496" s="268" t="str">
        <f t="shared" si="69"/>
        <v>'=ISBLANK(L11.6C11CB05)</v>
      </c>
      <c r="H1496" s="263" t="str">
        <f t="shared" si="70"/>
        <v>'=COUNT(L11.6C11CB05)</v>
      </c>
    </row>
    <row r="1497" spans="1:8" x14ac:dyDescent="0.2">
      <c r="A1497" s="263" t="s">
        <v>2930</v>
      </c>
      <c r="B1497" s="263" t="s">
        <v>6788</v>
      </c>
      <c r="C1497" s="263" t="b">
        <f t="shared" ca="1" si="71"/>
        <v>0</v>
      </c>
      <c r="D1497" s="263" t="b">
        <f>ISBLANK(L11.6C12CB01)</f>
        <v>0</v>
      </c>
      <c r="E1497" s="263">
        <f>COUNT(L11.6C12CB01)</f>
        <v>0</v>
      </c>
      <c r="G1497" s="268" t="str">
        <f t="shared" si="69"/>
        <v>'=ISBLANK(L11.6C12CB01)</v>
      </c>
      <c r="H1497" s="263" t="str">
        <f t="shared" si="70"/>
        <v>'=COUNT(L11.6C12CB01)</v>
      </c>
    </row>
    <row r="1498" spans="1:8" x14ac:dyDescent="0.2">
      <c r="A1498" s="263" t="s">
        <v>2931</v>
      </c>
      <c r="B1498" s="263" t="s">
        <v>7311</v>
      </c>
      <c r="C1498" s="263" t="b">
        <f t="shared" ca="1" si="71"/>
        <v>0</v>
      </c>
      <c r="D1498" s="263" t="b">
        <f>ISBLANK(L11.6C12CB02)</f>
        <v>0</v>
      </c>
      <c r="E1498" s="263">
        <f>COUNT(L11.6C12CB02)</f>
        <v>0</v>
      </c>
      <c r="G1498" s="268" t="str">
        <f t="shared" si="69"/>
        <v>'=ISBLANK(L11.6C12CB02)</v>
      </c>
      <c r="H1498" s="263" t="str">
        <f t="shared" si="70"/>
        <v>'=COUNT(L11.6C12CB02)</v>
      </c>
    </row>
    <row r="1499" spans="1:8" x14ac:dyDescent="0.2">
      <c r="A1499" s="263" t="s">
        <v>2932</v>
      </c>
      <c r="B1499" s="263" t="s">
        <v>7312</v>
      </c>
      <c r="C1499" s="263" t="b">
        <f t="shared" ca="1" si="71"/>
        <v>0</v>
      </c>
      <c r="D1499" s="263" t="b">
        <f>ISBLANK(L11.6C12CB03)</f>
        <v>0</v>
      </c>
      <c r="E1499" s="263">
        <f>COUNT(L11.6C12CB03)</f>
        <v>0</v>
      </c>
      <c r="G1499" s="268" t="str">
        <f t="shared" si="69"/>
        <v>'=ISBLANK(L11.6C12CB03)</v>
      </c>
      <c r="H1499" s="263" t="str">
        <f t="shared" si="70"/>
        <v>'=COUNT(L11.6C12CB03)</v>
      </c>
    </row>
    <row r="1500" spans="1:8" x14ac:dyDescent="0.2">
      <c r="A1500" s="263" t="s">
        <v>2933</v>
      </c>
      <c r="B1500" s="263" t="s">
        <v>7313</v>
      </c>
      <c r="C1500" s="263" t="b">
        <f t="shared" ca="1" si="71"/>
        <v>0</v>
      </c>
      <c r="D1500" s="263" t="b">
        <f>ISBLANK(L11.6C12CB04)</f>
        <v>0</v>
      </c>
      <c r="E1500" s="263">
        <f>COUNT(L11.6C12CB04)</f>
        <v>0</v>
      </c>
      <c r="G1500" s="268" t="str">
        <f t="shared" si="69"/>
        <v>'=ISBLANK(L11.6C12CB04)</v>
      </c>
      <c r="H1500" s="263" t="str">
        <f t="shared" si="70"/>
        <v>'=COUNT(L11.6C12CB04)</v>
      </c>
    </row>
    <row r="1501" spans="1:8" x14ac:dyDescent="0.2">
      <c r="A1501" s="263" t="s">
        <v>2934</v>
      </c>
      <c r="B1501" s="263" t="s">
        <v>7314</v>
      </c>
      <c r="C1501" s="263" t="b">
        <f t="shared" ca="1" si="71"/>
        <v>0</v>
      </c>
      <c r="D1501" s="263" t="b">
        <f>ISBLANK(L11.6C12CB05)</f>
        <v>0</v>
      </c>
      <c r="E1501" s="263">
        <f>COUNT(L11.6C12CB05)</f>
        <v>0</v>
      </c>
      <c r="G1501" s="268" t="str">
        <f t="shared" si="69"/>
        <v>'=ISBLANK(L11.6C12CB05)</v>
      </c>
      <c r="H1501" s="263" t="str">
        <f t="shared" si="70"/>
        <v>'=COUNT(L11.6C12CB05)</v>
      </c>
    </row>
    <row r="1502" spans="1:8" x14ac:dyDescent="0.2">
      <c r="A1502" s="263" t="s">
        <v>2935</v>
      </c>
      <c r="B1502" s="263" t="s">
        <v>6790</v>
      </c>
      <c r="C1502" s="263" t="b">
        <f t="shared" ca="1" si="71"/>
        <v>0</v>
      </c>
      <c r="D1502" s="263" t="b">
        <f>ISBLANK(L11.6C13CB01)</f>
        <v>0</v>
      </c>
      <c r="E1502" s="263">
        <f>COUNT(L11.6C13CB01)</f>
        <v>0</v>
      </c>
      <c r="G1502" s="268" t="str">
        <f t="shared" si="69"/>
        <v>'=ISBLANK(L11.6C13CB01)</v>
      </c>
      <c r="H1502" s="263" t="str">
        <f t="shared" si="70"/>
        <v>'=COUNT(L11.6C13CB01)</v>
      </c>
    </row>
    <row r="1503" spans="1:8" x14ac:dyDescent="0.2">
      <c r="A1503" s="263" t="s">
        <v>2936</v>
      </c>
      <c r="B1503" s="263" t="s">
        <v>7315</v>
      </c>
      <c r="C1503" s="263" t="b">
        <f t="shared" ca="1" si="71"/>
        <v>0</v>
      </c>
      <c r="D1503" s="263" t="b">
        <f>ISBLANK(L11.6C13CB02)</f>
        <v>0</v>
      </c>
      <c r="E1503" s="263">
        <f>COUNT(L11.6C13CB02)</f>
        <v>0</v>
      </c>
      <c r="G1503" s="268" t="str">
        <f t="shared" si="69"/>
        <v>'=ISBLANK(L11.6C13CB02)</v>
      </c>
      <c r="H1503" s="263" t="str">
        <f t="shared" si="70"/>
        <v>'=COUNT(L11.6C13CB02)</v>
      </c>
    </row>
    <row r="1504" spans="1:8" x14ac:dyDescent="0.2">
      <c r="A1504" s="263" t="s">
        <v>2937</v>
      </c>
      <c r="B1504" s="263" t="s">
        <v>7316</v>
      </c>
      <c r="C1504" s="263" t="b">
        <f t="shared" ca="1" si="71"/>
        <v>0</v>
      </c>
      <c r="D1504" s="263" t="b">
        <f>ISBLANK(L11.6C13CB03)</f>
        <v>0</v>
      </c>
      <c r="E1504" s="263">
        <f>COUNT(L11.6C13CB03)</f>
        <v>0</v>
      </c>
      <c r="G1504" s="268" t="str">
        <f t="shared" si="69"/>
        <v>'=ISBLANK(L11.6C13CB03)</v>
      </c>
      <c r="H1504" s="263" t="str">
        <f t="shared" si="70"/>
        <v>'=COUNT(L11.6C13CB03)</v>
      </c>
    </row>
    <row r="1505" spans="1:8" x14ac:dyDescent="0.2">
      <c r="A1505" s="263" t="s">
        <v>2938</v>
      </c>
      <c r="B1505" s="263" t="s">
        <v>7317</v>
      </c>
      <c r="C1505" s="263" t="b">
        <f t="shared" ca="1" si="71"/>
        <v>0</v>
      </c>
      <c r="D1505" s="263" t="b">
        <f>ISBLANK(L11.6C13CB04)</f>
        <v>0</v>
      </c>
      <c r="E1505" s="263">
        <f>COUNT(L11.6C13CB04)</f>
        <v>0</v>
      </c>
      <c r="G1505" s="268" t="str">
        <f t="shared" si="69"/>
        <v>'=ISBLANK(L11.6C13CB04)</v>
      </c>
      <c r="H1505" s="263" t="str">
        <f t="shared" si="70"/>
        <v>'=COUNT(L11.6C13CB04)</v>
      </c>
    </row>
    <row r="1506" spans="1:8" x14ac:dyDescent="0.2">
      <c r="A1506" s="263" t="s">
        <v>2939</v>
      </c>
      <c r="B1506" s="263" t="s">
        <v>7318</v>
      </c>
      <c r="C1506" s="263" t="b">
        <f t="shared" ca="1" si="71"/>
        <v>0</v>
      </c>
      <c r="D1506" s="263" t="b">
        <f>ISBLANK(L11.6C13CB05)</f>
        <v>0</v>
      </c>
      <c r="E1506" s="263">
        <f>COUNT(L11.6C13CB05)</f>
        <v>0</v>
      </c>
      <c r="G1506" s="268" t="str">
        <f t="shared" si="69"/>
        <v>'=ISBLANK(L11.6C13CB05)</v>
      </c>
      <c r="H1506" s="263" t="str">
        <f t="shared" si="70"/>
        <v>'=COUNT(L11.6C13CB05)</v>
      </c>
    </row>
    <row r="1507" spans="1:8" x14ac:dyDescent="0.2">
      <c r="A1507" s="263" t="s">
        <v>2940</v>
      </c>
      <c r="B1507" s="263" t="s">
        <v>6792</v>
      </c>
      <c r="C1507" s="263" t="b">
        <f t="shared" ca="1" si="71"/>
        <v>0</v>
      </c>
      <c r="D1507" s="263" t="b">
        <f>ISBLANK(L11.6C14CB01)</f>
        <v>0</v>
      </c>
      <c r="E1507" s="263">
        <f>COUNT(L11.6C14CB01)</f>
        <v>0</v>
      </c>
      <c r="G1507" s="268" t="str">
        <f t="shared" si="69"/>
        <v>'=ISBLANK(L11.6C14CB01)</v>
      </c>
      <c r="H1507" s="263" t="str">
        <f t="shared" si="70"/>
        <v>'=COUNT(L11.6C14CB01)</v>
      </c>
    </row>
    <row r="1508" spans="1:8" x14ac:dyDescent="0.2">
      <c r="A1508" s="263" t="s">
        <v>2941</v>
      </c>
      <c r="B1508" s="263" t="s">
        <v>7319</v>
      </c>
      <c r="C1508" s="263" t="b">
        <f t="shared" ca="1" si="71"/>
        <v>0</v>
      </c>
      <c r="D1508" s="263" t="b">
        <f>ISBLANK(L11.6C14CB02)</f>
        <v>0</v>
      </c>
      <c r="E1508" s="263">
        <f>COUNT(L11.6C14CB02)</f>
        <v>0</v>
      </c>
      <c r="G1508" s="268" t="str">
        <f t="shared" si="69"/>
        <v>'=ISBLANK(L11.6C14CB02)</v>
      </c>
      <c r="H1508" s="263" t="str">
        <f t="shared" si="70"/>
        <v>'=COUNT(L11.6C14CB02)</v>
      </c>
    </row>
    <row r="1509" spans="1:8" x14ac:dyDescent="0.2">
      <c r="A1509" s="263" t="s">
        <v>2942</v>
      </c>
      <c r="B1509" s="263" t="s">
        <v>7320</v>
      </c>
      <c r="C1509" s="263" t="b">
        <f t="shared" ca="1" si="71"/>
        <v>0</v>
      </c>
      <c r="D1509" s="263" t="b">
        <f>ISBLANK(L11.6C14CB03)</f>
        <v>0</v>
      </c>
      <c r="E1509" s="263">
        <f>COUNT(L11.6C14CB03)</f>
        <v>0</v>
      </c>
      <c r="G1509" s="268" t="str">
        <f t="shared" si="69"/>
        <v>'=ISBLANK(L11.6C14CB03)</v>
      </c>
      <c r="H1509" s="263" t="str">
        <f t="shared" si="70"/>
        <v>'=COUNT(L11.6C14CB03)</v>
      </c>
    </row>
    <row r="1510" spans="1:8" x14ac:dyDescent="0.2">
      <c r="A1510" s="263" t="s">
        <v>2943</v>
      </c>
      <c r="B1510" s="263" t="s">
        <v>7321</v>
      </c>
      <c r="C1510" s="263" t="b">
        <f t="shared" ca="1" si="71"/>
        <v>0</v>
      </c>
      <c r="D1510" s="263" t="b">
        <f>ISBLANK(L11.6C14CB04)</f>
        <v>0</v>
      </c>
      <c r="E1510" s="263">
        <f>COUNT(L11.6C14CB04)</f>
        <v>0</v>
      </c>
      <c r="G1510" s="268" t="str">
        <f t="shared" si="69"/>
        <v>'=ISBLANK(L11.6C14CB04)</v>
      </c>
      <c r="H1510" s="263" t="str">
        <f t="shared" si="70"/>
        <v>'=COUNT(L11.6C14CB04)</v>
      </c>
    </row>
    <row r="1511" spans="1:8" x14ac:dyDescent="0.2">
      <c r="A1511" s="263" t="s">
        <v>2944</v>
      </c>
      <c r="B1511" s="263" t="s">
        <v>7322</v>
      </c>
      <c r="C1511" s="263" t="b">
        <f t="shared" ca="1" si="71"/>
        <v>0</v>
      </c>
      <c r="D1511" s="263" t="b">
        <f>ISBLANK(L11.6C14CB05)</f>
        <v>0</v>
      </c>
      <c r="E1511" s="263">
        <f>COUNT(L11.6C14CB05)</f>
        <v>0</v>
      </c>
      <c r="G1511" s="268" t="str">
        <f t="shared" si="69"/>
        <v>'=ISBLANK(L11.6C14CB05)</v>
      </c>
      <c r="H1511" s="263" t="str">
        <f t="shared" si="70"/>
        <v>'=COUNT(L11.6C14CB05)</v>
      </c>
    </row>
    <row r="1512" spans="1:8" x14ac:dyDescent="0.2">
      <c r="A1512" s="263" t="s">
        <v>2945</v>
      </c>
      <c r="B1512" s="263" t="s">
        <v>6794</v>
      </c>
      <c r="C1512" s="263" t="b">
        <f t="shared" ca="1" si="71"/>
        <v>0</v>
      </c>
      <c r="D1512" s="263" t="b">
        <f>ISBLANK(L11.6C15CB01)</f>
        <v>0</v>
      </c>
      <c r="E1512" s="263">
        <f>COUNT(L11.6C15CB01)</f>
        <v>0</v>
      </c>
      <c r="G1512" s="268" t="str">
        <f t="shared" si="69"/>
        <v>'=ISBLANK(L11.6C15CB01)</v>
      </c>
      <c r="H1512" s="263" t="str">
        <f t="shared" si="70"/>
        <v>'=COUNT(L11.6C15CB01)</v>
      </c>
    </row>
    <row r="1513" spans="1:8" x14ac:dyDescent="0.2">
      <c r="A1513" s="263" t="s">
        <v>2946</v>
      </c>
      <c r="B1513" s="263" t="s">
        <v>7323</v>
      </c>
      <c r="C1513" s="263" t="b">
        <f t="shared" ca="1" si="71"/>
        <v>0</v>
      </c>
      <c r="D1513" s="263" t="b">
        <f>ISBLANK(L11.6C15CB02)</f>
        <v>0</v>
      </c>
      <c r="E1513" s="263">
        <f>COUNT(L11.6C15CB02)</f>
        <v>0</v>
      </c>
      <c r="G1513" s="268" t="str">
        <f t="shared" si="69"/>
        <v>'=ISBLANK(L11.6C15CB02)</v>
      </c>
      <c r="H1513" s="263" t="str">
        <f t="shared" si="70"/>
        <v>'=COUNT(L11.6C15CB02)</v>
      </c>
    </row>
    <row r="1514" spans="1:8" x14ac:dyDescent="0.2">
      <c r="A1514" s="263" t="s">
        <v>2947</v>
      </c>
      <c r="B1514" s="263" t="s">
        <v>7324</v>
      </c>
      <c r="C1514" s="263" t="b">
        <f t="shared" ca="1" si="71"/>
        <v>0</v>
      </c>
      <c r="D1514" s="263" t="b">
        <f>ISBLANK(L11.6C15CB03)</f>
        <v>0</v>
      </c>
      <c r="E1514" s="263">
        <f>COUNT(L11.6C15CB03)</f>
        <v>0</v>
      </c>
      <c r="G1514" s="268" t="str">
        <f t="shared" si="69"/>
        <v>'=ISBLANK(L11.6C15CB03)</v>
      </c>
      <c r="H1514" s="263" t="str">
        <f t="shared" si="70"/>
        <v>'=COUNT(L11.6C15CB03)</v>
      </c>
    </row>
    <row r="1515" spans="1:8" x14ac:dyDescent="0.2">
      <c r="A1515" s="263" t="s">
        <v>2948</v>
      </c>
      <c r="B1515" s="263" t="s">
        <v>7325</v>
      </c>
      <c r="C1515" s="263" t="b">
        <f t="shared" ca="1" si="71"/>
        <v>0</v>
      </c>
      <c r="D1515" s="263" t="b">
        <f>ISBLANK(L11.6C15CB04)</f>
        <v>0</v>
      </c>
      <c r="E1515" s="263">
        <f>COUNT(L11.6C15CB04)</f>
        <v>0</v>
      </c>
      <c r="G1515" s="268" t="str">
        <f t="shared" si="69"/>
        <v>'=ISBLANK(L11.6C15CB04)</v>
      </c>
      <c r="H1515" s="263" t="str">
        <f t="shared" si="70"/>
        <v>'=COUNT(L11.6C15CB04)</v>
      </c>
    </row>
    <row r="1516" spans="1:8" x14ac:dyDescent="0.2">
      <c r="A1516" s="263" t="s">
        <v>2949</v>
      </c>
      <c r="B1516" s="263" t="s">
        <v>7326</v>
      </c>
      <c r="C1516" s="263" t="b">
        <f t="shared" ca="1" si="71"/>
        <v>0</v>
      </c>
      <c r="D1516" s="263" t="b">
        <f>ISBLANK(L11.6C15CB05)</f>
        <v>0</v>
      </c>
      <c r="E1516" s="263">
        <f>COUNT(L11.6C15CB05)</f>
        <v>0</v>
      </c>
      <c r="G1516" s="268" t="str">
        <f t="shared" si="69"/>
        <v>'=ISBLANK(L11.6C15CB05)</v>
      </c>
      <c r="H1516" s="263" t="str">
        <f t="shared" si="70"/>
        <v>'=COUNT(L11.6C15CB05)</v>
      </c>
    </row>
    <row r="1517" spans="1:8" x14ac:dyDescent="0.2">
      <c r="A1517" s="263" t="s">
        <v>2950</v>
      </c>
      <c r="B1517" s="263" t="s">
        <v>6796</v>
      </c>
      <c r="C1517" s="263" t="b">
        <f t="shared" ca="1" si="71"/>
        <v>0</v>
      </c>
      <c r="D1517" s="263" t="b">
        <f>ISBLANK(L11.6C16CB01)</f>
        <v>0</v>
      </c>
      <c r="E1517" s="263">
        <f>COUNT(L11.6C16CB01)</f>
        <v>0</v>
      </c>
      <c r="G1517" s="268" t="str">
        <f t="shared" si="69"/>
        <v>'=ISBLANK(L11.6C16CB01)</v>
      </c>
      <c r="H1517" s="263" t="str">
        <f t="shared" si="70"/>
        <v>'=COUNT(L11.6C16CB01)</v>
      </c>
    </row>
    <row r="1518" spans="1:8" x14ac:dyDescent="0.2">
      <c r="A1518" s="263" t="s">
        <v>2951</v>
      </c>
      <c r="B1518" s="263" t="s">
        <v>7327</v>
      </c>
      <c r="C1518" s="263" t="b">
        <f t="shared" ca="1" si="71"/>
        <v>0</v>
      </c>
      <c r="D1518" s="263" t="b">
        <f>ISBLANK(L11.6C16CB02)</f>
        <v>0</v>
      </c>
      <c r="E1518" s="263">
        <f>COUNT(L11.6C16CB02)</f>
        <v>0</v>
      </c>
      <c r="G1518" s="268" t="str">
        <f t="shared" si="69"/>
        <v>'=ISBLANK(L11.6C16CB02)</v>
      </c>
      <c r="H1518" s="263" t="str">
        <f t="shared" si="70"/>
        <v>'=COUNT(L11.6C16CB02)</v>
      </c>
    </row>
    <row r="1519" spans="1:8" x14ac:dyDescent="0.2">
      <c r="A1519" s="263" t="s">
        <v>2952</v>
      </c>
      <c r="B1519" s="263" t="s">
        <v>7328</v>
      </c>
      <c r="C1519" s="263" t="b">
        <f t="shared" ca="1" si="71"/>
        <v>0</v>
      </c>
      <c r="D1519" s="263" t="b">
        <f>ISBLANK(L11.6C16CB03)</f>
        <v>0</v>
      </c>
      <c r="E1519" s="263">
        <f>COUNT(L11.6C16CB03)</f>
        <v>0</v>
      </c>
      <c r="G1519" s="268" t="str">
        <f t="shared" si="69"/>
        <v>'=ISBLANK(L11.6C16CB03)</v>
      </c>
      <c r="H1519" s="263" t="str">
        <f t="shared" si="70"/>
        <v>'=COUNT(L11.6C16CB03)</v>
      </c>
    </row>
    <row r="1520" spans="1:8" x14ac:dyDescent="0.2">
      <c r="A1520" s="263" t="s">
        <v>2953</v>
      </c>
      <c r="B1520" s="263" t="s">
        <v>7329</v>
      </c>
      <c r="C1520" s="263" t="b">
        <f t="shared" ca="1" si="71"/>
        <v>0</v>
      </c>
      <c r="D1520" s="263" t="b">
        <f>ISBLANK(L11.6C16CB04)</f>
        <v>0</v>
      </c>
      <c r="E1520" s="263">
        <f>COUNT(L11.6C16CB04)</f>
        <v>0</v>
      </c>
      <c r="G1520" s="268" t="str">
        <f t="shared" si="69"/>
        <v>'=ISBLANK(L11.6C16CB04)</v>
      </c>
      <c r="H1520" s="263" t="str">
        <f t="shared" si="70"/>
        <v>'=COUNT(L11.6C16CB04)</v>
      </c>
    </row>
    <row r="1521" spans="1:8" x14ac:dyDescent="0.2">
      <c r="A1521" s="263" t="s">
        <v>2954</v>
      </c>
      <c r="B1521" s="263" t="s">
        <v>7330</v>
      </c>
      <c r="C1521" s="263" t="b">
        <f t="shared" ca="1" si="71"/>
        <v>0</v>
      </c>
      <c r="D1521" s="263" t="b">
        <f>ISBLANK(L11.6C16CB05)</f>
        <v>0</v>
      </c>
      <c r="E1521" s="263">
        <f>COUNT(L11.6C16CB05)</f>
        <v>0</v>
      </c>
      <c r="G1521" s="268" t="str">
        <f t="shared" si="69"/>
        <v>'=ISBLANK(L11.6C16CB05)</v>
      </c>
      <c r="H1521" s="263" t="str">
        <f t="shared" si="70"/>
        <v>'=COUNT(L11.6C16CB05)</v>
      </c>
    </row>
    <row r="1522" spans="1:8" x14ac:dyDescent="0.2">
      <c r="A1522" s="263" t="s">
        <v>2955</v>
      </c>
      <c r="B1522" s="263" t="s">
        <v>6798</v>
      </c>
      <c r="C1522" s="263" t="b">
        <f t="shared" ca="1" si="71"/>
        <v>0</v>
      </c>
      <c r="D1522" s="263" t="b">
        <f>ISBLANK(L11.6C17CB01)</f>
        <v>0</v>
      </c>
      <c r="E1522" s="263">
        <f>COUNT(L11.6C17CB01)</f>
        <v>0</v>
      </c>
      <c r="G1522" s="268" t="str">
        <f t="shared" si="69"/>
        <v>'=ISBLANK(L11.6C17CB01)</v>
      </c>
      <c r="H1522" s="263" t="str">
        <f t="shared" si="70"/>
        <v>'=COUNT(L11.6C17CB01)</v>
      </c>
    </row>
    <row r="1523" spans="1:8" x14ac:dyDescent="0.2">
      <c r="A1523" s="263" t="s">
        <v>2956</v>
      </c>
      <c r="B1523" s="263" t="s">
        <v>7331</v>
      </c>
      <c r="C1523" s="263" t="b">
        <f t="shared" ca="1" si="71"/>
        <v>0</v>
      </c>
      <c r="D1523" s="263" t="b">
        <f>ISBLANK(L11.6C17CB02)</f>
        <v>0</v>
      </c>
      <c r="E1523" s="263">
        <f>COUNT(L11.6C17CB02)</f>
        <v>0</v>
      </c>
      <c r="G1523" s="268" t="str">
        <f t="shared" si="69"/>
        <v>'=ISBLANK(L11.6C17CB02)</v>
      </c>
      <c r="H1523" s="263" t="str">
        <f t="shared" si="70"/>
        <v>'=COUNT(L11.6C17CB02)</v>
      </c>
    </row>
    <row r="1524" spans="1:8" x14ac:dyDescent="0.2">
      <c r="A1524" s="263" t="s">
        <v>2957</v>
      </c>
      <c r="B1524" s="263" t="s">
        <v>7332</v>
      </c>
      <c r="C1524" s="263" t="b">
        <f t="shared" ca="1" si="71"/>
        <v>0</v>
      </c>
      <c r="D1524" s="263" t="b">
        <f>ISBLANK(L11.6C17CB03)</f>
        <v>0</v>
      </c>
      <c r="E1524" s="263">
        <f>COUNT(L11.6C17CB03)</f>
        <v>0</v>
      </c>
      <c r="G1524" s="268" t="str">
        <f t="shared" si="69"/>
        <v>'=ISBLANK(L11.6C17CB03)</v>
      </c>
      <c r="H1524" s="263" t="str">
        <f t="shared" si="70"/>
        <v>'=COUNT(L11.6C17CB03)</v>
      </c>
    </row>
    <row r="1525" spans="1:8" x14ac:dyDescent="0.2">
      <c r="A1525" s="263" t="s">
        <v>2958</v>
      </c>
      <c r="B1525" s="263" t="s">
        <v>7333</v>
      </c>
      <c r="C1525" s="263" t="b">
        <f t="shared" ca="1" si="71"/>
        <v>0</v>
      </c>
      <c r="D1525" s="263" t="b">
        <f>ISBLANK(L11.6C17CB04)</f>
        <v>0</v>
      </c>
      <c r="E1525" s="263">
        <f>COUNT(L11.6C17CB04)</f>
        <v>0</v>
      </c>
      <c r="G1525" s="268" t="str">
        <f t="shared" si="69"/>
        <v>'=ISBLANK(L11.6C17CB04)</v>
      </c>
      <c r="H1525" s="263" t="str">
        <f t="shared" si="70"/>
        <v>'=COUNT(L11.6C17CB04)</v>
      </c>
    </row>
    <row r="1526" spans="1:8" x14ac:dyDescent="0.2">
      <c r="A1526" s="263" t="s">
        <v>2959</v>
      </c>
      <c r="B1526" s="263" t="s">
        <v>7334</v>
      </c>
      <c r="C1526" s="263" t="b">
        <f t="shared" ca="1" si="71"/>
        <v>0</v>
      </c>
      <c r="D1526" s="263" t="b">
        <f>ISBLANK(L11.6C17CB05)</f>
        <v>0</v>
      </c>
      <c r="E1526" s="263">
        <f>COUNT(L11.6C17CB05)</f>
        <v>0</v>
      </c>
      <c r="G1526" s="268" t="str">
        <f t="shared" si="69"/>
        <v>'=ISBLANK(L11.6C17CB05)</v>
      </c>
      <c r="H1526" s="263" t="str">
        <f t="shared" si="70"/>
        <v>'=COUNT(L11.6C17CB05)</v>
      </c>
    </row>
    <row r="1527" spans="1:8" x14ac:dyDescent="0.2">
      <c r="A1527" s="263" t="s">
        <v>2960</v>
      </c>
      <c r="B1527" s="263" t="s">
        <v>6800</v>
      </c>
      <c r="C1527" s="263" t="b">
        <f t="shared" ca="1" si="71"/>
        <v>0</v>
      </c>
      <c r="D1527" s="263" t="b">
        <f>ISBLANK(L11.6C18CB01)</f>
        <v>0</v>
      </c>
      <c r="E1527" s="263">
        <f>COUNT(L11.6C18CB01)</f>
        <v>0</v>
      </c>
      <c r="G1527" s="268" t="str">
        <f t="shared" si="69"/>
        <v>'=ISBLANK(L11.6C18CB01)</v>
      </c>
      <c r="H1527" s="263" t="str">
        <f t="shared" si="70"/>
        <v>'=COUNT(L11.6C18CB01)</v>
      </c>
    </row>
    <row r="1528" spans="1:8" x14ac:dyDescent="0.2">
      <c r="A1528" s="263" t="s">
        <v>2961</v>
      </c>
      <c r="B1528" s="263" t="s">
        <v>7335</v>
      </c>
      <c r="C1528" s="263" t="b">
        <f t="shared" ca="1" si="71"/>
        <v>0</v>
      </c>
      <c r="D1528" s="263" t="b">
        <f>ISBLANK(L11.6C18CB02)</f>
        <v>0</v>
      </c>
      <c r="E1528" s="263">
        <f>COUNT(L11.6C18CB02)</f>
        <v>0</v>
      </c>
      <c r="G1528" s="268" t="str">
        <f t="shared" si="69"/>
        <v>'=ISBLANK(L11.6C18CB02)</v>
      </c>
      <c r="H1528" s="263" t="str">
        <f t="shared" si="70"/>
        <v>'=COUNT(L11.6C18CB02)</v>
      </c>
    </row>
    <row r="1529" spans="1:8" x14ac:dyDescent="0.2">
      <c r="A1529" s="263" t="s">
        <v>2962</v>
      </c>
      <c r="B1529" s="263" t="s">
        <v>7336</v>
      </c>
      <c r="C1529" s="263" t="b">
        <f t="shared" ca="1" si="71"/>
        <v>0</v>
      </c>
      <c r="D1529" s="263" t="b">
        <f>ISBLANK(L11.6C18CB03)</f>
        <v>0</v>
      </c>
      <c r="E1529" s="263">
        <f>COUNT(L11.6C18CB03)</f>
        <v>0</v>
      </c>
      <c r="G1529" s="268" t="str">
        <f t="shared" si="69"/>
        <v>'=ISBLANK(L11.6C18CB03)</v>
      </c>
      <c r="H1529" s="263" t="str">
        <f t="shared" si="70"/>
        <v>'=COUNT(L11.6C18CB03)</v>
      </c>
    </row>
    <row r="1530" spans="1:8" x14ac:dyDescent="0.2">
      <c r="A1530" s="263" t="s">
        <v>2963</v>
      </c>
      <c r="B1530" s="263" t="s">
        <v>7337</v>
      </c>
      <c r="C1530" s="263" t="b">
        <f t="shared" ca="1" si="71"/>
        <v>0</v>
      </c>
      <c r="D1530" s="263" t="b">
        <f>ISBLANK(L11.6C18CB04)</f>
        <v>0</v>
      </c>
      <c r="E1530" s="263">
        <f>COUNT(L11.6C18CB04)</f>
        <v>0</v>
      </c>
      <c r="G1530" s="268" t="str">
        <f t="shared" si="69"/>
        <v>'=ISBLANK(L11.6C18CB04)</v>
      </c>
      <c r="H1530" s="263" t="str">
        <f t="shared" si="70"/>
        <v>'=COUNT(L11.6C18CB04)</v>
      </c>
    </row>
    <row r="1531" spans="1:8" x14ac:dyDescent="0.2">
      <c r="A1531" s="263" t="s">
        <v>2964</v>
      </c>
      <c r="B1531" s="263" t="s">
        <v>7338</v>
      </c>
      <c r="C1531" s="263" t="b">
        <f t="shared" ca="1" si="71"/>
        <v>0</v>
      </c>
      <c r="D1531" s="263" t="b">
        <f>ISBLANK(L11.6C18CB05)</f>
        <v>0</v>
      </c>
      <c r="E1531" s="263">
        <f>COUNT(L11.6C18CB05)</f>
        <v>0</v>
      </c>
      <c r="G1531" s="268" t="str">
        <f t="shared" si="69"/>
        <v>'=ISBLANK(L11.6C18CB05)</v>
      </c>
      <c r="H1531" s="263" t="str">
        <f t="shared" si="70"/>
        <v>'=COUNT(L11.6C18CB05)</v>
      </c>
    </row>
    <row r="1532" spans="1:8" x14ac:dyDescent="0.2">
      <c r="A1532" s="263" t="s">
        <v>2965</v>
      </c>
      <c r="B1532" s="263" t="s">
        <v>6802</v>
      </c>
      <c r="C1532" s="263" t="b">
        <f t="shared" ca="1" si="71"/>
        <v>0</v>
      </c>
      <c r="D1532" s="263" t="b">
        <f>ISBLANK(L11.6C19CB01)</f>
        <v>0</v>
      </c>
      <c r="E1532" s="263">
        <f>COUNT(L11.6C19CB01)</f>
        <v>0</v>
      </c>
      <c r="G1532" s="268" t="str">
        <f t="shared" si="69"/>
        <v>'=ISBLANK(L11.6C19CB01)</v>
      </c>
      <c r="H1532" s="263" t="str">
        <f t="shared" si="70"/>
        <v>'=COUNT(L11.6C19CB01)</v>
      </c>
    </row>
    <row r="1533" spans="1:8" x14ac:dyDescent="0.2">
      <c r="A1533" s="263" t="s">
        <v>2966</v>
      </c>
      <c r="B1533" s="263" t="s">
        <v>7339</v>
      </c>
      <c r="C1533" s="263" t="b">
        <f t="shared" ca="1" si="71"/>
        <v>0</v>
      </c>
      <c r="D1533" s="263" t="b">
        <f>ISBLANK(L11.6C19CB02)</f>
        <v>0</v>
      </c>
      <c r="E1533" s="263">
        <f>COUNT(L11.6C19CB02)</f>
        <v>0</v>
      </c>
      <c r="G1533" s="268" t="str">
        <f t="shared" si="69"/>
        <v>'=ISBLANK(L11.6C19CB02)</v>
      </c>
      <c r="H1533" s="263" t="str">
        <f t="shared" si="70"/>
        <v>'=COUNT(L11.6C19CB02)</v>
      </c>
    </row>
    <row r="1534" spans="1:8" x14ac:dyDescent="0.2">
      <c r="A1534" s="263" t="s">
        <v>2967</v>
      </c>
      <c r="B1534" s="263" t="s">
        <v>7340</v>
      </c>
      <c r="C1534" s="263" t="b">
        <f t="shared" ca="1" si="71"/>
        <v>0</v>
      </c>
      <c r="D1534" s="263" t="b">
        <f>ISBLANK(L11.6C19CB03)</f>
        <v>0</v>
      </c>
      <c r="E1534" s="263">
        <f>COUNT(L11.6C19CB03)</f>
        <v>0</v>
      </c>
      <c r="G1534" s="268" t="str">
        <f t="shared" si="69"/>
        <v>'=ISBLANK(L11.6C19CB03)</v>
      </c>
      <c r="H1534" s="263" t="str">
        <f t="shared" si="70"/>
        <v>'=COUNT(L11.6C19CB03)</v>
      </c>
    </row>
    <row r="1535" spans="1:8" x14ac:dyDescent="0.2">
      <c r="A1535" s="263" t="s">
        <v>2968</v>
      </c>
      <c r="B1535" s="263" t="s">
        <v>7341</v>
      </c>
      <c r="C1535" s="263" t="b">
        <f t="shared" ca="1" si="71"/>
        <v>0</v>
      </c>
      <c r="D1535" s="263" t="b">
        <f>ISBLANK(L11.6C19CB04)</f>
        <v>0</v>
      </c>
      <c r="E1535" s="263">
        <f>COUNT(L11.6C19CB04)</f>
        <v>0</v>
      </c>
      <c r="G1535" s="268" t="str">
        <f t="shared" si="69"/>
        <v>'=ISBLANK(L11.6C19CB04)</v>
      </c>
      <c r="H1535" s="263" t="str">
        <f t="shared" si="70"/>
        <v>'=COUNT(L11.6C19CB04)</v>
      </c>
    </row>
    <row r="1536" spans="1:8" x14ac:dyDescent="0.2">
      <c r="A1536" s="263" t="s">
        <v>2969</v>
      </c>
      <c r="B1536" s="263" t="s">
        <v>7342</v>
      </c>
      <c r="C1536" s="263" t="b">
        <f t="shared" ca="1" si="71"/>
        <v>0</v>
      </c>
      <c r="D1536" s="263" t="b">
        <f>ISBLANK(L11.6C19CB05)</f>
        <v>0</v>
      </c>
      <c r="E1536" s="263">
        <f>COUNT(L11.6C19CB05)</f>
        <v>0</v>
      </c>
      <c r="G1536" s="268" t="str">
        <f t="shared" si="69"/>
        <v>'=ISBLANK(L11.6C19CB05)</v>
      </c>
      <c r="H1536" s="263" t="str">
        <f t="shared" si="70"/>
        <v>'=COUNT(L11.6C19CB05)</v>
      </c>
    </row>
    <row r="1537" spans="1:8" x14ac:dyDescent="0.2">
      <c r="A1537" s="263" t="s">
        <v>2970</v>
      </c>
      <c r="B1537" s="263" t="s">
        <v>6804</v>
      </c>
      <c r="C1537" s="263" t="b">
        <f t="shared" ca="1" si="71"/>
        <v>0</v>
      </c>
      <c r="D1537" s="263" t="b">
        <f>ISBLANK(L11.6C20CB01)</f>
        <v>0</v>
      </c>
      <c r="E1537" s="263">
        <f>COUNT(L11.6C20CB01)</f>
        <v>0</v>
      </c>
      <c r="G1537" s="268" t="str">
        <f t="shared" si="69"/>
        <v>'=ISBLANK(L11.6C20CB01)</v>
      </c>
      <c r="H1537" s="263" t="str">
        <f t="shared" si="70"/>
        <v>'=COUNT(L11.6C20CB01)</v>
      </c>
    </row>
    <row r="1538" spans="1:8" x14ac:dyDescent="0.2">
      <c r="A1538" s="263" t="s">
        <v>2971</v>
      </c>
      <c r="B1538" s="263" t="s">
        <v>7343</v>
      </c>
      <c r="C1538" s="263" t="b">
        <f t="shared" ca="1" si="71"/>
        <v>0</v>
      </c>
      <c r="D1538" s="263" t="b">
        <f>ISBLANK(L11.6C20CB02)</f>
        <v>0</v>
      </c>
      <c r="E1538" s="263">
        <f>COUNT(L11.6C20CB02)</f>
        <v>0</v>
      </c>
      <c r="G1538" s="268" t="str">
        <f t="shared" ref="G1538:G1601" si="72">"'=ISBLANK(" &amp; A1538 &amp;")"</f>
        <v>'=ISBLANK(L11.6C20CB02)</v>
      </c>
      <c r="H1538" s="263" t="str">
        <f t="shared" ref="H1538:H1601" si="73">"'=COUNT(" &amp; A1538 &amp;")"</f>
        <v>'=COUNT(L11.6C20CB02)</v>
      </c>
    </row>
    <row r="1539" spans="1:8" x14ac:dyDescent="0.2">
      <c r="A1539" s="263" t="s">
        <v>2972</v>
      </c>
      <c r="B1539" s="263" t="s">
        <v>7344</v>
      </c>
      <c r="C1539" s="263" t="b">
        <f t="shared" ref="C1539:C1602" ca="1" si="74">INDIRECT(A1539)</f>
        <v>0</v>
      </c>
      <c r="D1539" s="263" t="b">
        <f>ISBLANK(L11.6C20CB03)</f>
        <v>0</v>
      </c>
      <c r="E1539" s="263">
        <f>COUNT(L11.6C20CB03)</f>
        <v>0</v>
      </c>
      <c r="G1539" s="268" t="str">
        <f t="shared" si="72"/>
        <v>'=ISBLANK(L11.6C20CB03)</v>
      </c>
      <c r="H1539" s="263" t="str">
        <f t="shared" si="73"/>
        <v>'=COUNT(L11.6C20CB03)</v>
      </c>
    </row>
    <row r="1540" spans="1:8" x14ac:dyDescent="0.2">
      <c r="A1540" s="263" t="s">
        <v>2973</v>
      </c>
      <c r="B1540" s="263" t="s">
        <v>7345</v>
      </c>
      <c r="C1540" s="263" t="b">
        <f t="shared" ca="1" si="74"/>
        <v>0</v>
      </c>
      <c r="D1540" s="263" t="b">
        <f>ISBLANK(L11.6C20CB04)</f>
        <v>0</v>
      </c>
      <c r="E1540" s="263">
        <f>COUNT(L11.6C20CB04)</f>
        <v>0</v>
      </c>
      <c r="G1540" s="268" t="str">
        <f t="shared" si="72"/>
        <v>'=ISBLANK(L11.6C20CB04)</v>
      </c>
      <c r="H1540" s="263" t="str">
        <f t="shared" si="73"/>
        <v>'=COUNT(L11.6C20CB04)</v>
      </c>
    </row>
    <row r="1541" spans="1:8" x14ac:dyDescent="0.2">
      <c r="A1541" s="263" t="s">
        <v>2974</v>
      </c>
      <c r="B1541" s="263" t="s">
        <v>7346</v>
      </c>
      <c r="C1541" s="263" t="b">
        <f t="shared" ca="1" si="74"/>
        <v>0</v>
      </c>
      <c r="D1541" s="263" t="b">
        <f>ISBLANK(L11.6C20CB05)</f>
        <v>0</v>
      </c>
      <c r="E1541" s="263">
        <f>COUNT(L11.6C20CB05)</f>
        <v>0</v>
      </c>
      <c r="G1541" s="268" t="str">
        <f t="shared" si="72"/>
        <v>'=ISBLANK(L11.6C20CB05)</v>
      </c>
      <c r="H1541" s="263" t="str">
        <f t="shared" si="73"/>
        <v>'=COUNT(L11.6C20CB05)</v>
      </c>
    </row>
    <row r="1542" spans="1:8" x14ac:dyDescent="0.2">
      <c r="A1542" s="263" t="s">
        <v>2975</v>
      </c>
      <c r="B1542" s="263" t="s">
        <v>6806</v>
      </c>
      <c r="C1542" s="263" t="b">
        <f t="shared" ca="1" si="74"/>
        <v>0</v>
      </c>
      <c r="D1542" s="263" t="b">
        <f>ISBLANK(L11.6C21CB01)</f>
        <v>0</v>
      </c>
      <c r="E1542" s="263">
        <f>COUNT(L11.6C21CB01)</f>
        <v>0</v>
      </c>
      <c r="G1542" s="268" t="str">
        <f t="shared" si="72"/>
        <v>'=ISBLANK(L11.6C21CB01)</v>
      </c>
      <c r="H1542" s="263" t="str">
        <f t="shared" si="73"/>
        <v>'=COUNT(L11.6C21CB01)</v>
      </c>
    </row>
    <row r="1543" spans="1:8" x14ac:dyDescent="0.2">
      <c r="A1543" s="263" t="s">
        <v>2976</v>
      </c>
      <c r="B1543" s="263" t="s">
        <v>7347</v>
      </c>
      <c r="C1543" s="263" t="b">
        <f t="shared" ca="1" si="74"/>
        <v>0</v>
      </c>
      <c r="D1543" s="263" t="b">
        <f>ISBLANK(L11.6C21CB02)</f>
        <v>0</v>
      </c>
      <c r="E1543" s="263">
        <f>COUNT(L11.6C21CB02)</f>
        <v>0</v>
      </c>
      <c r="G1543" s="268" t="str">
        <f t="shared" si="72"/>
        <v>'=ISBLANK(L11.6C21CB02)</v>
      </c>
      <c r="H1543" s="263" t="str">
        <f t="shared" si="73"/>
        <v>'=COUNT(L11.6C21CB02)</v>
      </c>
    </row>
    <row r="1544" spans="1:8" x14ac:dyDescent="0.2">
      <c r="A1544" s="263" t="s">
        <v>2977</v>
      </c>
      <c r="B1544" s="263" t="s">
        <v>7348</v>
      </c>
      <c r="C1544" s="263" t="b">
        <f t="shared" ca="1" si="74"/>
        <v>0</v>
      </c>
      <c r="D1544" s="263" t="b">
        <f>ISBLANK(L11.6C21CB03)</f>
        <v>0</v>
      </c>
      <c r="E1544" s="263">
        <f>COUNT(L11.6C21CB03)</f>
        <v>0</v>
      </c>
      <c r="G1544" s="268" t="str">
        <f t="shared" si="72"/>
        <v>'=ISBLANK(L11.6C21CB03)</v>
      </c>
      <c r="H1544" s="263" t="str">
        <f t="shared" si="73"/>
        <v>'=COUNT(L11.6C21CB03)</v>
      </c>
    </row>
    <row r="1545" spans="1:8" x14ac:dyDescent="0.2">
      <c r="A1545" s="263" t="s">
        <v>2978</v>
      </c>
      <c r="B1545" s="263" t="s">
        <v>7349</v>
      </c>
      <c r="C1545" s="263" t="b">
        <f t="shared" ca="1" si="74"/>
        <v>0</v>
      </c>
      <c r="D1545" s="263" t="b">
        <f>ISBLANK(L11.6C21CB04)</f>
        <v>0</v>
      </c>
      <c r="E1545" s="263">
        <f>COUNT(L11.6C21CB04)</f>
        <v>0</v>
      </c>
      <c r="G1545" s="268" t="str">
        <f t="shared" si="72"/>
        <v>'=ISBLANK(L11.6C21CB04)</v>
      </c>
      <c r="H1545" s="263" t="str">
        <f t="shared" si="73"/>
        <v>'=COUNT(L11.6C21CB04)</v>
      </c>
    </row>
    <row r="1546" spans="1:8" x14ac:dyDescent="0.2">
      <c r="A1546" s="263" t="s">
        <v>2979</v>
      </c>
      <c r="B1546" s="263" t="s">
        <v>7350</v>
      </c>
      <c r="C1546" s="263" t="b">
        <f t="shared" ca="1" si="74"/>
        <v>0</v>
      </c>
      <c r="D1546" s="263" t="b">
        <f>ISBLANK(L11.6C21CB05)</f>
        <v>0</v>
      </c>
      <c r="E1546" s="263">
        <f>COUNT(L11.6C21CB05)</f>
        <v>0</v>
      </c>
      <c r="G1546" s="268" t="str">
        <f t="shared" si="72"/>
        <v>'=ISBLANK(L11.6C21CB05)</v>
      </c>
      <c r="H1546" s="263" t="str">
        <f t="shared" si="73"/>
        <v>'=COUNT(L11.6C21CB05)</v>
      </c>
    </row>
    <row r="1547" spans="1:8" x14ac:dyDescent="0.2">
      <c r="A1547" s="263" t="s">
        <v>2980</v>
      </c>
      <c r="B1547" s="263" t="s">
        <v>6808</v>
      </c>
      <c r="C1547" s="263" t="b">
        <f t="shared" ca="1" si="74"/>
        <v>0</v>
      </c>
      <c r="D1547" s="263" t="b">
        <f>ISBLANK(L11.6C22CB01)</f>
        <v>0</v>
      </c>
      <c r="E1547" s="263">
        <f>COUNT(L11.6C22CB01)</f>
        <v>0</v>
      </c>
      <c r="G1547" s="268" t="str">
        <f t="shared" si="72"/>
        <v>'=ISBLANK(L11.6C22CB01)</v>
      </c>
      <c r="H1547" s="263" t="str">
        <f t="shared" si="73"/>
        <v>'=COUNT(L11.6C22CB01)</v>
      </c>
    </row>
    <row r="1548" spans="1:8" x14ac:dyDescent="0.2">
      <c r="A1548" s="263" t="s">
        <v>2981</v>
      </c>
      <c r="B1548" s="263" t="s">
        <v>7351</v>
      </c>
      <c r="C1548" s="263" t="b">
        <f t="shared" ca="1" si="74"/>
        <v>0</v>
      </c>
      <c r="D1548" s="263" t="b">
        <f>ISBLANK(L11.6C22CB02)</f>
        <v>0</v>
      </c>
      <c r="E1548" s="263">
        <f>COUNT(L11.6C22CB02)</f>
        <v>0</v>
      </c>
      <c r="G1548" s="268" t="str">
        <f t="shared" si="72"/>
        <v>'=ISBLANK(L11.6C22CB02)</v>
      </c>
      <c r="H1548" s="263" t="str">
        <f t="shared" si="73"/>
        <v>'=COUNT(L11.6C22CB02)</v>
      </c>
    </row>
    <row r="1549" spans="1:8" x14ac:dyDescent="0.2">
      <c r="A1549" s="263" t="s">
        <v>2982</v>
      </c>
      <c r="B1549" s="263" t="s">
        <v>7352</v>
      </c>
      <c r="C1549" s="263" t="b">
        <f t="shared" ca="1" si="74"/>
        <v>0</v>
      </c>
      <c r="D1549" s="263" t="b">
        <f>ISBLANK(L11.6C22CB03)</f>
        <v>0</v>
      </c>
      <c r="E1549" s="263">
        <f>COUNT(L11.6C22CB03)</f>
        <v>0</v>
      </c>
      <c r="G1549" s="268" t="str">
        <f t="shared" si="72"/>
        <v>'=ISBLANK(L11.6C22CB03)</v>
      </c>
      <c r="H1549" s="263" t="str">
        <f t="shared" si="73"/>
        <v>'=COUNT(L11.6C22CB03)</v>
      </c>
    </row>
    <row r="1550" spans="1:8" x14ac:dyDescent="0.2">
      <c r="A1550" s="263" t="s">
        <v>2983</v>
      </c>
      <c r="B1550" s="263" t="s">
        <v>7353</v>
      </c>
      <c r="C1550" s="263" t="b">
        <f t="shared" ca="1" si="74"/>
        <v>0</v>
      </c>
      <c r="D1550" s="263" t="b">
        <f>ISBLANK(L11.6C22CB04)</f>
        <v>0</v>
      </c>
      <c r="E1550" s="263">
        <f>COUNT(L11.6C22CB04)</f>
        <v>0</v>
      </c>
      <c r="G1550" s="268" t="str">
        <f t="shared" si="72"/>
        <v>'=ISBLANK(L11.6C22CB04)</v>
      </c>
      <c r="H1550" s="263" t="str">
        <f t="shared" si="73"/>
        <v>'=COUNT(L11.6C22CB04)</v>
      </c>
    </row>
    <row r="1551" spans="1:8" x14ac:dyDescent="0.2">
      <c r="A1551" s="263" t="s">
        <v>2984</v>
      </c>
      <c r="B1551" s="263" t="s">
        <v>7354</v>
      </c>
      <c r="C1551" s="263" t="b">
        <f t="shared" ca="1" si="74"/>
        <v>0</v>
      </c>
      <c r="D1551" s="263" t="b">
        <f>ISBLANK(L11.6C22CB05)</f>
        <v>0</v>
      </c>
      <c r="E1551" s="263">
        <f>COUNT(L11.6C22CB05)</f>
        <v>0</v>
      </c>
      <c r="G1551" s="268" t="str">
        <f t="shared" si="72"/>
        <v>'=ISBLANK(L11.6C22CB05)</v>
      </c>
      <c r="H1551" s="263" t="str">
        <f t="shared" si="73"/>
        <v>'=COUNT(L11.6C22CB05)</v>
      </c>
    </row>
    <row r="1552" spans="1:8" x14ac:dyDescent="0.2">
      <c r="A1552" s="263" t="s">
        <v>2985</v>
      </c>
      <c r="B1552" s="263" t="s">
        <v>6810</v>
      </c>
      <c r="C1552" s="263" t="b">
        <f t="shared" ca="1" si="74"/>
        <v>0</v>
      </c>
      <c r="D1552" s="263" t="b">
        <f>ISBLANK(L11.6C23CB01)</f>
        <v>0</v>
      </c>
      <c r="E1552" s="263">
        <f>COUNT(L11.6C23CB01)</f>
        <v>0</v>
      </c>
      <c r="G1552" s="268" t="str">
        <f t="shared" si="72"/>
        <v>'=ISBLANK(L11.6C23CB01)</v>
      </c>
      <c r="H1552" s="263" t="str">
        <f t="shared" si="73"/>
        <v>'=COUNT(L11.6C23CB01)</v>
      </c>
    </row>
    <row r="1553" spans="1:8" x14ac:dyDescent="0.2">
      <c r="A1553" s="263" t="s">
        <v>2986</v>
      </c>
      <c r="B1553" s="263" t="s">
        <v>7355</v>
      </c>
      <c r="C1553" s="263" t="b">
        <f t="shared" ca="1" si="74"/>
        <v>0</v>
      </c>
      <c r="D1553" s="263" t="b">
        <f>ISBLANK(L11.6C23CB02)</f>
        <v>0</v>
      </c>
      <c r="E1553" s="263">
        <f>COUNT(L11.6C23CB02)</f>
        <v>0</v>
      </c>
      <c r="G1553" s="268" t="str">
        <f t="shared" si="72"/>
        <v>'=ISBLANK(L11.6C23CB02)</v>
      </c>
      <c r="H1553" s="263" t="str">
        <f t="shared" si="73"/>
        <v>'=COUNT(L11.6C23CB02)</v>
      </c>
    </row>
    <row r="1554" spans="1:8" x14ac:dyDescent="0.2">
      <c r="A1554" s="263" t="s">
        <v>2987</v>
      </c>
      <c r="B1554" s="263" t="s">
        <v>7356</v>
      </c>
      <c r="C1554" s="263" t="b">
        <f t="shared" ca="1" si="74"/>
        <v>0</v>
      </c>
      <c r="D1554" s="263" t="b">
        <f>ISBLANK(L11.6C23CB03)</f>
        <v>0</v>
      </c>
      <c r="E1554" s="263">
        <f>COUNT(L11.6C23CB03)</f>
        <v>0</v>
      </c>
      <c r="G1554" s="268" t="str">
        <f t="shared" si="72"/>
        <v>'=ISBLANK(L11.6C23CB03)</v>
      </c>
      <c r="H1554" s="263" t="str">
        <f t="shared" si="73"/>
        <v>'=COUNT(L11.6C23CB03)</v>
      </c>
    </row>
    <row r="1555" spans="1:8" x14ac:dyDescent="0.2">
      <c r="A1555" s="263" t="s">
        <v>2988</v>
      </c>
      <c r="B1555" s="263" t="s">
        <v>7357</v>
      </c>
      <c r="C1555" s="263" t="b">
        <f t="shared" ca="1" si="74"/>
        <v>0</v>
      </c>
      <c r="D1555" s="263" t="b">
        <f>ISBLANK(L11.6C23CB04)</f>
        <v>0</v>
      </c>
      <c r="E1555" s="263">
        <f>COUNT(L11.6C23CB04)</f>
        <v>0</v>
      </c>
      <c r="G1555" s="268" t="str">
        <f t="shared" si="72"/>
        <v>'=ISBLANK(L11.6C23CB04)</v>
      </c>
      <c r="H1555" s="263" t="str">
        <f t="shared" si="73"/>
        <v>'=COUNT(L11.6C23CB04)</v>
      </c>
    </row>
    <row r="1556" spans="1:8" x14ac:dyDescent="0.2">
      <c r="A1556" s="263" t="s">
        <v>2989</v>
      </c>
      <c r="B1556" s="263" t="s">
        <v>7358</v>
      </c>
      <c r="C1556" s="263" t="b">
        <f t="shared" ca="1" si="74"/>
        <v>0</v>
      </c>
      <c r="D1556" s="263" t="b">
        <f>ISBLANK(L11.6C23CB05)</f>
        <v>0</v>
      </c>
      <c r="E1556" s="263">
        <f>COUNT(L11.6C23CB05)</f>
        <v>0</v>
      </c>
      <c r="G1556" s="268" t="str">
        <f t="shared" si="72"/>
        <v>'=ISBLANK(L11.6C23CB05)</v>
      </c>
      <c r="H1556" s="263" t="str">
        <f t="shared" si="73"/>
        <v>'=COUNT(L11.6C23CB05)</v>
      </c>
    </row>
    <row r="1557" spans="1:8" x14ac:dyDescent="0.2">
      <c r="A1557" s="263" t="s">
        <v>2990</v>
      </c>
      <c r="B1557" s="263" t="s">
        <v>6812</v>
      </c>
      <c r="C1557" s="263" t="b">
        <f t="shared" ca="1" si="74"/>
        <v>0</v>
      </c>
      <c r="D1557" s="263" t="b">
        <f>ISBLANK(L11.6C24CB01)</f>
        <v>0</v>
      </c>
      <c r="E1557" s="263">
        <f>COUNT(L11.6C24CB01)</f>
        <v>0</v>
      </c>
      <c r="G1557" s="268" t="str">
        <f t="shared" si="72"/>
        <v>'=ISBLANK(L11.6C24CB01)</v>
      </c>
      <c r="H1557" s="263" t="str">
        <f t="shared" si="73"/>
        <v>'=COUNT(L11.6C24CB01)</v>
      </c>
    </row>
    <row r="1558" spans="1:8" x14ac:dyDescent="0.2">
      <c r="A1558" s="263" t="s">
        <v>2991</v>
      </c>
      <c r="B1558" s="263" t="s">
        <v>7359</v>
      </c>
      <c r="C1558" s="263" t="b">
        <f t="shared" ca="1" si="74"/>
        <v>0</v>
      </c>
      <c r="D1558" s="263" t="b">
        <f>ISBLANK(L11.6C24CB02)</f>
        <v>0</v>
      </c>
      <c r="E1558" s="263">
        <f>COUNT(L11.6C24CB02)</f>
        <v>0</v>
      </c>
      <c r="G1558" s="268" t="str">
        <f t="shared" si="72"/>
        <v>'=ISBLANK(L11.6C24CB02)</v>
      </c>
      <c r="H1558" s="263" t="str">
        <f t="shared" si="73"/>
        <v>'=COUNT(L11.6C24CB02)</v>
      </c>
    </row>
    <row r="1559" spans="1:8" x14ac:dyDescent="0.2">
      <c r="A1559" s="263" t="s">
        <v>2992</v>
      </c>
      <c r="B1559" s="263" t="s">
        <v>7360</v>
      </c>
      <c r="C1559" s="263" t="b">
        <f t="shared" ca="1" si="74"/>
        <v>0</v>
      </c>
      <c r="D1559" s="263" t="b">
        <f>ISBLANK(L11.6C24CB03)</f>
        <v>0</v>
      </c>
      <c r="E1559" s="263">
        <f>COUNT(L11.6C24CB03)</f>
        <v>0</v>
      </c>
      <c r="G1559" s="268" t="str">
        <f t="shared" si="72"/>
        <v>'=ISBLANK(L11.6C24CB03)</v>
      </c>
      <c r="H1559" s="263" t="str">
        <f t="shared" si="73"/>
        <v>'=COUNT(L11.6C24CB03)</v>
      </c>
    </row>
    <row r="1560" spans="1:8" x14ac:dyDescent="0.2">
      <c r="A1560" s="263" t="s">
        <v>2993</v>
      </c>
      <c r="B1560" s="263" t="s">
        <v>7361</v>
      </c>
      <c r="C1560" s="263" t="b">
        <f t="shared" ca="1" si="74"/>
        <v>0</v>
      </c>
      <c r="D1560" s="263" t="b">
        <f>ISBLANK(L11.6C24CB04)</f>
        <v>0</v>
      </c>
      <c r="E1560" s="263">
        <f>COUNT(L11.6C24CB04)</f>
        <v>0</v>
      </c>
      <c r="G1560" s="268" t="str">
        <f t="shared" si="72"/>
        <v>'=ISBLANK(L11.6C24CB04)</v>
      </c>
      <c r="H1560" s="263" t="str">
        <f t="shared" si="73"/>
        <v>'=COUNT(L11.6C24CB04)</v>
      </c>
    </row>
    <row r="1561" spans="1:8" x14ac:dyDescent="0.2">
      <c r="A1561" s="263" t="s">
        <v>2994</v>
      </c>
      <c r="B1561" s="263" t="s">
        <v>7362</v>
      </c>
      <c r="C1561" s="263" t="b">
        <f t="shared" ca="1" si="74"/>
        <v>0</v>
      </c>
      <c r="D1561" s="263" t="b">
        <f>ISBLANK(L11.6C24CB05)</f>
        <v>0</v>
      </c>
      <c r="E1561" s="263">
        <f>COUNT(L11.6C24CB05)</f>
        <v>0</v>
      </c>
      <c r="G1561" s="268" t="str">
        <f t="shared" si="72"/>
        <v>'=ISBLANK(L11.6C24CB05)</v>
      </c>
      <c r="H1561" s="263" t="str">
        <f t="shared" si="73"/>
        <v>'=COUNT(L11.6C24CB05)</v>
      </c>
    </row>
    <row r="1562" spans="1:8" x14ac:dyDescent="0.2">
      <c r="A1562" s="263" t="s">
        <v>2995</v>
      </c>
      <c r="B1562" s="263" t="s">
        <v>6814</v>
      </c>
      <c r="C1562" s="263" t="b">
        <f t="shared" ca="1" si="74"/>
        <v>0</v>
      </c>
      <c r="D1562" s="263" t="b">
        <f>ISBLANK(L11.6C25CB01)</f>
        <v>0</v>
      </c>
      <c r="E1562" s="263">
        <f>COUNT(L11.6C25CB01)</f>
        <v>0</v>
      </c>
      <c r="G1562" s="268" t="str">
        <f t="shared" si="72"/>
        <v>'=ISBLANK(L11.6C25CB01)</v>
      </c>
      <c r="H1562" s="263" t="str">
        <f t="shared" si="73"/>
        <v>'=COUNT(L11.6C25CB01)</v>
      </c>
    </row>
    <row r="1563" spans="1:8" x14ac:dyDescent="0.2">
      <c r="A1563" s="263" t="s">
        <v>2996</v>
      </c>
      <c r="B1563" s="263" t="s">
        <v>7363</v>
      </c>
      <c r="C1563" s="263" t="b">
        <f t="shared" ca="1" si="74"/>
        <v>0</v>
      </c>
      <c r="D1563" s="263" t="b">
        <f>ISBLANK(L11.6C25CB02)</f>
        <v>0</v>
      </c>
      <c r="E1563" s="263">
        <f>COUNT(L11.6C25CB02)</f>
        <v>0</v>
      </c>
      <c r="G1563" s="268" t="str">
        <f t="shared" si="72"/>
        <v>'=ISBLANK(L11.6C25CB02)</v>
      </c>
      <c r="H1563" s="263" t="str">
        <f t="shared" si="73"/>
        <v>'=COUNT(L11.6C25CB02)</v>
      </c>
    </row>
    <row r="1564" spans="1:8" x14ac:dyDescent="0.2">
      <c r="A1564" s="263" t="s">
        <v>2997</v>
      </c>
      <c r="B1564" s="263" t="s">
        <v>7364</v>
      </c>
      <c r="C1564" s="263" t="b">
        <f t="shared" ca="1" si="74"/>
        <v>0</v>
      </c>
      <c r="D1564" s="263" t="b">
        <f>ISBLANK(L11.6C25CB03)</f>
        <v>0</v>
      </c>
      <c r="E1564" s="263">
        <f>COUNT(L11.6C25CB03)</f>
        <v>0</v>
      </c>
      <c r="G1564" s="268" t="str">
        <f t="shared" si="72"/>
        <v>'=ISBLANK(L11.6C25CB03)</v>
      </c>
      <c r="H1564" s="263" t="str">
        <f t="shared" si="73"/>
        <v>'=COUNT(L11.6C25CB03)</v>
      </c>
    </row>
    <row r="1565" spans="1:8" x14ac:dyDescent="0.2">
      <c r="A1565" s="263" t="s">
        <v>2998</v>
      </c>
      <c r="B1565" s="263" t="s">
        <v>7365</v>
      </c>
      <c r="C1565" s="263" t="b">
        <f t="shared" ca="1" si="74"/>
        <v>0</v>
      </c>
      <c r="D1565" s="263" t="b">
        <f>ISBLANK(L11.6C25CB04)</f>
        <v>0</v>
      </c>
      <c r="E1565" s="263">
        <f>COUNT(L11.6C25CB04)</f>
        <v>0</v>
      </c>
      <c r="G1565" s="268" t="str">
        <f t="shared" si="72"/>
        <v>'=ISBLANK(L11.6C25CB04)</v>
      </c>
      <c r="H1565" s="263" t="str">
        <f t="shared" si="73"/>
        <v>'=COUNT(L11.6C25CB04)</v>
      </c>
    </row>
    <row r="1566" spans="1:8" x14ac:dyDescent="0.2">
      <c r="A1566" s="263" t="s">
        <v>2999</v>
      </c>
      <c r="B1566" s="263" t="s">
        <v>7366</v>
      </c>
      <c r="C1566" s="263" t="b">
        <f t="shared" ca="1" si="74"/>
        <v>0</v>
      </c>
      <c r="D1566" s="263" t="b">
        <f>ISBLANK(L11.6C25CB05)</f>
        <v>0</v>
      </c>
      <c r="E1566" s="263">
        <f>COUNT(L11.6C25CB05)</f>
        <v>0</v>
      </c>
      <c r="G1566" s="268" t="str">
        <f t="shared" si="72"/>
        <v>'=ISBLANK(L11.6C25CB05)</v>
      </c>
      <c r="H1566" s="263" t="str">
        <f t="shared" si="73"/>
        <v>'=COUNT(L11.6C25CB05)</v>
      </c>
    </row>
    <row r="1567" spans="1:8" x14ac:dyDescent="0.2">
      <c r="A1567" s="263" t="s">
        <v>3000</v>
      </c>
      <c r="B1567" s="263" t="s">
        <v>6816</v>
      </c>
      <c r="C1567" s="263" t="b">
        <f t="shared" ca="1" si="74"/>
        <v>0</v>
      </c>
      <c r="D1567" s="263" t="b">
        <f>ISBLANK(L11.6C26CB01)</f>
        <v>0</v>
      </c>
      <c r="E1567" s="263">
        <f>COUNT(L11.6C26CB01)</f>
        <v>0</v>
      </c>
      <c r="G1567" s="268" t="str">
        <f t="shared" si="72"/>
        <v>'=ISBLANK(L11.6C26CB01)</v>
      </c>
      <c r="H1567" s="263" t="str">
        <f t="shared" si="73"/>
        <v>'=COUNT(L11.6C26CB01)</v>
      </c>
    </row>
    <row r="1568" spans="1:8" x14ac:dyDescent="0.2">
      <c r="A1568" s="263" t="s">
        <v>3001</v>
      </c>
      <c r="B1568" s="263" t="s">
        <v>7367</v>
      </c>
      <c r="C1568" s="263" t="b">
        <f t="shared" ca="1" si="74"/>
        <v>0</v>
      </c>
      <c r="D1568" s="263" t="b">
        <f>ISBLANK(L11.6C26CB02)</f>
        <v>0</v>
      </c>
      <c r="E1568" s="263">
        <f>COUNT(L11.6C26CB02)</f>
        <v>0</v>
      </c>
      <c r="G1568" s="268" t="str">
        <f t="shared" si="72"/>
        <v>'=ISBLANK(L11.6C26CB02)</v>
      </c>
      <c r="H1568" s="263" t="str">
        <f t="shared" si="73"/>
        <v>'=COUNT(L11.6C26CB02)</v>
      </c>
    </row>
    <row r="1569" spans="1:8" x14ac:dyDescent="0.2">
      <c r="A1569" s="263" t="s">
        <v>3002</v>
      </c>
      <c r="B1569" s="263" t="s">
        <v>7368</v>
      </c>
      <c r="C1569" s="263" t="b">
        <f t="shared" ca="1" si="74"/>
        <v>0</v>
      </c>
      <c r="D1569" s="263" t="b">
        <f>ISBLANK(L11.6C26CB03)</f>
        <v>0</v>
      </c>
      <c r="E1569" s="263">
        <f>COUNT(L11.6C26CB03)</f>
        <v>0</v>
      </c>
      <c r="G1569" s="268" t="str">
        <f t="shared" si="72"/>
        <v>'=ISBLANK(L11.6C26CB03)</v>
      </c>
      <c r="H1569" s="263" t="str">
        <f t="shared" si="73"/>
        <v>'=COUNT(L11.6C26CB03)</v>
      </c>
    </row>
    <row r="1570" spans="1:8" x14ac:dyDescent="0.2">
      <c r="A1570" s="263" t="s">
        <v>3003</v>
      </c>
      <c r="B1570" s="263" t="s">
        <v>7369</v>
      </c>
      <c r="C1570" s="263" t="b">
        <f t="shared" ca="1" si="74"/>
        <v>0</v>
      </c>
      <c r="D1570" s="263" t="b">
        <f>ISBLANK(L11.6C26CB04)</f>
        <v>0</v>
      </c>
      <c r="E1570" s="263">
        <f>COUNT(L11.6C26CB04)</f>
        <v>0</v>
      </c>
      <c r="G1570" s="268" t="str">
        <f t="shared" si="72"/>
        <v>'=ISBLANK(L11.6C26CB04)</v>
      </c>
      <c r="H1570" s="263" t="str">
        <f t="shared" si="73"/>
        <v>'=COUNT(L11.6C26CB04)</v>
      </c>
    </row>
    <row r="1571" spans="1:8" x14ac:dyDescent="0.2">
      <c r="A1571" s="263" t="s">
        <v>3004</v>
      </c>
      <c r="B1571" s="263" t="s">
        <v>7370</v>
      </c>
      <c r="C1571" s="263" t="b">
        <f t="shared" ca="1" si="74"/>
        <v>0</v>
      </c>
      <c r="D1571" s="263" t="b">
        <f>ISBLANK(L11.6C26CB05)</f>
        <v>0</v>
      </c>
      <c r="E1571" s="263">
        <f>COUNT(L11.6C26CB05)</f>
        <v>0</v>
      </c>
      <c r="G1571" s="268" t="str">
        <f t="shared" si="72"/>
        <v>'=ISBLANK(L11.6C26CB05)</v>
      </c>
      <c r="H1571" s="263" t="str">
        <f t="shared" si="73"/>
        <v>'=COUNT(L11.6C26CB05)</v>
      </c>
    </row>
    <row r="1572" spans="1:8" x14ac:dyDescent="0.2">
      <c r="A1572" s="263" t="s">
        <v>3005</v>
      </c>
      <c r="B1572" s="263" t="s">
        <v>6818</v>
      </c>
      <c r="C1572" s="263" t="b">
        <f t="shared" ca="1" si="74"/>
        <v>0</v>
      </c>
      <c r="D1572" s="263" t="b">
        <f>ISBLANK(L11.6C27CB01)</f>
        <v>0</v>
      </c>
      <c r="E1572" s="263">
        <f>COUNT(L11.6C27CB01)</f>
        <v>0</v>
      </c>
      <c r="G1572" s="268" t="str">
        <f t="shared" si="72"/>
        <v>'=ISBLANK(L11.6C27CB01)</v>
      </c>
      <c r="H1572" s="263" t="str">
        <f t="shared" si="73"/>
        <v>'=COUNT(L11.6C27CB01)</v>
      </c>
    </row>
    <row r="1573" spans="1:8" x14ac:dyDescent="0.2">
      <c r="A1573" s="263" t="s">
        <v>3006</v>
      </c>
      <c r="B1573" s="263" t="s">
        <v>7371</v>
      </c>
      <c r="C1573" s="263" t="b">
        <f t="shared" ca="1" si="74"/>
        <v>0</v>
      </c>
      <c r="D1573" s="263" t="b">
        <f>ISBLANK(L11.6C27CB02)</f>
        <v>0</v>
      </c>
      <c r="E1573" s="263">
        <f>COUNT(L11.6C27CB02)</f>
        <v>0</v>
      </c>
      <c r="G1573" s="268" t="str">
        <f t="shared" si="72"/>
        <v>'=ISBLANK(L11.6C27CB02)</v>
      </c>
      <c r="H1573" s="263" t="str">
        <f t="shared" si="73"/>
        <v>'=COUNT(L11.6C27CB02)</v>
      </c>
    </row>
    <row r="1574" spans="1:8" x14ac:dyDescent="0.2">
      <c r="A1574" s="263" t="s">
        <v>3007</v>
      </c>
      <c r="B1574" s="263" t="s">
        <v>7372</v>
      </c>
      <c r="C1574" s="263" t="b">
        <f t="shared" ca="1" si="74"/>
        <v>0</v>
      </c>
      <c r="D1574" s="263" t="b">
        <f>ISBLANK(L11.6C27CB03)</f>
        <v>0</v>
      </c>
      <c r="E1574" s="263">
        <f>COUNT(L11.6C27CB03)</f>
        <v>0</v>
      </c>
      <c r="G1574" s="268" t="str">
        <f t="shared" si="72"/>
        <v>'=ISBLANK(L11.6C27CB03)</v>
      </c>
      <c r="H1574" s="263" t="str">
        <f t="shared" si="73"/>
        <v>'=COUNT(L11.6C27CB03)</v>
      </c>
    </row>
    <row r="1575" spans="1:8" x14ac:dyDescent="0.2">
      <c r="A1575" s="263" t="s">
        <v>3008</v>
      </c>
      <c r="B1575" s="263" t="s">
        <v>7373</v>
      </c>
      <c r="C1575" s="263" t="b">
        <f t="shared" ca="1" si="74"/>
        <v>0</v>
      </c>
      <c r="D1575" s="263" t="b">
        <f>ISBLANK(L11.6C27CB04)</f>
        <v>0</v>
      </c>
      <c r="E1575" s="263">
        <f>COUNT(L11.6C27CB04)</f>
        <v>0</v>
      </c>
      <c r="G1575" s="268" t="str">
        <f t="shared" si="72"/>
        <v>'=ISBLANK(L11.6C27CB04)</v>
      </c>
      <c r="H1575" s="263" t="str">
        <f t="shared" si="73"/>
        <v>'=COUNT(L11.6C27CB04)</v>
      </c>
    </row>
    <row r="1576" spans="1:8" x14ac:dyDescent="0.2">
      <c r="A1576" s="263" t="s">
        <v>3009</v>
      </c>
      <c r="B1576" s="263" t="s">
        <v>7374</v>
      </c>
      <c r="C1576" s="263" t="b">
        <f t="shared" ca="1" si="74"/>
        <v>0</v>
      </c>
      <c r="D1576" s="263" t="b">
        <f>ISBLANK(L11.6C27CB05)</f>
        <v>0</v>
      </c>
      <c r="E1576" s="263">
        <f>COUNT(L11.6C27CB05)</f>
        <v>0</v>
      </c>
      <c r="G1576" s="268" t="str">
        <f t="shared" si="72"/>
        <v>'=ISBLANK(L11.6C27CB05)</v>
      </c>
      <c r="H1576" s="263" t="str">
        <f t="shared" si="73"/>
        <v>'=COUNT(L11.6C27CB05)</v>
      </c>
    </row>
    <row r="1577" spans="1:8" x14ac:dyDescent="0.2">
      <c r="A1577" s="263" t="s">
        <v>3010</v>
      </c>
      <c r="B1577" s="263" t="s">
        <v>6820</v>
      </c>
      <c r="C1577" s="263" t="b">
        <f t="shared" ca="1" si="74"/>
        <v>0</v>
      </c>
      <c r="D1577" s="263" t="b">
        <f>ISBLANK(L11.6C28CB01)</f>
        <v>0</v>
      </c>
      <c r="E1577" s="263">
        <f>COUNT(L11.6C28CB01)</f>
        <v>0</v>
      </c>
      <c r="G1577" s="268" t="str">
        <f t="shared" si="72"/>
        <v>'=ISBLANK(L11.6C28CB01)</v>
      </c>
      <c r="H1577" s="263" t="str">
        <f t="shared" si="73"/>
        <v>'=COUNT(L11.6C28CB01)</v>
      </c>
    </row>
    <row r="1578" spans="1:8" x14ac:dyDescent="0.2">
      <c r="A1578" s="263" t="s">
        <v>3011</v>
      </c>
      <c r="B1578" s="263" t="s">
        <v>7375</v>
      </c>
      <c r="C1578" s="263" t="b">
        <f t="shared" ca="1" si="74"/>
        <v>0</v>
      </c>
      <c r="D1578" s="263" t="b">
        <f>ISBLANK(L11.6C28CB02)</f>
        <v>0</v>
      </c>
      <c r="E1578" s="263">
        <f>COUNT(L11.6C28CB02)</f>
        <v>0</v>
      </c>
      <c r="G1578" s="268" t="str">
        <f t="shared" si="72"/>
        <v>'=ISBLANK(L11.6C28CB02)</v>
      </c>
      <c r="H1578" s="263" t="str">
        <f t="shared" si="73"/>
        <v>'=COUNT(L11.6C28CB02)</v>
      </c>
    </row>
    <row r="1579" spans="1:8" x14ac:dyDescent="0.2">
      <c r="A1579" s="263" t="s">
        <v>3012</v>
      </c>
      <c r="B1579" s="263" t="s">
        <v>7376</v>
      </c>
      <c r="C1579" s="263" t="b">
        <f t="shared" ca="1" si="74"/>
        <v>0</v>
      </c>
      <c r="D1579" s="263" t="b">
        <f>ISBLANK(L11.6C28CB03)</f>
        <v>0</v>
      </c>
      <c r="E1579" s="263">
        <f>COUNT(L11.6C28CB03)</f>
        <v>0</v>
      </c>
      <c r="G1579" s="268" t="str">
        <f t="shared" si="72"/>
        <v>'=ISBLANK(L11.6C28CB03)</v>
      </c>
      <c r="H1579" s="263" t="str">
        <f t="shared" si="73"/>
        <v>'=COUNT(L11.6C28CB03)</v>
      </c>
    </row>
    <row r="1580" spans="1:8" x14ac:dyDescent="0.2">
      <c r="A1580" s="263" t="s">
        <v>3013</v>
      </c>
      <c r="B1580" s="263" t="s">
        <v>7377</v>
      </c>
      <c r="C1580" s="263" t="b">
        <f t="shared" ca="1" si="74"/>
        <v>0</v>
      </c>
      <c r="D1580" s="263" t="b">
        <f>ISBLANK(L11.6C28CB04)</f>
        <v>0</v>
      </c>
      <c r="E1580" s="263">
        <f>COUNT(L11.6C28CB04)</f>
        <v>0</v>
      </c>
      <c r="G1580" s="268" t="str">
        <f t="shared" si="72"/>
        <v>'=ISBLANK(L11.6C28CB04)</v>
      </c>
      <c r="H1580" s="263" t="str">
        <f t="shared" si="73"/>
        <v>'=COUNT(L11.6C28CB04)</v>
      </c>
    </row>
    <row r="1581" spans="1:8" x14ac:dyDescent="0.2">
      <c r="A1581" s="263" t="s">
        <v>3014</v>
      </c>
      <c r="B1581" s="263" t="s">
        <v>7378</v>
      </c>
      <c r="C1581" s="263" t="b">
        <f t="shared" ca="1" si="74"/>
        <v>0</v>
      </c>
      <c r="D1581" s="263" t="b">
        <f>ISBLANK(L11.6C28CB05)</f>
        <v>0</v>
      </c>
      <c r="E1581" s="263">
        <f>COUNT(L11.6C28CB05)</f>
        <v>0</v>
      </c>
      <c r="G1581" s="268" t="str">
        <f t="shared" si="72"/>
        <v>'=ISBLANK(L11.6C28CB05)</v>
      </c>
      <c r="H1581" s="263" t="str">
        <f t="shared" si="73"/>
        <v>'=COUNT(L11.6C28CB05)</v>
      </c>
    </row>
    <row r="1582" spans="1:8" x14ac:dyDescent="0.2">
      <c r="A1582" s="263" t="s">
        <v>3015</v>
      </c>
      <c r="B1582" s="263" t="s">
        <v>6822</v>
      </c>
      <c r="C1582" s="263" t="b">
        <f t="shared" ca="1" si="74"/>
        <v>0</v>
      </c>
      <c r="D1582" s="263" t="b">
        <f>ISBLANK(L11.6C29CB01)</f>
        <v>0</v>
      </c>
      <c r="E1582" s="263">
        <f>COUNT(L11.6C29CB01)</f>
        <v>0</v>
      </c>
      <c r="G1582" s="268" t="str">
        <f t="shared" si="72"/>
        <v>'=ISBLANK(L11.6C29CB01)</v>
      </c>
      <c r="H1582" s="263" t="str">
        <f t="shared" si="73"/>
        <v>'=COUNT(L11.6C29CB01)</v>
      </c>
    </row>
    <row r="1583" spans="1:8" x14ac:dyDescent="0.2">
      <c r="A1583" s="263" t="s">
        <v>3016</v>
      </c>
      <c r="B1583" s="263" t="s">
        <v>7379</v>
      </c>
      <c r="C1583" s="263" t="b">
        <f t="shared" ca="1" si="74"/>
        <v>0</v>
      </c>
      <c r="D1583" s="263" t="b">
        <f>ISBLANK(L11.6C29CB02)</f>
        <v>0</v>
      </c>
      <c r="E1583" s="263">
        <f>COUNT(L11.6C29CB02)</f>
        <v>0</v>
      </c>
      <c r="G1583" s="268" t="str">
        <f t="shared" si="72"/>
        <v>'=ISBLANK(L11.6C29CB02)</v>
      </c>
      <c r="H1583" s="263" t="str">
        <f t="shared" si="73"/>
        <v>'=COUNT(L11.6C29CB02)</v>
      </c>
    </row>
    <row r="1584" spans="1:8" x14ac:dyDescent="0.2">
      <c r="A1584" s="263" t="s">
        <v>3017</v>
      </c>
      <c r="B1584" s="263" t="s">
        <v>7380</v>
      </c>
      <c r="C1584" s="263" t="b">
        <f t="shared" ca="1" si="74"/>
        <v>0</v>
      </c>
      <c r="D1584" s="263" t="b">
        <f>ISBLANK(L11.6C29CB03)</f>
        <v>0</v>
      </c>
      <c r="E1584" s="263">
        <f>COUNT(L11.6C29CB03)</f>
        <v>0</v>
      </c>
      <c r="G1584" s="268" t="str">
        <f t="shared" si="72"/>
        <v>'=ISBLANK(L11.6C29CB03)</v>
      </c>
      <c r="H1584" s="263" t="str">
        <f t="shared" si="73"/>
        <v>'=COUNT(L11.6C29CB03)</v>
      </c>
    </row>
    <row r="1585" spans="1:8" x14ac:dyDescent="0.2">
      <c r="A1585" s="263" t="s">
        <v>3018</v>
      </c>
      <c r="B1585" s="263" t="s">
        <v>7381</v>
      </c>
      <c r="C1585" s="263" t="b">
        <f t="shared" ca="1" si="74"/>
        <v>0</v>
      </c>
      <c r="D1585" s="263" t="b">
        <f>ISBLANK(L11.6C29CB04)</f>
        <v>0</v>
      </c>
      <c r="E1585" s="263">
        <f>COUNT(L11.6C29CB04)</f>
        <v>0</v>
      </c>
      <c r="G1585" s="268" t="str">
        <f t="shared" si="72"/>
        <v>'=ISBLANK(L11.6C29CB04)</v>
      </c>
      <c r="H1585" s="263" t="str">
        <f t="shared" si="73"/>
        <v>'=COUNT(L11.6C29CB04)</v>
      </c>
    </row>
    <row r="1586" spans="1:8" x14ac:dyDescent="0.2">
      <c r="A1586" s="263" t="s">
        <v>3019</v>
      </c>
      <c r="B1586" s="263" t="s">
        <v>7382</v>
      </c>
      <c r="C1586" s="263" t="b">
        <f t="shared" ca="1" si="74"/>
        <v>0</v>
      </c>
      <c r="D1586" s="263" t="b">
        <f>ISBLANK(L11.6C29CB05)</f>
        <v>0</v>
      </c>
      <c r="E1586" s="263">
        <f>COUNT(L11.6C29CB05)</f>
        <v>0</v>
      </c>
      <c r="G1586" s="268" t="str">
        <f t="shared" si="72"/>
        <v>'=ISBLANK(L11.6C29CB05)</v>
      </c>
      <c r="H1586" s="263" t="str">
        <f t="shared" si="73"/>
        <v>'=COUNT(L11.6C29CB05)</v>
      </c>
    </row>
    <row r="1587" spans="1:8" x14ac:dyDescent="0.2">
      <c r="A1587" s="263" t="s">
        <v>3020</v>
      </c>
      <c r="B1587" s="263" t="s">
        <v>6824</v>
      </c>
      <c r="C1587" s="263" t="b">
        <f t="shared" ca="1" si="74"/>
        <v>0</v>
      </c>
      <c r="D1587" s="263" t="b">
        <f>ISBLANK(L11.6C30CB01)</f>
        <v>0</v>
      </c>
      <c r="E1587" s="263">
        <f>COUNT(L11.6C30CB01)</f>
        <v>0</v>
      </c>
      <c r="G1587" s="268" t="str">
        <f t="shared" si="72"/>
        <v>'=ISBLANK(L11.6C30CB01)</v>
      </c>
      <c r="H1587" s="263" t="str">
        <f t="shared" si="73"/>
        <v>'=COUNT(L11.6C30CB01)</v>
      </c>
    </row>
    <row r="1588" spans="1:8" x14ac:dyDescent="0.2">
      <c r="A1588" s="263" t="s">
        <v>3021</v>
      </c>
      <c r="B1588" s="263" t="s">
        <v>7383</v>
      </c>
      <c r="C1588" s="263" t="b">
        <f t="shared" ca="1" si="74"/>
        <v>0</v>
      </c>
      <c r="D1588" s="263" t="b">
        <f>ISBLANK(L11.6C30CB02)</f>
        <v>0</v>
      </c>
      <c r="E1588" s="263">
        <f>COUNT(L11.6C30CB02)</f>
        <v>0</v>
      </c>
      <c r="G1588" s="268" t="str">
        <f t="shared" si="72"/>
        <v>'=ISBLANK(L11.6C30CB02)</v>
      </c>
      <c r="H1588" s="263" t="str">
        <f t="shared" si="73"/>
        <v>'=COUNT(L11.6C30CB02)</v>
      </c>
    </row>
    <row r="1589" spans="1:8" x14ac:dyDescent="0.2">
      <c r="A1589" s="263" t="s">
        <v>3022</v>
      </c>
      <c r="B1589" s="263" t="s">
        <v>7384</v>
      </c>
      <c r="C1589" s="263" t="b">
        <f t="shared" ca="1" si="74"/>
        <v>0</v>
      </c>
      <c r="D1589" s="263" t="b">
        <f>ISBLANK(L11.6C30CB03)</f>
        <v>0</v>
      </c>
      <c r="E1589" s="263">
        <f>COUNT(L11.6C30CB03)</f>
        <v>0</v>
      </c>
      <c r="G1589" s="268" t="str">
        <f t="shared" si="72"/>
        <v>'=ISBLANK(L11.6C30CB03)</v>
      </c>
      <c r="H1589" s="263" t="str">
        <f t="shared" si="73"/>
        <v>'=COUNT(L11.6C30CB03)</v>
      </c>
    </row>
    <row r="1590" spans="1:8" x14ac:dyDescent="0.2">
      <c r="A1590" s="263" t="s">
        <v>3023</v>
      </c>
      <c r="B1590" s="263" t="s">
        <v>7385</v>
      </c>
      <c r="C1590" s="263" t="b">
        <f t="shared" ca="1" si="74"/>
        <v>0</v>
      </c>
      <c r="D1590" s="263" t="b">
        <f>ISBLANK(L11.6C30CB04)</f>
        <v>0</v>
      </c>
      <c r="E1590" s="263">
        <f>COUNT(L11.6C30CB04)</f>
        <v>0</v>
      </c>
      <c r="G1590" s="268" t="str">
        <f t="shared" si="72"/>
        <v>'=ISBLANK(L11.6C30CB04)</v>
      </c>
      <c r="H1590" s="263" t="str">
        <f t="shared" si="73"/>
        <v>'=COUNT(L11.6C30CB04)</v>
      </c>
    </row>
    <row r="1591" spans="1:8" x14ac:dyDescent="0.2">
      <c r="A1591" s="263" t="s">
        <v>3024</v>
      </c>
      <c r="B1591" s="263" t="s">
        <v>7386</v>
      </c>
      <c r="C1591" s="263" t="b">
        <f t="shared" ca="1" si="74"/>
        <v>0</v>
      </c>
      <c r="D1591" s="263" t="b">
        <f>ISBLANK(L11.6C30CB05)</f>
        <v>0</v>
      </c>
      <c r="E1591" s="263">
        <f>COUNT(L11.6C30CB05)</f>
        <v>0</v>
      </c>
      <c r="G1591" s="268" t="str">
        <f t="shared" si="72"/>
        <v>'=ISBLANK(L11.6C30CB05)</v>
      </c>
      <c r="H1591" s="263" t="str">
        <f t="shared" si="73"/>
        <v>'=COUNT(L11.6C30CB05)</v>
      </c>
    </row>
    <row r="1592" spans="1:8" x14ac:dyDescent="0.2">
      <c r="A1592" s="263" t="s">
        <v>3025</v>
      </c>
      <c r="B1592" s="263" t="s">
        <v>6826</v>
      </c>
      <c r="C1592" s="263" t="b">
        <f t="shared" ca="1" si="74"/>
        <v>0</v>
      </c>
      <c r="D1592" s="263" t="b">
        <f>ISBLANK(L11.6C31CB01)</f>
        <v>0</v>
      </c>
      <c r="E1592" s="263">
        <f>COUNT(L11.6C31CB01)</f>
        <v>0</v>
      </c>
      <c r="G1592" s="268" t="str">
        <f t="shared" si="72"/>
        <v>'=ISBLANK(L11.6C31CB01)</v>
      </c>
      <c r="H1592" s="263" t="str">
        <f t="shared" si="73"/>
        <v>'=COUNT(L11.6C31CB01)</v>
      </c>
    </row>
    <row r="1593" spans="1:8" x14ac:dyDescent="0.2">
      <c r="A1593" s="263" t="s">
        <v>3026</v>
      </c>
      <c r="B1593" s="263" t="s">
        <v>7387</v>
      </c>
      <c r="C1593" s="263" t="b">
        <f t="shared" ca="1" si="74"/>
        <v>0</v>
      </c>
      <c r="D1593" s="263" t="b">
        <f>ISBLANK(L11.6C31CB02)</f>
        <v>0</v>
      </c>
      <c r="E1593" s="263">
        <f>COUNT(L11.6C31CB02)</f>
        <v>0</v>
      </c>
      <c r="G1593" s="268" t="str">
        <f t="shared" si="72"/>
        <v>'=ISBLANK(L11.6C31CB02)</v>
      </c>
      <c r="H1593" s="263" t="str">
        <f t="shared" si="73"/>
        <v>'=COUNT(L11.6C31CB02)</v>
      </c>
    </row>
    <row r="1594" spans="1:8" x14ac:dyDescent="0.2">
      <c r="A1594" s="263" t="s">
        <v>3027</v>
      </c>
      <c r="B1594" s="263" t="s">
        <v>7388</v>
      </c>
      <c r="C1594" s="263" t="b">
        <f t="shared" ca="1" si="74"/>
        <v>0</v>
      </c>
      <c r="D1594" s="263" t="b">
        <f>ISBLANK(L11.6C31CB03)</f>
        <v>0</v>
      </c>
      <c r="E1594" s="263">
        <f>COUNT(L11.6C31CB03)</f>
        <v>0</v>
      </c>
      <c r="G1594" s="268" t="str">
        <f t="shared" si="72"/>
        <v>'=ISBLANK(L11.6C31CB03)</v>
      </c>
      <c r="H1594" s="263" t="str">
        <f t="shared" si="73"/>
        <v>'=COUNT(L11.6C31CB03)</v>
      </c>
    </row>
    <row r="1595" spans="1:8" x14ac:dyDescent="0.2">
      <c r="A1595" s="263" t="s">
        <v>3028</v>
      </c>
      <c r="B1595" s="263" t="s">
        <v>7389</v>
      </c>
      <c r="C1595" s="263" t="b">
        <f t="shared" ca="1" si="74"/>
        <v>0</v>
      </c>
      <c r="D1595" s="263" t="b">
        <f>ISBLANK(L11.6C31CB04)</f>
        <v>0</v>
      </c>
      <c r="E1595" s="263">
        <f>COUNT(L11.6C31CB04)</f>
        <v>0</v>
      </c>
      <c r="G1595" s="268" t="str">
        <f t="shared" si="72"/>
        <v>'=ISBLANK(L11.6C31CB04)</v>
      </c>
      <c r="H1595" s="263" t="str">
        <f t="shared" si="73"/>
        <v>'=COUNT(L11.6C31CB04)</v>
      </c>
    </row>
    <row r="1596" spans="1:8" x14ac:dyDescent="0.2">
      <c r="A1596" s="263" t="s">
        <v>3029</v>
      </c>
      <c r="B1596" s="263" t="s">
        <v>7390</v>
      </c>
      <c r="C1596" s="263" t="b">
        <f t="shared" ca="1" si="74"/>
        <v>0</v>
      </c>
      <c r="D1596" s="263" t="b">
        <f>ISBLANK(L11.6C31CB05)</f>
        <v>0</v>
      </c>
      <c r="E1596" s="263">
        <f>COUNT(L11.6C31CB05)</f>
        <v>0</v>
      </c>
      <c r="G1596" s="268" t="str">
        <f t="shared" si="72"/>
        <v>'=ISBLANK(L11.6C31CB05)</v>
      </c>
      <c r="H1596" s="263" t="str">
        <f t="shared" si="73"/>
        <v>'=COUNT(L11.6C31CB05)</v>
      </c>
    </row>
    <row r="1597" spans="1:8" x14ac:dyDescent="0.2">
      <c r="A1597" s="263" t="s">
        <v>3030</v>
      </c>
      <c r="B1597" s="263" t="s">
        <v>6828</v>
      </c>
      <c r="C1597" s="263" t="b">
        <f t="shared" ca="1" si="74"/>
        <v>0</v>
      </c>
      <c r="D1597" s="263" t="b">
        <f>ISBLANK(L11.6C32CB01)</f>
        <v>0</v>
      </c>
      <c r="E1597" s="263">
        <f>COUNT(L11.6C32CB01)</f>
        <v>0</v>
      </c>
      <c r="G1597" s="268" t="str">
        <f t="shared" si="72"/>
        <v>'=ISBLANK(L11.6C32CB01)</v>
      </c>
      <c r="H1597" s="263" t="str">
        <f t="shared" si="73"/>
        <v>'=COUNT(L11.6C32CB01)</v>
      </c>
    </row>
    <row r="1598" spans="1:8" x14ac:dyDescent="0.2">
      <c r="A1598" s="263" t="s">
        <v>3031</v>
      </c>
      <c r="B1598" s="263" t="s">
        <v>7391</v>
      </c>
      <c r="C1598" s="263" t="b">
        <f t="shared" ca="1" si="74"/>
        <v>0</v>
      </c>
      <c r="D1598" s="263" t="b">
        <f>ISBLANK(L11.6C32CB02)</f>
        <v>0</v>
      </c>
      <c r="E1598" s="263">
        <f>COUNT(L11.6C32CB02)</f>
        <v>0</v>
      </c>
      <c r="G1598" s="268" t="str">
        <f t="shared" si="72"/>
        <v>'=ISBLANK(L11.6C32CB02)</v>
      </c>
      <c r="H1598" s="263" t="str">
        <f t="shared" si="73"/>
        <v>'=COUNT(L11.6C32CB02)</v>
      </c>
    </row>
    <row r="1599" spans="1:8" x14ac:dyDescent="0.2">
      <c r="A1599" s="263" t="s">
        <v>3032</v>
      </c>
      <c r="B1599" s="263" t="s">
        <v>7392</v>
      </c>
      <c r="C1599" s="263" t="b">
        <f t="shared" ca="1" si="74"/>
        <v>0</v>
      </c>
      <c r="D1599" s="263" t="b">
        <f>ISBLANK(L11.6C32CB03)</f>
        <v>0</v>
      </c>
      <c r="E1599" s="263">
        <f>COUNT(L11.6C32CB03)</f>
        <v>0</v>
      </c>
      <c r="G1599" s="268" t="str">
        <f t="shared" si="72"/>
        <v>'=ISBLANK(L11.6C32CB03)</v>
      </c>
      <c r="H1599" s="263" t="str">
        <f t="shared" si="73"/>
        <v>'=COUNT(L11.6C32CB03)</v>
      </c>
    </row>
    <row r="1600" spans="1:8" x14ac:dyDescent="0.2">
      <c r="A1600" s="263" t="s">
        <v>3033</v>
      </c>
      <c r="B1600" s="263" t="s">
        <v>7393</v>
      </c>
      <c r="C1600" s="263" t="b">
        <f t="shared" ca="1" si="74"/>
        <v>0</v>
      </c>
      <c r="D1600" s="263" t="b">
        <f>ISBLANK(L11.6C32CB04)</f>
        <v>0</v>
      </c>
      <c r="E1600" s="263">
        <f>COUNT(L11.6C32CB04)</f>
        <v>0</v>
      </c>
      <c r="G1600" s="268" t="str">
        <f t="shared" si="72"/>
        <v>'=ISBLANK(L11.6C32CB04)</v>
      </c>
      <c r="H1600" s="263" t="str">
        <f t="shared" si="73"/>
        <v>'=COUNT(L11.6C32CB04)</v>
      </c>
    </row>
    <row r="1601" spans="1:8" x14ac:dyDescent="0.2">
      <c r="A1601" s="263" t="s">
        <v>3034</v>
      </c>
      <c r="B1601" s="263" t="s">
        <v>7394</v>
      </c>
      <c r="C1601" s="263" t="b">
        <f t="shared" ca="1" si="74"/>
        <v>0</v>
      </c>
      <c r="D1601" s="263" t="b">
        <f>ISBLANK(L11.6C32CB05)</f>
        <v>0</v>
      </c>
      <c r="E1601" s="263">
        <f>COUNT(L11.6C32CB05)</f>
        <v>0</v>
      </c>
      <c r="G1601" s="268" t="str">
        <f t="shared" si="72"/>
        <v>'=ISBLANK(L11.6C32CB05)</v>
      </c>
      <c r="H1601" s="263" t="str">
        <f t="shared" si="73"/>
        <v>'=COUNT(L11.6C32CB05)</v>
      </c>
    </row>
    <row r="1602" spans="1:8" x14ac:dyDescent="0.2">
      <c r="A1602" s="263" t="s">
        <v>3035</v>
      </c>
      <c r="B1602" s="263" t="s">
        <v>6830</v>
      </c>
      <c r="C1602" s="263" t="b">
        <f t="shared" ca="1" si="74"/>
        <v>0</v>
      </c>
      <c r="D1602" s="263" t="b">
        <f>ISBLANK(L11.6C33CB01)</f>
        <v>0</v>
      </c>
      <c r="E1602" s="263">
        <f>COUNT(L11.6C33CB01)</f>
        <v>0</v>
      </c>
      <c r="G1602" s="268" t="str">
        <f t="shared" ref="G1602:G1665" si="75">"'=ISBLANK(" &amp; A1602 &amp;")"</f>
        <v>'=ISBLANK(L11.6C33CB01)</v>
      </c>
      <c r="H1602" s="263" t="str">
        <f t="shared" ref="H1602:H1665" si="76">"'=COUNT(" &amp; A1602 &amp;")"</f>
        <v>'=COUNT(L11.6C33CB01)</v>
      </c>
    </row>
    <row r="1603" spans="1:8" x14ac:dyDescent="0.2">
      <c r="A1603" s="263" t="s">
        <v>3036</v>
      </c>
      <c r="B1603" s="263" t="s">
        <v>7395</v>
      </c>
      <c r="C1603" s="263" t="b">
        <f t="shared" ref="C1603:C1666" ca="1" si="77">INDIRECT(A1603)</f>
        <v>0</v>
      </c>
      <c r="D1603" s="263" t="b">
        <f>ISBLANK(L11.6C33CB02)</f>
        <v>0</v>
      </c>
      <c r="E1603" s="263">
        <f>COUNT(L11.6C33CB02)</f>
        <v>0</v>
      </c>
      <c r="G1603" s="268" t="str">
        <f t="shared" si="75"/>
        <v>'=ISBLANK(L11.6C33CB02)</v>
      </c>
      <c r="H1603" s="263" t="str">
        <f t="shared" si="76"/>
        <v>'=COUNT(L11.6C33CB02)</v>
      </c>
    </row>
    <row r="1604" spans="1:8" x14ac:dyDescent="0.2">
      <c r="A1604" s="263" t="s">
        <v>3037</v>
      </c>
      <c r="B1604" s="263" t="s">
        <v>7396</v>
      </c>
      <c r="C1604" s="263" t="b">
        <f t="shared" ca="1" si="77"/>
        <v>0</v>
      </c>
      <c r="D1604" s="263" t="b">
        <f>ISBLANK(L11.6C33CB03)</f>
        <v>0</v>
      </c>
      <c r="E1604" s="263">
        <f>COUNT(L11.6C33CB03)</f>
        <v>0</v>
      </c>
      <c r="G1604" s="268" t="str">
        <f t="shared" si="75"/>
        <v>'=ISBLANK(L11.6C33CB03)</v>
      </c>
      <c r="H1604" s="263" t="str">
        <f t="shared" si="76"/>
        <v>'=COUNT(L11.6C33CB03)</v>
      </c>
    </row>
    <row r="1605" spans="1:8" x14ac:dyDescent="0.2">
      <c r="A1605" s="263" t="s">
        <v>3038</v>
      </c>
      <c r="B1605" s="263" t="s">
        <v>7397</v>
      </c>
      <c r="C1605" s="263" t="b">
        <f t="shared" ca="1" si="77"/>
        <v>0</v>
      </c>
      <c r="D1605" s="263" t="b">
        <f>ISBLANK(L11.6C33CB04)</f>
        <v>0</v>
      </c>
      <c r="E1605" s="263">
        <f>COUNT(L11.6C33CB04)</f>
        <v>0</v>
      </c>
      <c r="G1605" s="268" t="str">
        <f t="shared" si="75"/>
        <v>'=ISBLANK(L11.6C33CB04)</v>
      </c>
      <c r="H1605" s="263" t="str">
        <f t="shared" si="76"/>
        <v>'=COUNT(L11.6C33CB04)</v>
      </c>
    </row>
    <row r="1606" spans="1:8" x14ac:dyDescent="0.2">
      <c r="A1606" s="263" t="s">
        <v>3039</v>
      </c>
      <c r="B1606" s="263" t="s">
        <v>7398</v>
      </c>
      <c r="C1606" s="263" t="b">
        <f t="shared" ca="1" si="77"/>
        <v>0</v>
      </c>
      <c r="D1606" s="263" t="b">
        <f>ISBLANK(L11.6C33CB05)</f>
        <v>0</v>
      </c>
      <c r="E1606" s="263">
        <f>COUNT(L11.6C33CB05)</f>
        <v>0</v>
      </c>
      <c r="G1606" s="268" t="str">
        <f t="shared" si="75"/>
        <v>'=ISBLANK(L11.6C33CB05)</v>
      </c>
      <c r="H1606" s="263" t="str">
        <f t="shared" si="76"/>
        <v>'=COUNT(L11.6C33CB05)</v>
      </c>
    </row>
    <row r="1607" spans="1:8" x14ac:dyDescent="0.2">
      <c r="A1607" s="263" t="s">
        <v>3040</v>
      </c>
      <c r="B1607" s="263" t="s">
        <v>6832</v>
      </c>
      <c r="C1607" s="263" t="b">
        <f t="shared" ca="1" si="77"/>
        <v>0</v>
      </c>
      <c r="D1607" s="263" t="b">
        <f>ISBLANK(L11.6C34CB01)</f>
        <v>0</v>
      </c>
      <c r="E1607" s="263">
        <f>COUNT(L11.6C34CB01)</f>
        <v>0</v>
      </c>
      <c r="G1607" s="268" t="str">
        <f t="shared" si="75"/>
        <v>'=ISBLANK(L11.6C34CB01)</v>
      </c>
      <c r="H1607" s="263" t="str">
        <f t="shared" si="76"/>
        <v>'=COUNT(L11.6C34CB01)</v>
      </c>
    </row>
    <row r="1608" spans="1:8" x14ac:dyDescent="0.2">
      <c r="A1608" s="263" t="s">
        <v>3041</v>
      </c>
      <c r="B1608" s="263" t="s">
        <v>7399</v>
      </c>
      <c r="C1608" s="263" t="b">
        <f t="shared" ca="1" si="77"/>
        <v>0</v>
      </c>
      <c r="D1608" s="263" t="b">
        <f>ISBLANK(L11.6C34CB02)</f>
        <v>0</v>
      </c>
      <c r="E1608" s="263">
        <f>COUNT(L11.6C34CB02)</f>
        <v>0</v>
      </c>
      <c r="G1608" s="268" t="str">
        <f t="shared" si="75"/>
        <v>'=ISBLANK(L11.6C34CB02)</v>
      </c>
      <c r="H1608" s="263" t="str">
        <f t="shared" si="76"/>
        <v>'=COUNT(L11.6C34CB02)</v>
      </c>
    </row>
    <row r="1609" spans="1:8" x14ac:dyDescent="0.2">
      <c r="A1609" s="263" t="s">
        <v>3042</v>
      </c>
      <c r="B1609" s="263" t="s">
        <v>7400</v>
      </c>
      <c r="C1609" s="263" t="b">
        <f t="shared" ca="1" si="77"/>
        <v>0</v>
      </c>
      <c r="D1609" s="263" t="b">
        <f>ISBLANK(L11.6C34CB03)</f>
        <v>0</v>
      </c>
      <c r="E1609" s="263">
        <f>COUNT(L11.6C34CB03)</f>
        <v>0</v>
      </c>
      <c r="G1609" s="268" t="str">
        <f t="shared" si="75"/>
        <v>'=ISBLANK(L11.6C34CB03)</v>
      </c>
      <c r="H1609" s="263" t="str">
        <f t="shared" si="76"/>
        <v>'=COUNT(L11.6C34CB03)</v>
      </c>
    </row>
    <row r="1610" spans="1:8" x14ac:dyDescent="0.2">
      <c r="A1610" s="263" t="s">
        <v>3043</v>
      </c>
      <c r="B1610" s="263" t="s">
        <v>7401</v>
      </c>
      <c r="C1610" s="263" t="b">
        <f t="shared" ca="1" si="77"/>
        <v>0</v>
      </c>
      <c r="D1610" s="263" t="b">
        <f>ISBLANK(L11.6C34CB04)</f>
        <v>0</v>
      </c>
      <c r="E1610" s="263">
        <f>COUNT(L11.6C34CB04)</f>
        <v>0</v>
      </c>
      <c r="G1610" s="268" t="str">
        <f t="shared" si="75"/>
        <v>'=ISBLANK(L11.6C34CB04)</v>
      </c>
      <c r="H1610" s="263" t="str">
        <f t="shared" si="76"/>
        <v>'=COUNT(L11.6C34CB04)</v>
      </c>
    </row>
    <row r="1611" spans="1:8" x14ac:dyDescent="0.2">
      <c r="A1611" s="263" t="s">
        <v>3044</v>
      </c>
      <c r="B1611" s="263" t="s">
        <v>7402</v>
      </c>
      <c r="C1611" s="263" t="b">
        <f t="shared" ca="1" si="77"/>
        <v>0</v>
      </c>
      <c r="D1611" s="263" t="b">
        <f>ISBLANK(L11.6C34CB05)</f>
        <v>0</v>
      </c>
      <c r="E1611" s="263">
        <f>COUNT(L11.6C34CB05)</f>
        <v>0</v>
      </c>
      <c r="G1611" s="268" t="str">
        <f t="shared" si="75"/>
        <v>'=ISBLANK(L11.6C34CB05)</v>
      </c>
      <c r="H1611" s="263" t="str">
        <f t="shared" si="76"/>
        <v>'=COUNT(L11.6C34CB05)</v>
      </c>
    </row>
    <row r="1612" spans="1:8" x14ac:dyDescent="0.2">
      <c r="A1612" s="263" t="s">
        <v>3045</v>
      </c>
      <c r="B1612" s="263" t="s">
        <v>6834</v>
      </c>
      <c r="C1612" s="263" t="b">
        <f t="shared" ca="1" si="77"/>
        <v>0</v>
      </c>
      <c r="D1612" s="263" t="b">
        <f>ISBLANK(L11.6C35CB01)</f>
        <v>0</v>
      </c>
      <c r="E1612" s="263">
        <f>COUNT(L11.6C35CB01)</f>
        <v>0</v>
      </c>
      <c r="G1612" s="268" t="str">
        <f t="shared" si="75"/>
        <v>'=ISBLANK(L11.6C35CB01)</v>
      </c>
      <c r="H1612" s="263" t="str">
        <f t="shared" si="76"/>
        <v>'=COUNT(L11.6C35CB01)</v>
      </c>
    </row>
    <row r="1613" spans="1:8" x14ac:dyDescent="0.2">
      <c r="A1613" s="263" t="s">
        <v>3046</v>
      </c>
      <c r="B1613" s="263" t="s">
        <v>7403</v>
      </c>
      <c r="C1613" s="263" t="b">
        <f t="shared" ca="1" si="77"/>
        <v>0</v>
      </c>
      <c r="D1613" s="263" t="b">
        <f>ISBLANK(L11.6C35CB02)</f>
        <v>0</v>
      </c>
      <c r="E1613" s="263">
        <f>COUNT(L11.6C35CB02)</f>
        <v>0</v>
      </c>
      <c r="G1613" s="268" t="str">
        <f t="shared" si="75"/>
        <v>'=ISBLANK(L11.6C35CB02)</v>
      </c>
      <c r="H1613" s="263" t="str">
        <f t="shared" si="76"/>
        <v>'=COUNT(L11.6C35CB02)</v>
      </c>
    </row>
    <row r="1614" spans="1:8" x14ac:dyDescent="0.2">
      <c r="A1614" s="263" t="s">
        <v>3047</v>
      </c>
      <c r="B1614" s="263" t="s">
        <v>7404</v>
      </c>
      <c r="C1614" s="263" t="b">
        <f t="shared" ca="1" si="77"/>
        <v>0</v>
      </c>
      <c r="D1614" s="263" t="b">
        <f>ISBLANK(L11.6C35CB03)</f>
        <v>0</v>
      </c>
      <c r="E1614" s="263">
        <f>COUNT(L11.6C35CB03)</f>
        <v>0</v>
      </c>
      <c r="G1614" s="268" t="str">
        <f t="shared" si="75"/>
        <v>'=ISBLANK(L11.6C35CB03)</v>
      </c>
      <c r="H1614" s="263" t="str">
        <f t="shared" si="76"/>
        <v>'=COUNT(L11.6C35CB03)</v>
      </c>
    </row>
    <row r="1615" spans="1:8" x14ac:dyDescent="0.2">
      <c r="A1615" s="263" t="s">
        <v>3048</v>
      </c>
      <c r="B1615" s="263" t="s">
        <v>7405</v>
      </c>
      <c r="C1615" s="263" t="b">
        <f t="shared" ca="1" si="77"/>
        <v>0</v>
      </c>
      <c r="D1615" s="263" t="b">
        <f>ISBLANK(L11.6C35CB04)</f>
        <v>0</v>
      </c>
      <c r="E1615" s="263">
        <f>COUNT(L11.6C35CB04)</f>
        <v>0</v>
      </c>
      <c r="G1615" s="268" t="str">
        <f t="shared" si="75"/>
        <v>'=ISBLANK(L11.6C35CB04)</v>
      </c>
      <c r="H1615" s="263" t="str">
        <f t="shared" si="76"/>
        <v>'=COUNT(L11.6C35CB04)</v>
      </c>
    </row>
    <row r="1616" spans="1:8" x14ac:dyDescent="0.2">
      <c r="A1616" s="263" t="s">
        <v>3049</v>
      </c>
      <c r="B1616" s="263" t="s">
        <v>7406</v>
      </c>
      <c r="C1616" s="263" t="b">
        <f t="shared" ca="1" si="77"/>
        <v>0</v>
      </c>
      <c r="D1616" s="263" t="b">
        <f>ISBLANK(L11.6C35CB05)</f>
        <v>0</v>
      </c>
      <c r="E1616" s="263">
        <f>COUNT(L11.6C35CB05)</f>
        <v>0</v>
      </c>
      <c r="G1616" s="268" t="str">
        <f t="shared" si="75"/>
        <v>'=ISBLANK(L11.6C35CB05)</v>
      </c>
      <c r="H1616" s="263" t="str">
        <f t="shared" si="76"/>
        <v>'=COUNT(L11.6C35CB05)</v>
      </c>
    </row>
    <row r="1617" spans="1:8" x14ac:dyDescent="0.2">
      <c r="A1617" s="263" t="s">
        <v>3050</v>
      </c>
      <c r="B1617" s="263" t="s">
        <v>6836</v>
      </c>
      <c r="C1617" s="263" t="b">
        <f t="shared" ca="1" si="77"/>
        <v>0</v>
      </c>
      <c r="D1617" s="263" t="b">
        <f>ISBLANK(L11.6C36CB01)</f>
        <v>0</v>
      </c>
      <c r="E1617" s="263">
        <f>COUNT(L11.6C36CB01)</f>
        <v>0</v>
      </c>
      <c r="G1617" s="268" t="str">
        <f t="shared" si="75"/>
        <v>'=ISBLANK(L11.6C36CB01)</v>
      </c>
      <c r="H1617" s="263" t="str">
        <f t="shared" si="76"/>
        <v>'=COUNT(L11.6C36CB01)</v>
      </c>
    </row>
    <row r="1618" spans="1:8" x14ac:dyDescent="0.2">
      <c r="A1618" s="263" t="s">
        <v>3051</v>
      </c>
      <c r="B1618" s="263" t="s">
        <v>7407</v>
      </c>
      <c r="C1618" s="263" t="b">
        <f t="shared" ca="1" si="77"/>
        <v>0</v>
      </c>
      <c r="D1618" s="263" t="b">
        <f>ISBLANK(L11.6C36CB02)</f>
        <v>0</v>
      </c>
      <c r="E1618" s="263">
        <f>COUNT(L11.6C36CB02)</f>
        <v>0</v>
      </c>
      <c r="G1618" s="268" t="str">
        <f t="shared" si="75"/>
        <v>'=ISBLANK(L11.6C36CB02)</v>
      </c>
      <c r="H1618" s="263" t="str">
        <f t="shared" si="76"/>
        <v>'=COUNT(L11.6C36CB02)</v>
      </c>
    </row>
    <row r="1619" spans="1:8" x14ac:dyDescent="0.2">
      <c r="A1619" s="263" t="s">
        <v>3052</v>
      </c>
      <c r="B1619" s="263" t="s">
        <v>7408</v>
      </c>
      <c r="C1619" s="263" t="b">
        <f t="shared" ca="1" si="77"/>
        <v>0</v>
      </c>
      <c r="D1619" s="263" t="b">
        <f>ISBLANK(L11.6C36CB03)</f>
        <v>0</v>
      </c>
      <c r="E1619" s="263">
        <f>COUNT(L11.6C36CB03)</f>
        <v>0</v>
      </c>
      <c r="G1619" s="268" t="str">
        <f t="shared" si="75"/>
        <v>'=ISBLANK(L11.6C36CB03)</v>
      </c>
      <c r="H1619" s="263" t="str">
        <f t="shared" si="76"/>
        <v>'=COUNT(L11.6C36CB03)</v>
      </c>
    </row>
    <row r="1620" spans="1:8" x14ac:dyDescent="0.2">
      <c r="A1620" s="263" t="s">
        <v>3053</v>
      </c>
      <c r="B1620" s="263" t="s">
        <v>7409</v>
      </c>
      <c r="C1620" s="263" t="b">
        <f t="shared" ca="1" si="77"/>
        <v>0</v>
      </c>
      <c r="D1620" s="263" t="b">
        <f>ISBLANK(L11.6C36CB04)</f>
        <v>0</v>
      </c>
      <c r="E1620" s="263">
        <f>COUNT(L11.6C36CB04)</f>
        <v>0</v>
      </c>
      <c r="G1620" s="268" t="str">
        <f t="shared" si="75"/>
        <v>'=ISBLANK(L11.6C36CB04)</v>
      </c>
      <c r="H1620" s="263" t="str">
        <f t="shared" si="76"/>
        <v>'=COUNT(L11.6C36CB04)</v>
      </c>
    </row>
    <row r="1621" spans="1:8" x14ac:dyDescent="0.2">
      <c r="A1621" s="263" t="s">
        <v>3054</v>
      </c>
      <c r="B1621" s="263" t="s">
        <v>7410</v>
      </c>
      <c r="C1621" s="263" t="b">
        <f t="shared" ca="1" si="77"/>
        <v>0</v>
      </c>
      <c r="D1621" s="263" t="b">
        <f>ISBLANK(L11.6C36CB05)</f>
        <v>0</v>
      </c>
      <c r="E1621" s="263">
        <f>COUNT(L11.6C36CB05)</f>
        <v>0</v>
      </c>
      <c r="G1621" s="268" t="str">
        <f t="shared" si="75"/>
        <v>'=ISBLANK(L11.6C36CB05)</v>
      </c>
      <c r="H1621" s="263" t="str">
        <f t="shared" si="76"/>
        <v>'=COUNT(L11.6C36CB05)</v>
      </c>
    </row>
    <row r="1622" spans="1:8" x14ac:dyDescent="0.2">
      <c r="A1622" s="263" t="s">
        <v>3055</v>
      </c>
      <c r="B1622" s="263" t="s">
        <v>6838</v>
      </c>
      <c r="C1622" s="263" t="b">
        <f t="shared" ca="1" si="77"/>
        <v>0</v>
      </c>
      <c r="D1622" s="263" t="b">
        <f>ISBLANK(L11.6C37CB01)</f>
        <v>0</v>
      </c>
      <c r="E1622" s="263">
        <f>COUNT(L11.6C37CB01)</f>
        <v>0</v>
      </c>
      <c r="G1622" s="268" t="str">
        <f t="shared" si="75"/>
        <v>'=ISBLANK(L11.6C37CB01)</v>
      </c>
      <c r="H1622" s="263" t="str">
        <f t="shared" si="76"/>
        <v>'=COUNT(L11.6C37CB01)</v>
      </c>
    </row>
    <row r="1623" spans="1:8" x14ac:dyDescent="0.2">
      <c r="A1623" s="263" t="s">
        <v>3056</v>
      </c>
      <c r="B1623" s="263" t="s">
        <v>7411</v>
      </c>
      <c r="C1623" s="263" t="b">
        <f t="shared" ca="1" si="77"/>
        <v>0</v>
      </c>
      <c r="D1623" s="263" t="b">
        <f>ISBLANK(L11.6C37CB02)</f>
        <v>0</v>
      </c>
      <c r="E1623" s="263">
        <f>COUNT(L11.6C37CB02)</f>
        <v>0</v>
      </c>
      <c r="G1623" s="268" t="str">
        <f t="shared" si="75"/>
        <v>'=ISBLANK(L11.6C37CB02)</v>
      </c>
      <c r="H1623" s="263" t="str">
        <f t="shared" si="76"/>
        <v>'=COUNT(L11.6C37CB02)</v>
      </c>
    </row>
    <row r="1624" spans="1:8" x14ac:dyDescent="0.2">
      <c r="A1624" s="263" t="s">
        <v>3057</v>
      </c>
      <c r="B1624" s="263" t="s">
        <v>7412</v>
      </c>
      <c r="C1624" s="263" t="b">
        <f t="shared" ca="1" si="77"/>
        <v>0</v>
      </c>
      <c r="D1624" s="263" t="b">
        <f>ISBLANK(L11.6C37CB03)</f>
        <v>0</v>
      </c>
      <c r="E1624" s="263">
        <f>COUNT(L11.6C37CB03)</f>
        <v>0</v>
      </c>
      <c r="G1624" s="268" t="str">
        <f t="shared" si="75"/>
        <v>'=ISBLANK(L11.6C37CB03)</v>
      </c>
      <c r="H1624" s="263" t="str">
        <f t="shared" si="76"/>
        <v>'=COUNT(L11.6C37CB03)</v>
      </c>
    </row>
    <row r="1625" spans="1:8" x14ac:dyDescent="0.2">
      <c r="A1625" s="263" t="s">
        <v>3058</v>
      </c>
      <c r="B1625" s="263" t="s">
        <v>7413</v>
      </c>
      <c r="C1625" s="263" t="b">
        <f t="shared" ca="1" si="77"/>
        <v>0</v>
      </c>
      <c r="D1625" s="263" t="b">
        <f>ISBLANK(L11.6C37CB04)</f>
        <v>0</v>
      </c>
      <c r="E1625" s="263">
        <f>COUNT(L11.6C37CB04)</f>
        <v>0</v>
      </c>
      <c r="G1625" s="268" t="str">
        <f t="shared" si="75"/>
        <v>'=ISBLANK(L11.6C37CB04)</v>
      </c>
      <c r="H1625" s="263" t="str">
        <f t="shared" si="76"/>
        <v>'=COUNT(L11.6C37CB04)</v>
      </c>
    </row>
    <row r="1626" spans="1:8" x14ac:dyDescent="0.2">
      <c r="A1626" s="263" t="s">
        <v>3059</v>
      </c>
      <c r="B1626" s="263" t="s">
        <v>7414</v>
      </c>
      <c r="C1626" s="263" t="b">
        <f t="shared" ca="1" si="77"/>
        <v>0</v>
      </c>
      <c r="D1626" s="263" t="b">
        <f>ISBLANK(L11.6C37CB05)</f>
        <v>0</v>
      </c>
      <c r="E1626" s="263">
        <f>COUNT(L11.6C37CB05)</f>
        <v>0</v>
      </c>
      <c r="G1626" s="268" t="str">
        <f t="shared" si="75"/>
        <v>'=ISBLANK(L11.6C37CB05)</v>
      </c>
      <c r="H1626" s="263" t="str">
        <f t="shared" si="76"/>
        <v>'=COUNT(L11.6C37CB05)</v>
      </c>
    </row>
    <row r="1627" spans="1:8" x14ac:dyDescent="0.2">
      <c r="A1627" s="263" t="s">
        <v>3060</v>
      </c>
      <c r="B1627" s="263" t="s">
        <v>6840</v>
      </c>
      <c r="C1627" s="263" t="b">
        <f t="shared" ca="1" si="77"/>
        <v>0</v>
      </c>
      <c r="D1627" s="263" t="b">
        <f>ISBLANK(L11.6C38CB01)</f>
        <v>0</v>
      </c>
      <c r="E1627" s="263">
        <f>COUNT(L11.6C38CB01)</f>
        <v>0</v>
      </c>
      <c r="G1627" s="268" t="str">
        <f t="shared" si="75"/>
        <v>'=ISBLANK(L11.6C38CB01)</v>
      </c>
      <c r="H1627" s="263" t="str">
        <f t="shared" si="76"/>
        <v>'=COUNT(L11.6C38CB01)</v>
      </c>
    </row>
    <row r="1628" spans="1:8" x14ac:dyDescent="0.2">
      <c r="A1628" s="263" t="s">
        <v>3061</v>
      </c>
      <c r="B1628" s="263" t="s">
        <v>7415</v>
      </c>
      <c r="C1628" s="263" t="b">
        <f t="shared" ca="1" si="77"/>
        <v>0</v>
      </c>
      <c r="D1628" s="263" t="b">
        <f>ISBLANK(L11.6C38CB02)</f>
        <v>0</v>
      </c>
      <c r="E1628" s="263">
        <f>COUNT(L11.6C38CB02)</f>
        <v>0</v>
      </c>
      <c r="G1628" s="268" t="str">
        <f t="shared" si="75"/>
        <v>'=ISBLANK(L11.6C38CB02)</v>
      </c>
      <c r="H1628" s="263" t="str">
        <f t="shared" si="76"/>
        <v>'=COUNT(L11.6C38CB02)</v>
      </c>
    </row>
    <row r="1629" spans="1:8" x14ac:dyDescent="0.2">
      <c r="A1629" s="263" t="s">
        <v>3062</v>
      </c>
      <c r="B1629" s="263" t="s">
        <v>7416</v>
      </c>
      <c r="C1629" s="263" t="b">
        <f t="shared" ca="1" si="77"/>
        <v>0</v>
      </c>
      <c r="D1629" s="263" t="b">
        <f>ISBLANK(L11.6C38CB03)</f>
        <v>0</v>
      </c>
      <c r="E1629" s="263">
        <f>COUNT(L11.6C38CB03)</f>
        <v>0</v>
      </c>
      <c r="G1629" s="268" t="str">
        <f t="shared" si="75"/>
        <v>'=ISBLANK(L11.6C38CB03)</v>
      </c>
      <c r="H1629" s="263" t="str">
        <f t="shared" si="76"/>
        <v>'=COUNT(L11.6C38CB03)</v>
      </c>
    </row>
    <row r="1630" spans="1:8" x14ac:dyDescent="0.2">
      <c r="A1630" s="263" t="s">
        <v>3063</v>
      </c>
      <c r="B1630" s="263" t="s">
        <v>7417</v>
      </c>
      <c r="C1630" s="263" t="b">
        <f t="shared" ca="1" si="77"/>
        <v>0</v>
      </c>
      <c r="D1630" s="263" t="b">
        <f>ISBLANK(L11.6C38CB04)</f>
        <v>0</v>
      </c>
      <c r="E1630" s="263">
        <f>COUNT(L11.6C38CB04)</f>
        <v>0</v>
      </c>
      <c r="G1630" s="268" t="str">
        <f t="shared" si="75"/>
        <v>'=ISBLANK(L11.6C38CB04)</v>
      </c>
      <c r="H1630" s="263" t="str">
        <f t="shared" si="76"/>
        <v>'=COUNT(L11.6C38CB04)</v>
      </c>
    </row>
    <row r="1631" spans="1:8" x14ac:dyDescent="0.2">
      <c r="A1631" s="263" t="s">
        <v>3064</v>
      </c>
      <c r="B1631" s="263" t="s">
        <v>7418</v>
      </c>
      <c r="C1631" s="263" t="b">
        <f t="shared" ca="1" si="77"/>
        <v>0</v>
      </c>
      <c r="D1631" s="263" t="b">
        <f>ISBLANK(L11.6C38CB05)</f>
        <v>0</v>
      </c>
      <c r="E1631" s="263">
        <f>COUNT(L11.6C38CB05)</f>
        <v>0</v>
      </c>
      <c r="G1631" s="268" t="str">
        <f t="shared" si="75"/>
        <v>'=ISBLANK(L11.6C38CB05)</v>
      </c>
      <c r="H1631" s="263" t="str">
        <f t="shared" si="76"/>
        <v>'=COUNT(L11.6C38CB05)</v>
      </c>
    </row>
    <row r="1632" spans="1:8" x14ac:dyDescent="0.2">
      <c r="A1632" s="263" t="s">
        <v>3065</v>
      </c>
      <c r="B1632" s="263" t="s">
        <v>6842</v>
      </c>
      <c r="C1632" s="263" t="b">
        <f t="shared" ca="1" si="77"/>
        <v>0</v>
      </c>
      <c r="D1632" s="263" t="b">
        <f>ISBLANK(L11.6C39CB01)</f>
        <v>0</v>
      </c>
      <c r="E1632" s="263">
        <f>COUNT(L11.6C39CB01)</f>
        <v>0</v>
      </c>
      <c r="G1632" s="268" t="str">
        <f t="shared" si="75"/>
        <v>'=ISBLANK(L11.6C39CB01)</v>
      </c>
      <c r="H1632" s="263" t="str">
        <f t="shared" si="76"/>
        <v>'=COUNT(L11.6C39CB01)</v>
      </c>
    </row>
    <row r="1633" spans="1:8" x14ac:dyDescent="0.2">
      <c r="A1633" s="263" t="s">
        <v>3066</v>
      </c>
      <c r="B1633" s="263" t="s">
        <v>7419</v>
      </c>
      <c r="C1633" s="263" t="b">
        <f t="shared" ca="1" si="77"/>
        <v>0</v>
      </c>
      <c r="D1633" s="263" t="b">
        <f>ISBLANK(L11.6C39CB02)</f>
        <v>0</v>
      </c>
      <c r="E1633" s="263">
        <f>COUNT(L11.6C39CB02)</f>
        <v>0</v>
      </c>
      <c r="G1633" s="268" t="str">
        <f t="shared" si="75"/>
        <v>'=ISBLANK(L11.6C39CB02)</v>
      </c>
      <c r="H1633" s="263" t="str">
        <f t="shared" si="76"/>
        <v>'=COUNT(L11.6C39CB02)</v>
      </c>
    </row>
    <row r="1634" spans="1:8" x14ac:dyDescent="0.2">
      <c r="A1634" s="263" t="s">
        <v>3067</v>
      </c>
      <c r="B1634" s="263" t="s">
        <v>7420</v>
      </c>
      <c r="C1634" s="263" t="b">
        <f t="shared" ca="1" si="77"/>
        <v>0</v>
      </c>
      <c r="D1634" s="263" t="b">
        <f>ISBLANK(L11.6C39CB03)</f>
        <v>0</v>
      </c>
      <c r="E1634" s="263">
        <f>COUNT(L11.6C39CB03)</f>
        <v>0</v>
      </c>
      <c r="G1634" s="268" t="str">
        <f t="shared" si="75"/>
        <v>'=ISBLANK(L11.6C39CB03)</v>
      </c>
      <c r="H1634" s="263" t="str">
        <f t="shared" si="76"/>
        <v>'=COUNT(L11.6C39CB03)</v>
      </c>
    </row>
    <row r="1635" spans="1:8" x14ac:dyDescent="0.2">
      <c r="A1635" s="263" t="s">
        <v>3068</v>
      </c>
      <c r="B1635" s="263" t="s">
        <v>7421</v>
      </c>
      <c r="C1635" s="263" t="b">
        <f t="shared" ca="1" si="77"/>
        <v>0</v>
      </c>
      <c r="D1635" s="263" t="b">
        <f>ISBLANK(L11.6C39CB04)</f>
        <v>0</v>
      </c>
      <c r="E1635" s="263">
        <f>COUNT(L11.6C39CB04)</f>
        <v>0</v>
      </c>
      <c r="G1635" s="268" t="str">
        <f t="shared" si="75"/>
        <v>'=ISBLANK(L11.6C39CB04)</v>
      </c>
      <c r="H1635" s="263" t="str">
        <f t="shared" si="76"/>
        <v>'=COUNT(L11.6C39CB04)</v>
      </c>
    </row>
    <row r="1636" spans="1:8" x14ac:dyDescent="0.2">
      <c r="A1636" s="263" t="s">
        <v>3069</v>
      </c>
      <c r="B1636" s="263" t="s">
        <v>7422</v>
      </c>
      <c r="C1636" s="263" t="b">
        <f t="shared" ca="1" si="77"/>
        <v>0</v>
      </c>
      <c r="D1636" s="263" t="b">
        <f>ISBLANK(L11.6C39CB05)</f>
        <v>0</v>
      </c>
      <c r="E1636" s="263">
        <f>COUNT(L11.6C39CB05)</f>
        <v>0</v>
      </c>
      <c r="G1636" s="268" t="str">
        <f t="shared" si="75"/>
        <v>'=ISBLANK(L11.6C39CB05)</v>
      </c>
      <c r="H1636" s="263" t="str">
        <f t="shared" si="76"/>
        <v>'=COUNT(L11.6C39CB05)</v>
      </c>
    </row>
    <row r="1637" spans="1:8" x14ac:dyDescent="0.2">
      <c r="A1637" s="263" t="s">
        <v>3070</v>
      </c>
      <c r="B1637" s="263" t="s">
        <v>6844</v>
      </c>
      <c r="C1637" s="263" t="b">
        <f t="shared" ca="1" si="77"/>
        <v>0</v>
      </c>
      <c r="D1637" s="263" t="b">
        <f>ISBLANK(L11.6C40CB01)</f>
        <v>0</v>
      </c>
      <c r="E1637" s="263">
        <f>COUNT(L11.6C40CB01)</f>
        <v>0</v>
      </c>
      <c r="G1637" s="268" t="str">
        <f t="shared" si="75"/>
        <v>'=ISBLANK(L11.6C40CB01)</v>
      </c>
      <c r="H1637" s="263" t="str">
        <f t="shared" si="76"/>
        <v>'=COUNT(L11.6C40CB01)</v>
      </c>
    </row>
    <row r="1638" spans="1:8" x14ac:dyDescent="0.2">
      <c r="A1638" s="263" t="s">
        <v>3071</v>
      </c>
      <c r="B1638" s="263" t="s">
        <v>7423</v>
      </c>
      <c r="C1638" s="263" t="b">
        <f t="shared" ca="1" si="77"/>
        <v>0</v>
      </c>
      <c r="D1638" s="263" t="b">
        <f>ISBLANK(L11.6C40CB02)</f>
        <v>0</v>
      </c>
      <c r="E1638" s="263">
        <f>COUNT(L11.6C40CB02)</f>
        <v>0</v>
      </c>
      <c r="G1638" s="268" t="str">
        <f t="shared" si="75"/>
        <v>'=ISBLANK(L11.6C40CB02)</v>
      </c>
      <c r="H1638" s="263" t="str">
        <f t="shared" si="76"/>
        <v>'=COUNT(L11.6C40CB02)</v>
      </c>
    </row>
    <row r="1639" spans="1:8" x14ac:dyDescent="0.2">
      <c r="A1639" s="263" t="s">
        <v>3072</v>
      </c>
      <c r="B1639" s="263" t="s">
        <v>7424</v>
      </c>
      <c r="C1639" s="263" t="b">
        <f t="shared" ca="1" si="77"/>
        <v>0</v>
      </c>
      <c r="D1639" s="263" t="b">
        <f>ISBLANK(L11.6C40CB03)</f>
        <v>0</v>
      </c>
      <c r="E1639" s="263">
        <f>COUNT(L11.6C40CB03)</f>
        <v>0</v>
      </c>
      <c r="G1639" s="268" t="str">
        <f t="shared" si="75"/>
        <v>'=ISBLANK(L11.6C40CB03)</v>
      </c>
      <c r="H1639" s="263" t="str">
        <f t="shared" si="76"/>
        <v>'=COUNT(L11.6C40CB03)</v>
      </c>
    </row>
    <row r="1640" spans="1:8" x14ac:dyDescent="0.2">
      <c r="A1640" s="263" t="s">
        <v>3073</v>
      </c>
      <c r="B1640" s="263" t="s">
        <v>7425</v>
      </c>
      <c r="C1640" s="263" t="b">
        <f t="shared" ca="1" si="77"/>
        <v>0</v>
      </c>
      <c r="D1640" s="263" t="b">
        <f>ISBLANK(L11.6C40CB04)</f>
        <v>0</v>
      </c>
      <c r="E1640" s="263">
        <f>COUNT(L11.6C40CB04)</f>
        <v>0</v>
      </c>
      <c r="G1640" s="268" t="str">
        <f t="shared" si="75"/>
        <v>'=ISBLANK(L11.6C40CB04)</v>
      </c>
      <c r="H1640" s="263" t="str">
        <f t="shared" si="76"/>
        <v>'=COUNT(L11.6C40CB04)</v>
      </c>
    </row>
    <row r="1641" spans="1:8" x14ac:dyDescent="0.2">
      <c r="A1641" s="263" t="s">
        <v>3074</v>
      </c>
      <c r="B1641" s="263" t="s">
        <v>7426</v>
      </c>
      <c r="C1641" s="263" t="b">
        <f t="shared" ca="1" si="77"/>
        <v>0</v>
      </c>
      <c r="D1641" s="263" t="b">
        <f>ISBLANK(L11.6C40CB05)</f>
        <v>0</v>
      </c>
      <c r="E1641" s="263">
        <f>COUNT(L11.6C40CB05)</f>
        <v>0</v>
      </c>
      <c r="G1641" s="268" t="str">
        <f t="shared" si="75"/>
        <v>'=ISBLANK(L11.6C40CB05)</v>
      </c>
      <c r="H1641" s="263" t="str">
        <f t="shared" si="76"/>
        <v>'=COUNT(L11.6C40CB05)</v>
      </c>
    </row>
    <row r="1642" spans="1:8" x14ac:dyDescent="0.2">
      <c r="A1642" s="263" t="s">
        <v>3075</v>
      </c>
      <c r="B1642" s="263" t="s">
        <v>6846</v>
      </c>
      <c r="C1642" s="263" t="b">
        <f t="shared" ca="1" si="77"/>
        <v>0</v>
      </c>
      <c r="D1642" s="263" t="b">
        <f>ISBLANK(L11.6C41CB01)</f>
        <v>0</v>
      </c>
      <c r="E1642" s="263">
        <f>COUNT(L11.6C41CB01)</f>
        <v>0</v>
      </c>
      <c r="G1642" s="268" t="str">
        <f t="shared" si="75"/>
        <v>'=ISBLANK(L11.6C41CB01)</v>
      </c>
      <c r="H1642" s="263" t="str">
        <f t="shared" si="76"/>
        <v>'=COUNT(L11.6C41CB01)</v>
      </c>
    </row>
    <row r="1643" spans="1:8" x14ac:dyDescent="0.2">
      <c r="A1643" s="263" t="s">
        <v>3076</v>
      </c>
      <c r="B1643" s="263" t="s">
        <v>7427</v>
      </c>
      <c r="C1643" s="263" t="b">
        <f t="shared" ca="1" si="77"/>
        <v>0</v>
      </c>
      <c r="D1643" s="263" t="b">
        <f>ISBLANK(L11.6C41CB02)</f>
        <v>0</v>
      </c>
      <c r="E1643" s="263">
        <f>COUNT(L11.6C41CB02)</f>
        <v>0</v>
      </c>
      <c r="G1643" s="268" t="str">
        <f t="shared" si="75"/>
        <v>'=ISBLANK(L11.6C41CB02)</v>
      </c>
      <c r="H1643" s="263" t="str">
        <f t="shared" si="76"/>
        <v>'=COUNT(L11.6C41CB02)</v>
      </c>
    </row>
    <row r="1644" spans="1:8" x14ac:dyDescent="0.2">
      <c r="A1644" s="263" t="s">
        <v>3077</v>
      </c>
      <c r="B1644" s="263" t="s">
        <v>7428</v>
      </c>
      <c r="C1644" s="263" t="b">
        <f t="shared" ca="1" si="77"/>
        <v>0</v>
      </c>
      <c r="D1644" s="263" t="b">
        <f>ISBLANK(L11.6C41CB03)</f>
        <v>0</v>
      </c>
      <c r="E1644" s="263">
        <f>COUNT(L11.6C41CB03)</f>
        <v>0</v>
      </c>
      <c r="G1644" s="268" t="str">
        <f t="shared" si="75"/>
        <v>'=ISBLANK(L11.6C41CB03)</v>
      </c>
      <c r="H1644" s="263" t="str">
        <f t="shared" si="76"/>
        <v>'=COUNT(L11.6C41CB03)</v>
      </c>
    </row>
    <row r="1645" spans="1:8" x14ac:dyDescent="0.2">
      <c r="A1645" s="263" t="s">
        <v>3078</v>
      </c>
      <c r="B1645" s="263" t="s">
        <v>7429</v>
      </c>
      <c r="C1645" s="263" t="b">
        <f t="shared" ca="1" si="77"/>
        <v>0</v>
      </c>
      <c r="D1645" s="263" t="b">
        <f>ISBLANK(L11.6C41CB04)</f>
        <v>0</v>
      </c>
      <c r="E1645" s="263">
        <f>COUNT(L11.6C41CB04)</f>
        <v>0</v>
      </c>
      <c r="G1645" s="268" t="str">
        <f t="shared" si="75"/>
        <v>'=ISBLANK(L11.6C41CB04)</v>
      </c>
      <c r="H1645" s="263" t="str">
        <f t="shared" si="76"/>
        <v>'=COUNT(L11.6C41CB04)</v>
      </c>
    </row>
    <row r="1646" spans="1:8" x14ac:dyDescent="0.2">
      <c r="A1646" s="263" t="s">
        <v>3079</v>
      </c>
      <c r="B1646" s="263" t="s">
        <v>7430</v>
      </c>
      <c r="C1646" s="263" t="b">
        <f t="shared" ca="1" si="77"/>
        <v>0</v>
      </c>
      <c r="D1646" s="263" t="b">
        <f>ISBLANK(L11.6C41CB05)</f>
        <v>0</v>
      </c>
      <c r="E1646" s="263">
        <f>COUNT(L11.6C41CB05)</f>
        <v>0</v>
      </c>
      <c r="G1646" s="268" t="str">
        <f t="shared" si="75"/>
        <v>'=ISBLANK(L11.6C41CB05)</v>
      </c>
      <c r="H1646" s="263" t="str">
        <f t="shared" si="76"/>
        <v>'=COUNT(L11.6C41CB05)</v>
      </c>
    </row>
    <row r="1647" spans="1:8" x14ac:dyDescent="0.2">
      <c r="A1647" s="263" t="s">
        <v>3080</v>
      </c>
      <c r="B1647" s="263" t="s">
        <v>6848</v>
      </c>
      <c r="C1647" s="263" t="b">
        <f t="shared" ca="1" si="77"/>
        <v>0</v>
      </c>
      <c r="D1647" s="263" t="b">
        <f>ISBLANK(L11.6C42CB01)</f>
        <v>0</v>
      </c>
      <c r="E1647" s="263">
        <f>COUNT(L11.6C42CB01)</f>
        <v>0</v>
      </c>
      <c r="G1647" s="268" t="str">
        <f t="shared" si="75"/>
        <v>'=ISBLANK(L11.6C42CB01)</v>
      </c>
      <c r="H1647" s="263" t="str">
        <f t="shared" si="76"/>
        <v>'=COUNT(L11.6C42CB01)</v>
      </c>
    </row>
    <row r="1648" spans="1:8" x14ac:dyDescent="0.2">
      <c r="A1648" s="263" t="s">
        <v>3081</v>
      </c>
      <c r="B1648" s="263" t="s">
        <v>7431</v>
      </c>
      <c r="C1648" s="263" t="b">
        <f t="shared" ca="1" si="77"/>
        <v>0</v>
      </c>
      <c r="D1648" s="263" t="b">
        <f>ISBLANK(L11.6C42CB02)</f>
        <v>0</v>
      </c>
      <c r="E1648" s="263">
        <f>COUNT(L11.6C42CB02)</f>
        <v>0</v>
      </c>
      <c r="G1648" s="268" t="str">
        <f t="shared" si="75"/>
        <v>'=ISBLANK(L11.6C42CB02)</v>
      </c>
      <c r="H1648" s="263" t="str">
        <f t="shared" si="76"/>
        <v>'=COUNT(L11.6C42CB02)</v>
      </c>
    </row>
    <row r="1649" spans="1:8" x14ac:dyDescent="0.2">
      <c r="A1649" s="263" t="s">
        <v>3082</v>
      </c>
      <c r="B1649" s="263" t="s">
        <v>7432</v>
      </c>
      <c r="C1649" s="263" t="b">
        <f t="shared" ca="1" si="77"/>
        <v>0</v>
      </c>
      <c r="D1649" s="263" t="b">
        <f>ISBLANK(L11.6C42CB03)</f>
        <v>0</v>
      </c>
      <c r="E1649" s="263">
        <f>COUNT(L11.6C42CB03)</f>
        <v>0</v>
      </c>
      <c r="G1649" s="268" t="str">
        <f t="shared" si="75"/>
        <v>'=ISBLANK(L11.6C42CB03)</v>
      </c>
      <c r="H1649" s="263" t="str">
        <f t="shared" si="76"/>
        <v>'=COUNT(L11.6C42CB03)</v>
      </c>
    </row>
    <row r="1650" spans="1:8" x14ac:dyDescent="0.2">
      <c r="A1650" s="263" t="s">
        <v>3083</v>
      </c>
      <c r="B1650" s="263" t="s">
        <v>7433</v>
      </c>
      <c r="C1650" s="263" t="b">
        <f t="shared" ca="1" si="77"/>
        <v>0</v>
      </c>
      <c r="D1650" s="263" t="b">
        <f>ISBLANK(L11.6C42CB04)</f>
        <v>0</v>
      </c>
      <c r="E1650" s="263">
        <f>COUNT(L11.6C42CB04)</f>
        <v>0</v>
      </c>
      <c r="G1650" s="268" t="str">
        <f t="shared" si="75"/>
        <v>'=ISBLANK(L11.6C42CB04)</v>
      </c>
      <c r="H1650" s="263" t="str">
        <f t="shared" si="76"/>
        <v>'=COUNT(L11.6C42CB04)</v>
      </c>
    </row>
    <row r="1651" spans="1:8" x14ac:dyDescent="0.2">
      <c r="A1651" s="263" t="s">
        <v>3084</v>
      </c>
      <c r="B1651" s="263" t="s">
        <v>7434</v>
      </c>
      <c r="C1651" s="263" t="b">
        <f t="shared" ca="1" si="77"/>
        <v>0</v>
      </c>
      <c r="D1651" s="263" t="b">
        <f>ISBLANK(L11.6C42CB05)</f>
        <v>0</v>
      </c>
      <c r="E1651" s="263">
        <f>COUNT(L11.6C42CB05)</f>
        <v>0</v>
      </c>
      <c r="G1651" s="268" t="str">
        <f t="shared" si="75"/>
        <v>'=ISBLANK(L11.6C42CB05)</v>
      </c>
      <c r="H1651" s="263" t="str">
        <f t="shared" si="76"/>
        <v>'=COUNT(L11.6C42CB05)</v>
      </c>
    </row>
    <row r="1652" spans="1:8" x14ac:dyDescent="0.2">
      <c r="A1652" s="263" t="s">
        <v>3085</v>
      </c>
      <c r="B1652" s="263" t="s">
        <v>6850</v>
      </c>
      <c r="C1652" s="263" t="b">
        <f t="shared" ca="1" si="77"/>
        <v>0</v>
      </c>
      <c r="D1652" s="263" t="b">
        <f>ISBLANK(L11.6C43CB01)</f>
        <v>0</v>
      </c>
      <c r="E1652" s="263">
        <f>COUNT(L11.6C43CB01)</f>
        <v>0</v>
      </c>
      <c r="G1652" s="268" t="str">
        <f t="shared" si="75"/>
        <v>'=ISBLANK(L11.6C43CB01)</v>
      </c>
      <c r="H1652" s="263" t="str">
        <f t="shared" si="76"/>
        <v>'=COUNT(L11.6C43CB01)</v>
      </c>
    </row>
    <row r="1653" spans="1:8" x14ac:dyDescent="0.2">
      <c r="A1653" s="263" t="s">
        <v>3086</v>
      </c>
      <c r="B1653" s="263" t="s">
        <v>7435</v>
      </c>
      <c r="C1653" s="263" t="b">
        <f t="shared" ca="1" si="77"/>
        <v>0</v>
      </c>
      <c r="D1653" s="263" t="b">
        <f>ISBLANK(L11.6C43CB02)</f>
        <v>0</v>
      </c>
      <c r="E1653" s="263">
        <f>COUNT(L11.6C43CB02)</f>
        <v>0</v>
      </c>
      <c r="G1653" s="268" t="str">
        <f t="shared" si="75"/>
        <v>'=ISBLANK(L11.6C43CB02)</v>
      </c>
      <c r="H1653" s="263" t="str">
        <f t="shared" si="76"/>
        <v>'=COUNT(L11.6C43CB02)</v>
      </c>
    </row>
    <row r="1654" spans="1:8" x14ac:dyDescent="0.2">
      <c r="A1654" s="263" t="s">
        <v>3087</v>
      </c>
      <c r="B1654" s="263" t="s">
        <v>7436</v>
      </c>
      <c r="C1654" s="263" t="b">
        <f t="shared" ca="1" si="77"/>
        <v>0</v>
      </c>
      <c r="D1654" s="263" t="b">
        <f>ISBLANK(L11.6C43CB03)</f>
        <v>0</v>
      </c>
      <c r="E1654" s="263">
        <f>COUNT(L11.6C43CB03)</f>
        <v>0</v>
      </c>
      <c r="G1654" s="268" t="str">
        <f t="shared" si="75"/>
        <v>'=ISBLANK(L11.6C43CB03)</v>
      </c>
      <c r="H1654" s="263" t="str">
        <f t="shared" si="76"/>
        <v>'=COUNT(L11.6C43CB03)</v>
      </c>
    </row>
    <row r="1655" spans="1:8" x14ac:dyDescent="0.2">
      <c r="A1655" s="263" t="s">
        <v>3088</v>
      </c>
      <c r="B1655" s="263" t="s">
        <v>7437</v>
      </c>
      <c r="C1655" s="263" t="b">
        <f t="shared" ca="1" si="77"/>
        <v>0</v>
      </c>
      <c r="D1655" s="263" t="b">
        <f>ISBLANK(L11.6C43CB04)</f>
        <v>0</v>
      </c>
      <c r="E1655" s="263">
        <f>COUNT(L11.6C43CB04)</f>
        <v>0</v>
      </c>
      <c r="G1655" s="268" t="str">
        <f t="shared" si="75"/>
        <v>'=ISBLANK(L11.6C43CB04)</v>
      </c>
      <c r="H1655" s="263" t="str">
        <f t="shared" si="76"/>
        <v>'=COUNT(L11.6C43CB04)</v>
      </c>
    </row>
    <row r="1656" spans="1:8" x14ac:dyDescent="0.2">
      <c r="A1656" s="263" t="s">
        <v>3089</v>
      </c>
      <c r="B1656" s="263" t="s">
        <v>7438</v>
      </c>
      <c r="C1656" s="263" t="b">
        <f t="shared" ca="1" si="77"/>
        <v>0</v>
      </c>
      <c r="D1656" s="263" t="b">
        <f>ISBLANK(L11.6C43CB05)</f>
        <v>0</v>
      </c>
      <c r="E1656" s="263">
        <f>COUNT(L11.6C43CB05)</f>
        <v>0</v>
      </c>
      <c r="G1656" s="268" t="str">
        <f t="shared" si="75"/>
        <v>'=ISBLANK(L11.6C43CB05)</v>
      </c>
      <c r="H1656" s="263" t="str">
        <f t="shared" si="76"/>
        <v>'=COUNT(L11.6C43CB05)</v>
      </c>
    </row>
    <row r="1657" spans="1:8" x14ac:dyDescent="0.2">
      <c r="A1657" s="263" t="s">
        <v>3090</v>
      </c>
      <c r="B1657" s="263" t="s">
        <v>6852</v>
      </c>
      <c r="C1657" s="263" t="b">
        <f t="shared" ca="1" si="77"/>
        <v>0</v>
      </c>
      <c r="D1657" s="263" t="b">
        <f>ISBLANK(L11.6C44CB01)</f>
        <v>0</v>
      </c>
      <c r="E1657" s="263">
        <f>COUNT(L11.6C44CB01)</f>
        <v>0</v>
      </c>
      <c r="G1657" s="268" t="str">
        <f t="shared" si="75"/>
        <v>'=ISBLANK(L11.6C44CB01)</v>
      </c>
      <c r="H1657" s="263" t="str">
        <f t="shared" si="76"/>
        <v>'=COUNT(L11.6C44CB01)</v>
      </c>
    </row>
    <row r="1658" spans="1:8" x14ac:dyDescent="0.2">
      <c r="A1658" s="263" t="s">
        <v>3091</v>
      </c>
      <c r="B1658" s="263" t="s">
        <v>7439</v>
      </c>
      <c r="C1658" s="263" t="b">
        <f t="shared" ca="1" si="77"/>
        <v>0</v>
      </c>
      <c r="D1658" s="263" t="b">
        <f>ISBLANK(L11.6C44CB02)</f>
        <v>0</v>
      </c>
      <c r="E1658" s="263">
        <f>COUNT(L11.6C44CB02)</f>
        <v>0</v>
      </c>
      <c r="G1658" s="268" t="str">
        <f t="shared" si="75"/>
        <v>'=ISBLANK(L11.6C44CB02)</v>
      </c>
      <c r="H1658" s="263" t="str">
        <f t="shared" si="76"/>
        <v>'=COUNT(L11.6C44CB02)</v>
      </c>
    </row>
    <row r="1659" spans="1:8" x14ac:dyDescent="0.2">
      <c r="A1659" s="263" t="s">
        <v>3092</v>
      </c>
      <c r="B1659" s="263" t="s">
        <v>7440</v>
      </c>
      <c r="C1659" s="263" t="b">
        <f t="shared" ca="1" si="77"/>
        <v>0</v>
      </c>
      <c r="D1659" s="263" t="b">
        <f>ISBLANK(L11.6C44CB03)</f>
        <v>0</v>
      </c>
      <c r="E1659" s="263">
        <f>COUNT(L11.6C44CB03)</f>
        <v>0</v>
      </c>
      <c r="G1659" s="268" t="str">
        <f t="shared" si="75"/>
        <v>'=ISBLANK(L11.6C44CB03)</v>
      </c>
      <c r="H1659" s="263" t="str">
        <f t="shared" si="76"/>
        <v>'=COUNT(L11.6C44CB03)</v>
      </c>
    </row>
    <row r="1660" spans="1:8" x14ac:dyDescent="0.2">
      <c r="A1660" s="263" t="s">
        <v>3093</v>
      </c>
      <c r="B1660" s="263" t="s">
        <v>7441</v>
      </c>
      <c r="C1660" s="263" t="b">
        <f t="shared" ca="1" si="77"/>
        <v>0</v>
      </c>
      <c r="D1660" s="263" t="b">
        <f>ISBLANK(L11.6C44CB04)</f>
        <v>0</v>
      </c>
      <c r="E1660" s="263">
        <f>COUNT(L11.6C44CB04)</f>
        <v>0</v>
      </c>
      <c r="G1660" s="268" t="str">
        <f t="shared" si="75"/>
        <v>'=ISBLANK(L11.6C44CB04)</v>
      </c>
      <c r="H1660" s="263" t="str">
        <f t="shared" si="76"/>
        <v>'=COUNT(L11.6C44CB04)</v>
      </c>
    </row>
    <row r="1661" spans="1:8" x14ac:dyDescent="0.2">
      <c r="A1661" s="263" t="s">
        <v>3094</v>
      </c>
      <c r="B1661" s="263" t="s">
        <v>7442</v>
      </c>
      <c r="C1661" s="263" t="b">
        <f t="shared" ca="1" si="77"/>
        <v>0</v>
      </c>
      <c r="D1661" s="263" t="b">
        <f>ISBLANK(L11.6C44CB05)</f>
        <v>0</v>
      </c>
      <c r="E1661" s="263">
        <f>COUNT(L11.6C44CB05)</f>
        <v>0</v>
      </c>
      <c r="G1661" s="268" t="str">
        <f t="shared" si="75"/>
        <v>'=ISBLANK(L11.6C44CB05)</v>
      </c>
      <c r="H1661" s="263" t="str">
        <f t="shared" si="76"/>
        <v>'=COUNT(L11.6C44CB05)</v>
      </c>
    </row>
    <row r="1662" spans="1:8" x14ac:dyDescent="0.2">
      <c r="A1662" s="263" t="s">
        <v>3095</v>
      </c>
      <c r="B1662" s="263" t="s">
        <v>6854</v>
      </c>
      <c r="C1662" s="263" t="b">
        <f t="shared" ca="1" si="77"/>
        <v>0</v>
      </c>
      <c r="D1662" s="263" t="b">
        <f>ISBLANK(L11.6C45CB01)</f>
        <v>0</v>
      </c>
      <c r="E1662" s="263">
        <f>COUNT(L11.6C45CB01)</f>
        <v>0</v>
      </c>
      <c r="G1662" s="268" t="str">
        <f t="shared" si="75"/>
        <v>'=ISBLANK(L11.6C45CB01)</v>
      </c>
      <c r="H1662" s="263" t="str">
        <f t="shared" si="76"/>
        <v>'=COUNT(L11.6C45CB01)</v>
      </c>
    </row>
    <row r="1663" spans="1:8" x14ac:dyDescent="0.2">
      <c r="A1663" s="263" t="s">
        <v>3096</v>
      </c>
      <c r="B1663" s="263" t="s">
        <v>7443</v>
      </c>
      <c r="C1663" s="263" t="b">
        <f t="shared" ca="1" si="77"/>
        <v>0</v>
      </c>
      <c r="D1663" s="263" t="b">
        <f>ISBLANK(L11.6C45CB02)</f>
        <v>0</v>
      </c>
      <c r="E1663" s="263">
        <f>COUNT(L11.6C45CB02)</f>
        <v>0</v>
      </c>
      <c r="G1663" s="268" t="str">
        <f t="shared" si="75"/>
        <v>'=ISBLANK(L11.6C45CB02)</v>
      </c>
      <c r="H1663" s="263" t="str">
        <f t="shared" si="76"/>
        <v>'=COUNT(L11.6C45CB02)</v>
      </c>
    </row>
    <row r="1664" spans="1:8" x14ac:dyDescent="0.2">
      <c r="A1664" s="263" t="s">
        <v>3097</v>
      </c>
      <c r="B1664" s="263" t="s">
        <v>7444</v>
      </c>
      <c r="C1664" s="263" t="b">
        <f t="shared" ca="1" si="77"/>
        <v>0</v>
      </c>
      <c r="D1664" s="263" t="b">
        <f>ISBLANK(L11.6C45CB03)</f>
        <v>0</v>
      </c>
      <c r="E1664" s="263">
        <f>COUNT(L11.6C45CB03)</f>
        <v>0</v>
      </c>
      <c r="G1664" s="268" t="str">
        <f t="shared" si="75"/>
        <v>'=ISBLANK(L11.6C45CB03)</v>
      </c>
      <c r="H1664" s="263" t="str">
        <f t="shared" si="76"/>
        <v>'=COUNT(L11.6C45CB03)</v>
      </c>
    </row>
    <row r="1665" spans="1:8" x14ac:dyDescent="0.2">
      <c r="A1665" s="263" t="s">
        <v>3098</v>
      </c>
      <c r="B1665" s="263" t="s">
        <v>7445</v>
      </c>
      <c r="C1665" s="263" t="b">
        <f t="shared" ca="1" si="77"/>
        <v>0</v>
      </c>
      <c r="D1665" s="263" t="b">
        <f>ISBLANK(L11.6C45CB04)</f>
        <v>0</v>
      </c>
      <c r="E1665" s="263">
        <f>COUNT(L11.6C45CB04)</f>
        <v>0</v>
      </c>
      <c r="G1665" s="268" t="str">
        <f t="shared" si="75"/>
        <v>'=ISBLANK(L11.6C45CB04)</v>
      </c>
      <c r="H1665" s="263" t="str">
        <f t="shared" si="76"/>
        <v>'=COUNT(L11.6C45CB04)</v>
      </c>
    </row>
    <row r="1666" spans="1:8" x14ac:dyDescent="0.2">
      <c r="A1666" s="263" t="s">
        <v>3099</v>
      </c>
      <c r="B1666" s="263" t="s">
        <v>7446</v>
      </c>
      <c r="C1666" s="263" t="b">
        <f t="shared" ca="1" si="77"/>
        <v>0</v>
      </c>
      <c r="D1666" s="263" t="b">
        <f>ISBLANK(L11.6C45CB05)</f>
        <v>0</v>
      </c>
      <c r="E1666" s="263">
        <f>COUNT(L11.6C45CB05)</f>
        <v>0</v>
      </c>
      <c r="G1666" s="268" t="str">
        <f t="shared" ref="G1666:G1729" si="78">"'=ISBLANK(" &amp; A1666 &amp;")"</f>
        <v>'=ISBLANK(L11.6C45CB05)</v>
      </c>
      <c r="H1666" s="263" t="str">
        <f t="shared" ref="H1666:H1729" si="79">"'=COUNT(" &amp; A1666 &amp;")"</f>
        <v>'=COUNT(L11.6C45CB05)</v>
      </c>
    </row>
    <row r="1667" spans="1:8" x14ac:dyDescent="0.2">
      <c r="A1667" s="263" t="s">
        <v>3100</v>
      </c>
      <c r="B1667" s="263" t="s">
        <v>6856</v>
      </c>
      <c r="C1667" s="263" t="b">
        <f t="shared" ref="C1667:C1730" ca="1" si="80">INDIRECT(A1667)</f>
        <v>0</v>
      </c>
      <c r="D1667" s="263" t="b">
        <f>ISBLANK(L11.6C46CB01)</f>
        <v>0</v>
      </c>
      <c r="E1667" s="263">
        <f>COUNT(L11.6C46CB01)</f>
        <v>0</v>
      </c>
      <c r="G1667" s="268" t="str">
        <f t="shared" si="78"/>
        <v>'=ISBLANK(L11.6C46CB01)</v>
      </c>
      <c r="H1667" s="263" t="str">
        <f t="shared" si="79"/>
        <v>'=COUNT(L11.6C46CB01)</v>
      </c>
    </row>
    <row r="1668" spans="1:8" x14ac:dyDescent="0.2">
      <c r="A1668" s="263" t="s">
        <v>3101</v>
      </c>
      <c r="B1668" s="263" t="s">
        <v>7447</v>
      </c>
      <c r="C1668" s="263" t="b">
        <f t="shared" ca="1" si="80"/>
        <v>0</v>
      </c>
      <c r="D1668" s="263" t="b">
        <f>ISBLANK(L11.6C46CB02)</f>
        <v>0</v>
      </c>
      <c r="E1668" s="263">
        <f>COUNT(L11.6C46CB02)</f>
        <v>0</v>
      </c>
      <c r="G1668" s="268" t="str">
        <f t="shared" si="78"/>
        <v>'=ISBLANK(L11.6C46CB02)</v>
      </c>
      <c r="H1668" s="263" t="str">
        <f t="shared" si="79"/>
        <v>'=COUNT(L11.6C46CB02)</v>
      </c>
    </row>
    <row r="1669" spans="1:8" x14ac:dyDescent="0.2">
      <c r="A1669" s="263" t="s">
        <v>3102</v>
      </c>
      <c r="B1669" s="263" t="s">
        <v>7448</v>
      </c>
      <c r="C1669" s="263" t="b">
        <f t="shared" ca="1" si="80"/>
        <v>0</v>
      </c>
      <c r="D1669" s="263" t="b">
        <f>ISBLANK(L11.6C46CB03)</f>
        <v>0</v>
      </c>
      <c r="E1669" s="263">
        <f>COUNT(L11.6C46CB03)</f>
        <v>0</v>
      </c>
      <c r="G1669" s="268" t="str">
        <f t="shared" si="78"/>
        <v>'=ISBLANK(L11.6C46CB03)</v>
      </c>
      <c r="H1669" s="263" t="str">
        <f t="shared" si="79"/>
        <v>'=COUNT(L11.6C46CB03)</v>
      </c>
    </row>
    <row r="1670" spans="1:8" x14ac:dyDescent="0.2">
      <c r="A1670" s="263" t="s">
        <v>3103</v>
      </c>
      <c r="B1670" s="263" t="s">
        <v>7449</v>
      </c>
      <c r="C1670" s="263" t="b">
        <f t="shared" ca="1" si="80"/>
        <v>0</v>
      </c>
      <c r="D1670" s="263" t="b">
        <f>ISBLANK(L11.6C46CB04)</f>
        <v>0</v>
      </c>
      <c r="E1670" s="263">
        <f>COUNT(L11.6C46CB04)</f>
        <v>0</v>
      </c>
      <c r="G1670" s="268" t="str">
        <f t="shared" si="78"/>
        <v>'=ISBLANK(L11.6C46CB04)</v>
      </c>
      <c r="H1670" s="263" t="str">
        <f t="shared" si="79"/>
        <v>'=COUNT(L11.6C46CB04)</v>
      </c>
    </row>
    <row r="1671" spans="1:8" x14ac:dyDescent="0.2">
      <c r="A1671" s="263" t="s">
        <v>3104</v>
      </c>
      <c r="B1671" s="263" t="s">
        <v>7450</v>
      </c>
      <c r="C1671" s="263" t="b">
        <f t="shared" ca="1" si="80"/>
        <v>0</v>
      </c>
      <c r="D1671" s="263" t="b">
        <f>ISBLANK(L11.6C46CB05)</f>
        <v>0</v>
      </c>
      <c r="E1671" s="263">
        <f>COUNT(L11.6C46CB05)</f>
        <v>0</v>
      </c>
      <c r="G1671" s="268" t="str">
        <f t="shared" si="78"/>
        <v>'=ISBLANK(L11.6C46CB05)</v>
      </c>
      <c r="H1671" s="263" t="str">
        <f t="shared" si="79"/>
        <v>'=COUNT(L11.6C46CB05)</v>
      </c>
    </row>
    <row r="1672" spans="1:8" x14ac:dyDescent="0.2">
      <c r="A1672" s="263" t="s">
        <v>3105</v>
      </c>
      <c r="B1672" s="263" t="s">
        <v>6858</v>
      </c>
      <c r="C1672" s="263" t="b">
        <f t="shared" ca="1" si="80"/>
        <v>0</v>
      </c>
      <c r="D1672" s="263" t="b">
        <f>ISBLANK(L11.6C47CB01)</f>
        <v>0</v>
      </c>
      <c r="E1672" s="263">
        <f>COUNT(L11.6C47CB01)</f>
        <v>0</v>
      </c>
      <c r="G1672" s="268" t="str">
        <f t="shared" si="78"/>
        <v>'=ISBLANK(L11.6C47CB01)</v>
      </c>
      <c r="H1672" s="263" t="str">
        <f t="shared" si="79"/>
        <v>'=COUNT(L11.6C47CB01)</v>
      </c>
    </row>
    <row r="1673" spans="1:8" x14ac:dyDescent="0.2">
      <c r="A1673" s="263" t="s">
        <v>3106</v>
      </c>
      <c r="B1673" s="263" t="s">
        <v>7451</v>
      </c>
      <c r="C1673" s="263" t="b">
        <f t="shared" ca="1" si="80"/>
        <v>0</v>
      </c>
      <c r="D1673" s="263" t="b">
        <f>ISBLANK(L11.6C47CB02)</f>
        <v>0</v>
      </c>
      <c r="E1673" s="263">
        <f>COUNT(L11.6C47CB02)</f>
        <v>0</v>
      </c>
      <c r="G1673" s="268" t="str">
        <f t="shared" si="78"/>
        <v>'=ISBLANK(L11.6C47CB02)</v>
      </c>
      <c r="H1673" s="263" t="str">
        <f t="shared" si="79"/>
        <v>'=COUNT(L11.6C47CB02)</v>
      </c>
    </row>
    <row r="1674" spans="1:8" x14ac:dyDescent="0.2">
      <c r="A1674" s="263" t="s">
        <v>3107</v>
      </c>
      <c r="B1674" s="263" t="s">
        <v>7452</v>
      </c>
      <c r="C1674" s="263" t="b">
        <f t="shared" ca="1" si="80"/>
        <v>0</v>
      </c>
      <c r="D1674" s="263" t="b">
        <f>ISBLANK(L11.6C47CB03)</f>
        <v>0</v>
      </c>
      <c r="E1674" s="263">
        <f>COUNT(L11.6C47CB03)</f>
        <v>0</v>
      </c>
      <c r="G1674" s="268" t="str">
        <f t="shared" si="78"/>
        <v>'=ISBLANK(L11.6C47CB03)</v>
      </c>
      <c r="H1674" s="263" t="str">
        <f t="shared" si="79"/>
        <v>'=COUNT(L11.6C47CB03)</v>
      </c>
    </row>
    <row r="1675" spans="1:8" x14ac:dyDescent="0.2">
      <c r="A1675" s="263" t="s">
        <v>3108</v>
      </c>
      <c r="B1675" s="263" t="s">
        <v>7453</v>
      </c>
      <c r="C1675" s="263" t="b">
        <f t="shared" ca="1" si="80"/>
        <v>0</v>
      </c>
      <c r="D1675" s="263" t="b">
        <f>ISBLANK(L11.6C47CB04)</f>
        <v>0</v>
      </c>
      <c r="E1675" s="263">
        <f>COUNT(L11.6C47CB04)</f>
        <v>0</v>
      </c>
      <c r="G1675" s="268" t="str">
        <f t="shared" si="78"/>
        <v>'=ISBLANK(L11.6C47CB04)</v>
      </c>
      <c r="H1675" s="263" t="str">
        <f t="shared" si="79"/>
        <v>'=COUNT(L11.6C47CB04)</v>
      </c>
    </row>
    <row r="1676" spans="1:8" x14ac:dyDescent="0.2">
      <c r="A1676" s="263" t="s">
        <v>3109</v>
      </c>
      <c r="B1676" s="263" t="s">
        <v>7454</v>
      </c>
      <c r="C1676" s="263" t="b">
        <f t="shared" ca="1" si="80"/>
        <v>0</v>
      </c>
      <c r="D1676" s="263" t="b">
        <f>ISBLANK(L11.6C47CB05)</f>
        <v>0</v>
      </c>
      <c r="E1676" s="263">
        <f>COUNT(L11.6C47CB05)</f>
        <v>0</v>
      </c>
      <c r="G1676" s="268" t="str">
        <f t="shared" si="78"/>
        <v>'=ISBLANK(L11.6C47CB05)</v>
      </c>
      <c r="H1676" s="263" t="str">
        <f t="shared" si="79"/>
        <v>'=COUNT(L11.6C47CB05)</v>
      </c>
    </row>
    <row r="1677" spans="1:8" x14ac:dyDescent="0.2">
      <c r="A1677" s="263" t="s">
        <v>3110</v>
      </c>
      <c r="B1677" s="263" t="s">
        <v>6860</v>
      </c>
      <c r="C1677" s="263" t="b">
        <f t="shared" ca="1" si="80"/>
        <v>0</v>
      </c>
      <c r="D1677" s="263" t="b">
        <f>ISBLANK(L11.6C48CB01)</f>
        <v>0</v>
      </c>
      <c r="E1677" s="263">
        <f>COUNT(L11.6C48CB01)</f>
        <v>0</v>
      </c>
      <c r="G1677" s="268" t="str">
        <f t="shared" si="78"/>
        <v>'=ISBLANK(L11.6C48CB01)</v>
      </c>
      <c r="H1677" s="263" t="str">
        <f t="shared" si="79"/>
        <v>'=COUNT(L11.6C48CB01)</v>
      </c>
    </row>
    <row r="1678" spans="1:8" x14ac:dyDescent="0.2">
      <c r="A1678" s="263" t="s">
        <v>3111</v>
      </c>
      <c r="B1678" s="263" t="s">
        <v>7455</v>
      </c>
      <c r="C1678" s="263" t="b">
        <f t="shared" ca="1" si="80"/>
        <v>0</v>
      </c>
      <c r="D1678" s="263" t="b">
        <f>ISBLANK(L11.6C48CB02)</f>
        <v>0</v>
      </c>
      <c r="E1678" s="263">
        <f>COUNT(L11.6C48CB02)</f>
        <v>0</v>
      </c>
      <c r="G1678" s="268" t="str">
        <f t="shared" si="78"/>
        <v>'=ISBLANK(L11.6C48CB02)</v>
      </c>
      <c r="H1678" s="263" t="str">
        <f t="shared" si="79"/>
        <v>'=COUNT(L11.6C48CB02)</v>
      </c>
    </row>
    <row r="1679" spans="1:8" x14ac:dyDescent="0.2">
      <c r="A1679" s="263" t="s">
        <v>3112</v>
      </c>
      <c r="B1679" s="263" t="s">
        <v>7456</v>
      </c>
      <c r="C1679" s="263" t="b">
        <f t="shared" ca="1" si="80"/>
        <v>0</v>
      </c>
      <c r="D1679" s="263" t="b">
        <f>ISBLANK(L11.6C48CB03)</f>
        <v>0</v>
      </c>
      <c r="E1679" s="263">
        <f>COUNT(L11.6C48CB03)</f>
        <v>0</v>
      </c>
      <c r="G1679" s="268" t="str">
        <f t="shared" si="78"/>
        <v>'=ISBLANK(L11.6C48CB03)</v>
      </c>
      <c r="H1679" s="263" t="str">
        <f t="shared" si="79"/>
        <v>'=COUNT(L11.6C48CB03)</v>
      </c>
    </row>
    <row r="1680" spans="1:8" x14ac:dyDescent="0.2">
      <c r="A1680" s="263" t="s">
        <v>3113</v>
      </c>
      <c r="B1680" s="263" t="s">
        <v>7457</v>
      </c>
      <c r="C1680" s="263" t="b">
        <f t="shared" ca="1" si="80"/>
        <v>0</v>
      </c>
      <c r="D1680" s="263" t="b">
        <f>ISBLANK(L11.6C48CB04)</f>
        <v>0</v>
      </c>
      <c r="E1680" s="263">
        <f>COUNT(L11.6C48CB04)</f>
        <v>0</v>
      </c>
      <c r="G1680" s="268" t="str">
        <f t="shared" si="78"/>
        <v>'=ISBLANK(L11.6C48CB04)</v>
      </c>
      <c r="H1680" s="263" t="str">
        <f t="shared" si="79"/>
        <v>'=COUNT(L11.6C48CB04)</v>
      </c>
    </row>
    <row r="1681" spans="1:8" x14ac:dyDescent="0.2">
      <c r="A1681" s="263" t="s">
        <v>3114</v>
      </c>
      <c r="B1681" s="263" t="s">
        <v>7458</v>
      </c>
      <c r="C1681" s="263" t="b">
        <f t="shared" ca="1" si="80"/>
        <v>0</v>
      </c>
      <c r="D1681" s="263" t="b">
        <f>ISBLANK(L11.6C48CB05)</f>
        <v>0</v>
      </c>
      <c r="E1681" s="263">
        <f>COUNT(L11.6C48CB05)</f>
        <v>0</v>
      </c>
      <c r="G1681" s="268" t="str">
        <f t="shared" si="78"/>
        <v>'=ISBLANK(L11.6C48CB05)</v>
      </c>
      <c r="H1681" s="263" t="str">
        <f t="shared" si="79"/>
        <v>'=COUNT(L11.6C48CB05)</v>
      </c>
    </row>
    <row r="1682" spans="1:8" x14ac:dyDescent="0.2">
      <c r="A1682" s="263" t="s">
        <v>3115</v>
      </c>
      <c r="B1682" s="263" t="s">
        <v>6862</v>
      </c>
      <c r="C1682" s="263" t="b">
        <f t="shared" ca="1" si="80"/>
        <v>0</v>
      </c>
      <c r="D1682" s="263" t="b">
        <f>ISBLANK(L11.6C49CB01)</f>
        <v>0</v>
      </c>
      <c r="E1682" s="263">
        <f>COUNT(L11.6C49CB01)</f>
        <v>0</v>
      </c>
      <c r="G1682" s="268" t="str">
        <f t="shared" si="78"/>
        <v>'=ISBLANK(L11.6C49CB01)</v>
      </c>
      <c r="H1682" s="263" t="str">
        <f t="shared" si="79"/>
        <v>'=COUNT(L11.6C49CB01)</v>
      </c>
    </row>
    <row r="1683" spans="1:8" x14ac:dyDescent="0.2">
      <c r="A1683" s="263" t="s">
        <v>3116</v>
      </c>
      <c r="B1683" s="263" t="s">
        <v>7459</v>
      </c>
      <c r="C1683" s="263" t="b">
        <f t="shared" ca="1" si="80"/>
        <v>0</v>
      </c>
      <c r="D1683" s="263" t="b">
        <f>ISBLANK(L11.6C49CB02)</f>
        <v>0</v>
      </c>
      <c r="E1683" s="263">
        <f>COUNT(L11.6C49CB02)</f>
        <v>0</v>
      </c>
      <c r="G1683" s="268" t="str">
        <f t="shared" si="78"/>
        <v>'=ISBLANK(L11.6C49CB02)</v>
      </c>
      <c r="H1683" s="263" t="str">
        <f t="shared" si="79"/>
        <v>'=COUNT(L11.6C49CB02)</v>
      </c>
    </row>
    <row r="1684" spans="1:8" x14ac:dyDescent="0.2">
      <c r="A1684" s="263" t="s">
        <v>3117</v>
      </c>
      <c r="B1684" s="263" t="s">
        <v>7460</v>
      </c>
      <c r="C1684" s="263" t="b">
        <f t="shared" ca="1" si="80"/>
        <v>0</v>
      </c>
      <c r="D1684" s="263" t="b">
        <f>ISBLANK(L11.6C49CB03)</f>
        <v>0</v>
      </c>
      <c r="E1684" s="263">
        <f>COUNT(L11.6C49CB03)</f>
        <v>0</v>
      </c>
      <c r="G1684" s="268" t="str">
        <f t="shared" si="78"/>
        <v>'=ISBLANK(L11.6C49CB03)</v>
      </c>
      <c r="H1684" s="263" t="str">
        <f t="shared" si="79"/>
        <v>'=COUNT(L11.6C49CB03)</v>
      </c>
    </row>
    <row r="1685" spans="1:8" x14ac:dyDescent="0.2">
      <c r="A1685" s="263" t="s">
        <v>3118</v>
      </c>
      <c r="B1685" s="263" t="s">
        <v>7461</v>
      </c>
      <c r="C1685" s="263" t="b">
        <f t="shared" ca="1" si="80"/>
        <v>0</v>
      </c>
      <c r="D1685" s="263" t="b">
        <f>ISBLANK(L11.6C49CB04)</f>
        <v>0</v>
      </c>
      <c r="E1685" s="263">
        <f>COUNT(L11.6C49CB04)</f>
        <v>0</v>
      </c>
      <c r="G1685" s="268" t="str">
        <f t="shared" si="78"/>
        <v>'=ISBLANK(L11.6C49CB04)</v>
      </c>
      <c r="H1685" s="263" t="str">
        <f t="shared" si="79"/>
        <v>'=COUNT(L11.6C49CB04)</v>
      </c>
    </row>
    <row r="1686" spans="1:8" x14ac:dyDescent="0.2">
      <c r="A1686" s="263" t="s">
        <v>3119</v>
      </c>
      <c r="B1686" s="263" t="s">
        <v>7462</v>
      </c>
      <c r="C1686" s="263" t="b">
        <f t="shared" ca="1" si="80"/>
        <v>0</v>
      </c>
      <c r="D1686" s="263" t="b">
        <f>ISBLANK(L11.6C49CB05)</f>
        <v>0</v>
      </c>
      <c r="E1686" s="263">
        <f>COUNT(L11.6C49CB05)</f>
        <v>0</v>
      </c>
      <c r="G1686" s="268" t="str">
        <f t="shared" si="78"/>
        <v>'=ISBLANK(L11.6C49CB05)</v>
      </c>
      <c r="H1686" s="263" t="str">
        <f t="shared" si="79"/>
        <v>'=COUNT(L11.6C49CB05)</v>
      </c>
    </row>
    <row r="1687" spans="1:8" x14ac:dyDescent="0.2">
      <c r="A1687" s="263" t="s">
        <v>3120</v>
      </c>
      <c r="B1687" s="263" t="s">
        <v>6864</v>
      </c>
      <c r="C1687" s="263" t="b">
        <f t="shared" ca="1" si="80"/>
        <v>0</v>
      </c>
      <c r="D1687" s="263" t="b">
        <f>ISBLANK(L11.6C50CB01)</f>
        <v>0</v>
      </c>
      <c r="E1687" s="263">
        <f>COUNT(L11.6C50CB01)</f>
        <v>0</v>
      </c>
      <c r="G1687" s="268" t="str">
        <f t="shared" si="78"/>
        <v>'=ISBLANK(L11.6C50CB01)</v>
      </c>
      <c r="H1687" s="263" t="str">
        <f t="shared" si="79"/>
        <v>'=COUNT(L11.6C50CB01)</v>
      </c>
    </row>
    <row r="1688" spans="1:8" x14ac:dyDescent="0.2">
      <c r="A1688" s="263" t="s">
        <v>3121</v>
      </c>
      <c r="B1688" s="263" t="s">
        <v>7463</v>
      </c>
      <c r="C1688" s="263" t="b">
        <f t="shared" ca="1" si="80"/>
        <v>0</v>
      </c>
      <c r="D1688" s="263" t="b">
        <f>ISBLANK(L11.6C50CB02)</f>
        <v>0</v>
      </c>
      <c r="E1688" s="263">
        <f>COUNT(L11.6C50CB02)</f>
        <v>0</v>
      </c>
      <c r="G1688" s="268" t="str">
        <f t="shared" si="78"/>
        <v>'=ISBLANK(L11.6C50CB02)</v>
      </c>
      <c r="H1688" s="263" t="str">
        <f t="shared" si="79"/>
        <v>'=COUNT(L11.6C50CB02)</v>
      </c>
    </row>
    <row r="1689" spans="1:8" x14ac:dyDescent="0.2">
      <c r="A1689" s="263" t="s">
        <v>3122</v>
      </c>
      <c r="B1689" s="263" t="s">
        <v>7464</v>
      </c>
      <c r="C1689" s="263" t="b">
        <f t="shared" ca="1" si="80"/>
        <v>0</v>
      </c>
      <c r="D1689" s="263" t="b">
        <f>ISBLANK(L11.6C50CB03)</f>
        <v>0</v>
      </c>
      <c r="E1689" s="263">
        <f>COUNT(L11.6C50CB03)</f>
        <v>0</v>
      </c>
      <c r="G1689" s="268" t="str">
        <f t="shared" si="78"/>
        <v>'=ISBLANK(L11.6C50CB03)</v>
      </c>
      <c r="H1689" s="263" t="str">
        <f t="shared" si="79"/>
        <v>'=COUNT(L11.6C50CB03)</v>
      </c>
    </row>
    <row r="1690" spans="1:8" x14ac:dyDescent="0.2">
      <c r="A1690" s="263" t="s">
        <v>3123</v>
      </c>
      <c r="B1690" s="263" t="s">
        <v>7465</v>
      </c>
      <c r="C1690" s="263" t="b">
        <f t="shared" ca="1" si="80"/>
        <v>0</v>
      </c>
      <c r="D1690" s="263" t="b">
        <f>ISBLANK(L11.6C50CB04)</f>
        <v>0</v>
      </c>
      <c r="E1690" s="263">
        <f>COUNT(L11.6C50CB04)</f>
        <v>0</v>
      </c>
      <c r="G1690" s="268" t="str">
        <f t="shared" si="78"/>
        <v>'=ISBLANK(L11.6C50CB04)</v>
      </c>
      <c r="H1690" s="263" t="str">
        <f t="shared" si="79"/>
        <v>'=COUNT(L11.6C50CB04)</v>
      </c>
    </row>
    <row r="1691" spans="1:8" x14ac:dyDescent="0.2">
      <c r="A1691" s="263" t="s">
        <v>3124</v>
      </c>
      <c r="B1691" s="263" t="s">
        <v>7466</v>
      </c>
      <c r="C1691" s="263" t="b">
        <f t="shared" ca="1" si="80"/>
        <v>0</v>
      </c>
      <c r="D1691" s="263" t="b">
        <f>ISBLANK(L11.6C50CB05)</f>
        <v>0</v>
      </c>
      <c r="E1691" s="263">
        <f>COUNT(L11.6C50CB05)</f>
        <v>0</v>
      </c>
      <c r="G1691" s="268" t="str">
        <f t="shared" si="78"/>
        <v>'=ISBLANK(L11.6C50CB05)</v>
      </c>
      <c r="H1691" s="263" t="str">
        <f t="shared" si="79"/>
        <v>'=COUNT(L11.6C50CB05)</v>
      </c>
    </row>
    <row r="1692" spans="1:8" x14ac:dyDescent="0.2">
      <c r="A1692" s="263" t="s">
        <v>3125</v>
      </c>
      <c r="B1692" s="263" t="s">
        <v>6866</v>
      </c>
      <c r="C1692" s="263" t="b">
        <f t="shared" ca="1" si="80"/>
        <v>0</v>
      </c>
      <c r="D1692" s="263" t="b">
        <f>ISBLANK(L11.6C51CB01)</f>
        <v>0</v>
      </c>
      <c r="E1692" s="263">
        <f>COUNT(L11.6C51CB01)</f>
        <v>0</v>
      </c>
      <c r="G1692" s="268" t="str">
        <f t="shared" si="78"/>
        <v>'=ISBLANK(L11.6C51CB01)</v>
      </c>
      <c r="H1692" s="263" t="str">
        <f t="shared" si="79"/>
        <v>'=COUNT(L11.6C51CB01)</v>
      </c>
    </row>
    <row r="1693" spans="1:8" x14ac:dyDescent="0.2">
      <c r="A1693" s="263" t="s">
        <v>3126</v>
      </c>
      <c r="B1693" s="263" t="s">
        <v>7467</v>
      </c>
      <c r="C1693" s="263" t="b">
        <f t="shared" ca="1" si="80"/>
        <v>0</v>
      </c>
      <c r="D1693" s="263" t="b">
        <f>ISBLANK(L11.6C51CB02)</f>
        <v>0</v>
      </c>
      <c r="E1693" s="263">
        <f>COUNT(L11.6C51CB02)</f>
        <v>0</v>
      </c>
      <c r="G1693" s="268" t="str">
        <f t="shared" si="78"/>
        <v>'=ISBLANK(L11.6C51CB02)</v>
      </c>
      <c r="H1693" s="263" t="str">
        <f t="shared" si="79"/>
        <v>'=COUNT(L11.6C51CB02)</v>
      </c>
    </row>
    <row r="1694" spans="1:8" x14ac:dyDescent="0.2">
      <c r="A1694" s="263" t="s">
        <v>3127</v>
      </c>
      <c r="B1694" s="263" t="s">
        <v>7468</v>
      </c>
      <c r="C1694" s="263" t="b">
        <f t="shared" ca="1" si="80"/>
        <v>0</v>
      </c>
      <c r="D1694" s="263" t="b">
        <f>ISBLANK(L11.6C51CB03)</f>
        <v>0</v>
      </c>
      <c r="E1694" s="263">
        <f>COUNT(L11.6C51CB03)</f>
        <v>0</v>
      </c>
      <c r="G1694" s="268" t="str">
        <f t="shared" si="78"/>
        <v>'=ISBLANK(L11.6C51CB03)</v>
      </c>
      <c r="H1694" s="263" t="str">
        <f t="shared" si="79"/>
        <v>'=COUNT(L11.6C51CB03)</v>
      </c>
    </row>
    <row r="1695" spans="1:8" x14ac:dyDescent="0.2">
      <c r="A1695" s="263" t="s">
        <v>3128</v>
      </c>
      <c r="B1695" s="263" t="s">
        <v>7469</v>
      </c>
      <c r="C1695" s="263" t="b">
        <f t="shared" ca="1" si="80"/>
        <v>0</v>
      </c>
      <c r="D1695" s="263" t="b">
        <f>ISBLANK(L11.6C51CB04)</f>
        <v>0</v>
      </c>
      <c r="E1695" s="263">
        <f>COUNT(L11.6C51CB04)</f>
        <v>0</v>
      </c>
      <c r="G1695" s="268" t="str">
        <f t="shared" si="78"/>
        <v>'=ISBLANK(L11.6C51CB04)</v>
      </c>
      <c r="H1695" s="263" t="str">
        <f t="shared" si="79"/>
        <v>'=COUNT(L11.6C51CB04)</v>
      </c>
    </row>
    <row r="1696" spans="1:8" x14ac:dyDescent="0.2">
      <c r="A1696" s="263" t="s">
        <v>3129</v>
      </c>
      <c r="B1696" s="263" t="s">
        <v>7470</v>
      </c>
      <c r="C1696" s="263" t="b">
        <f t="shared" ca="1" si="80"/>
        <v>0</v>
      </c>
      <c r="D1696" s="263" t="b">
        <f>ISBLANK(L11.6C51CB05)</f>
        <v>0</v>
      </c>
      <c r="E1696" s="263">
        <f>COUNT(L11.6C51CB05)</f>
        <v>0</v>
      </c>
      <c r="G1696" s="268" t="str">
        <f t="shared" si="78"/>
        <v>'=ISBLANK(L11.6C51CB05)</v>
      </c>
      <c r="H1696" s="263" t="str">
        <f t="shared" si="79"/>
        <v>'=COUNT(L11.6C51CB05)</v>
      </c>
    </row>
    <row r="1697" spans="1:8" x14ac:dyDescent="0.2">
      <c r="A1697" s="263" t="s">
        <v>3130</v>
      </c>
      <c r="B1697" s="263" t="s">
        <v>3131</v>
      </c>
      <c r="C1697" s="263">
        <f t="shared" ca="1" si="80"/>
        <v>0</v>
      </c>
      <c r="D1697" s="263" t="b">
        <f>ISBLANK(L11.7.1C01)</f>
        <v>1</v>
      </c>
      <c r="E1697" s="263">
        <f>COUNT(L11.7.1C01)</f>
        <v>0</v>
      </c>
      <c r="G1697" s="268" t="str">
        <f t="shared" si="78"/>
        <v>'=ISBLANK(L11.7.1C01)</v>
      </c>
      <c r="H1697" s="263" t="str">
        <f t="shared" si="79"/>
        <v>'=COUNT(L11.7.1C01)</v>
      </c>
    </row>
    <row r="1698" spans="1:8" x14ac:dyDescent="0.2">
      <c r="A1698" s="263" t="s">
        <v>3132</v>
      </c>
      <c r="B1698" s="263" t="s">
        <v>3133</v>
      </c>
      <c r="C1698" s="263">
        <f t="shared" ca="1" si="80"/>
        <v>0</v>
      </c>
      <c r="D1698" s="263" t="b">
        <f>ISBLANK(L11.7.1C02)</f>
        <v>1</v>
      </c>
      <c r="E1698" s="263">
        <f>COUNT(L11.7.1C02)</f>
        <v>0</v>
      </c>
      <c r="G1698" s="268" t="str">
        <f t="shared" si="78"/>
        <v>'=ISBLANK(L11.7.1C02)</v>
      </c>
      <c r="H1698" s="263" t="str">
        <f t="shared" si="79"/>
        <v>'=COUNT(L11.7.1C02)</v>
      </c>
    </row>
    <row r="1699" spans="1:8" x14ac:dyDescent="0.2">
      <c r="A1699" s="263" t="s">
        <v>3134</v>
      </c>
      <c r="B1699" s="263" t="s">
        <v>3135</v>
      </c>
      <c r="C1699" s="263">
        <f t="shared" ca="1" si="80"/>
        <v>0</v>
      </c>
      <c r="D1699" s="263" t="b">
        <f>ISBLANK(L11.7.1C03)</f>
        <v>1</v>
      </c>
      <c r="E1699" s="263">
        <f>COUNT(L11.7.1C03)</f>
        <v>0</v>
      </c>
      <c r="G1699" s="268" t="str">
        <f t="shared" si="78"/>
        <v>'=ISBLANK(L11.7.1C03)</v>
      </c>
      <c r="H1699" s="263" t="str">
        <f t="shared" si="79"/>
        <v>'=COUNT(L11.7.1C03)</v>
      </c>
    </row>
    <row r="1700" spans="1:8" x14ac:dyDescent="0.2">
      <c r="A1700" s="263" t="s">
        <v>3136</v>
      </c>
      <c r="B1700" s="263" t="s">
        <v>3137</v>
      </c>
      <c r="C1700" s="263">
        <f t="shared" ca="1" si="80"/>
        <v>0</v>
      </c>
      <c r="D1700" s="263" t="b">
        <f>ISBLANK(L11.7.1C04)</f>
        <v>1</v>
      </c>
      <c r="E1700" s="263">
        <f>COUNT(L11.7.1C04)</f>
        <v>0</v>
      </c>
      <c r="G1700" s="268" t="str">
        <f t="shared" si="78"/>
        <v>'=ISBLANK(L11.7.1C04)</v>
      </c>
      <c r="H1700" s="263" t="str">
        <f t="shared" si="79"/>
        <v>'=COUNT(L11.7.1C04)</v>
      </c>
    </row>
    <row r="1701" spans="1:8" x14ac:dyDescent="0.2">
      <c r="A1701" s="263" t="s">
        <v>3138</v>
      </c>
      <c r="B1701" s="263" t="s">
        <v>3139</v>
      </c>
      <c r="C1701" s="263">
        <f t="shared" ca="1" si="80"/>
        <v>0</v>
      </c>
      <c r="D1701" s="263" t="b">
        <f>ISBLANK(L11.7.1C05)</f>
        <v>1</v>
      </c>
      <c r="E1701" s="263">
        <f>COUNT(L11.7.1C05)</f>
        <v>0</v>
      </c>
      <c r="G1701" s="268" t="str">
        <f t="shared" si="78"/>
        <v>'=ISBLANK(L11.7.1C05)</v>
      </c>
      <c r="H1701" s="263" t="str">
        <f t="shared" si="79"/>
        <v>'=COUNT(L11.7.1C05)</v>
      </c>
    </row>
    <row r="1702" spans="1:8" x14ac:dyDescent="0.2">
      <c r="A1702" s="263" t="s">
        <v>3140</v>
      </c>
      <c r="B1702" s="263" t="s">
        <v>3141</v>
      </c>
      <c r="C1702" s="263">
        <f t="shared" ca="1" si="80"/>
        <v>0</v>
      </c>
      <c r="D1702" s="263" t="b">
        <f>ISBLANK(L11.7.1C06)</f>
        <v>1</v>
      </c>
      <c r="E1702" s="263">
        <f>COUNT(L11.7.1C06)</f>
        <v>0</v>
      </c>
      <c r="G1702" s="268" t="str">
        <f t="shared" si="78"/>
        <v>'=ISBLANK(L11.7.1C06)</v>
      </c>
      <c r="H1702" s="263" t="str">
        <f t="shared" si="79"/>
        <v>'=COUNT(L11.7.1C06)</v>
      </c>
    </row>
    <row r="1703" spans="1:8" x14ac:dyDescent="0.2">
      <c r="A1703" s="263" t="s">
        <v>3142</v>
      </c>
      <c r="B1703" s="263" t="s">
        <v>3143</v>
      </c>
      <c r="C1703" s="263">
        <f t="shared" ca="1" si="80"/>
        <v>0</v>
      </c>
      <c r="D1703" s="263" t="b">
        <f>ISBLANK(L11.7.1C07)</f>
        <v>1</v>
      </c>
      <c r="E1703" s="263">
        <f>COUNT(L11.7.1C07)</f>
        <v>0</v>
      </c>
      <c r="G1703" s="268" t="str">
        <f t="shared" si="78"/>
        <v>'=ISBLANK(L11.7.1C07)</v>
      </c>
      <c r="H1703" s="263" t="str">
        <f t="shared" si="79"/>
        <v>'=COUNT(L11.7.1C07)</v>
      </c>
    </row>
    <row r="1704" spans="1:8" x14ac:dyDescent="0.2">
      <c r="A1704" s="263" t="s">
        <v>3144</v>
      </c>
      <c r="B1704" s="263" t="s">
        <v>3145</v>
      </c>
      <c r="C1704" s="263">
        <f t="shared" ca="1" si="80"/>
        <v>0</v>
      </c>
      <c r="D1704" s="263" t="b">
        <f>ISBLANK(L11.7.1C08)</f>
        <v>1</v>
      </c>
      <c r="E1704" s="263">
        <f>COUNT(L11.7.1C08)</f>
        <v>0</v>
      </c>
      <c r="G1704" s="268" t="str">
        <f t="shared" si="78"/>
        <v>'=ISBLANK(L11.7.1C08)</v>
      </c>
      <c r="H1704" s="263" t="str">
        <f t="shared" si="79"/>
        <v>'=COUNT(L11.7.1C08)</v>
      </c>
    </row>
    <row r="1705" spans="1:8" x14ac:dyDescent="0.2">
      <c r="A1705" s="263" t="s">
        <v>3146</v>
      </c>
      <c r="B1705" s="263" t="s">
        <v>3147</v>
      </c>
      <c r="C1705" s="263">
        <f t="shared" ca="1" si="80"/>
        <v>0</v>
      </c>
      <c r="D1705" s="263" t="b">
        <f>ISBLANK(L11.7.1C09)</f>
        <v>1</v>
      </c>
      <c r="E1705" s="263">
        <f>COUNT(L11.7.1C09)</f>
        <v>0</v>
      </c>
      <c r="G1705" s="268" t="str">
        <f t="shared" si="78"/>
        <v>'=ISBLANK(L11.7.1C09)</v>
      </c>
      <c r="H1705" s="263" t="str">
        <f t="shared" si="79"/>
        <v>'=COUNT(L11.7.1C09)</v>
      </c>
    </row>
    <row r="1706" spans="1:8" x14ac:dyDescent="0.2">
      <c r="A1706" s="263" t="s">
        <v>3148</v>
      </c>
      <c r="B1706" s="263" t="s">
        <v>3149</v>
      </c>
      <c r="C1706" s="263">
        <f t="shared" ca="1" si="80"/>
        <v>0</v>
      </c>
      <c r="D1706" s="263" t="b">
        <f>ISBLANK(L11.7.1C10)</f>
        <v>1</v>
      </c>
      <c r="E1706" s="263">
        <f>COUNT(L11.7.1C10)</f>
        <v>0</v>
      </c>
      <c r="G1706" s="268" t="str">
        <f t="shared" si="78"/>
        <v>'=ISBLANK(L11.7.1C10)</v>
      </c>
      <c r="H1706" s="263" t="str">
        <f t="shared" si="79"/>
        <v>'=COUNT(L11.7.1C10)</v>
      </c>
    </row>
    <row r="1707" spans="1:8" x14ac:dyDescent="0.2">
      <c r="A1707" s="263" t="s">
        <v>3150</v>
      </c>
      <c r="B1707" s="263" t="s">
        <v>3151</v>
      </c>
      <c r="C1707" s="263">
        <f t="shared" ca="1" si="80"/>
        <v>0</v>
      </c>
      <c r="D1707" s="263" t="b">
        <f>ISBLANK(L11.7.1C11)</f>
        <v>1</v>
      </c>
      <c r="E1707" s="263">
        <f>COUNT(L11.7.1C11)</f>
        <v>0</v>
      </c>
      <c r="G1707" s="268" t="str">
        <f t="shared" si="78"/>
        <v>'=ISBLANK(L11.7.1C11)</v>
      </c>
      <c r="H1707" s="263" t="str">
        <f t="shared" si="79"/>
        <v>'=COUNT(L11.7.1C11)</v>
      </c>
    </row>
    <row r="1708" spans="1:8" x14ac:dyDescent="0.2">
      <c r="A1708" s="263" t="s">
        <v>3152</v>
      </c>
      <c r="B1708" s="263" t="s">
        <v>3153</v>
      </c>
      <c r="C1708" s="263">
        <f t="shared" ca="1" si="80"/>
        <v>0</v>
      </c>
      <c r="D1708" s="263" t="b">
        <f>ISBLANK(L11.7.1C12)</f>
        <v>1</v>
      </c>
      <c r="E1708" s="263">
        <f>COUNT(L11.7.1C12)</f>
        <v>0</v>
      </c>
      <c r="G1708" s="268" t="str">
        <f t="shared" si="78"/>
        <v>'=ISBLANK(L11.7.1C12)</v>
      </c>
      <c r="H1708" s="263" t="str">
        <f t="shared" si="79"/>
        <v>'=COUNT(L11.7.1C12)</v>
      </c>
    </row>
    <row r="1709" spans="1:8" x14ac:dyDescent="0.2">
      <c r="A1709" s="263" t="s">
        <v>3154</v>
      </c>
      <c r="B1709" s="263" t="s">
        <v>3155</v>
      </c>
      <c r="C1709" s="263">
        <f t="shared" ca="1" si="80"/>
        <v>0</v>
      </c>
      <c r="D1709" s="263" t="b">
        <f>ISBLANK(L11.7.1C13)</f>
        <v>1</v>
      </c>
      <c r="E1709" s="263">
        <f>COUNT(L11.7.1C13)</f>
        <v>0</v>
      </c>
      <c r="G1709" s="268" t="str">
        <f t="shared" si="78"/>
        <v>'=ISBLANK(L11.7.1C13)</v>
      </c>
      <c r="H1709" s="263" t="str">
        <f t="shared" si="79"/>
        <v>'=COUNT(L11.7.1C13)</v>
      </c>
    </row>
    <row r="1710" spans="1:8" x14ac:dyDescent="0.2">
      <c r="A1710" s="263" t="s">
        <v>3156</v>
      </c>
      <c r="B1710" s="263" t="s">
        <v>3157</v>
      </c>
      <c r="C1710" s="263">
        <f t="shared" ca="1" si="80"/>
        <v>0</v>
      </c>
      <c r="D1710" s="263" t="b">
        <f>ISBLANK(L11.7.1C14)</f>
        <v>1</v>
      </c>
      <c r="E1710" s="263">
        <f>COUNT(L11.7.1C14)</f>
        <v>0</v>
      </c>
      <c r="G1710" s="268" t="str">
        <f t="shared" si="78"/>
        <v>'=ISBLANK(L11.7.1C14)</v>
      </c>
      <c r="H1710" s="263" t="str">
        <f t="shared" si="79"/>
        <v>'=COUNT(L11.7.1C14)</v>
      </c>
    </row>
    <row r="1711" spans="1:8" x14ac:dyDescent="0.2">
      <c r="A1711" s="263" t="s">
        <v>3158</v>
      </c>
      <c r="B1711" s="263" t="s">
        <v>3159</v>
      </c>
      <c r="C1711" s="263">
        <f t="shared" ca="1" si="80"/>
        <v>0</v>
      </c>
      <c r="D1711" s="263" t="b">
        <f>ISBLANK(L11.7.1C15)</f>
        <v>1</v>
      </c>
      <c r="E1711" s="263">
        <f>COUNT(L11.7.1C15)</f>
        <v>0</v>
      </c>
      <c r="G1711" s="268" t="str">
        <f t="shared" si="78"/>
        <v>'=ISBLANK(L11.7.1C15)</v>
      </c>
      <c r="H1711" s="263" t="str">
        <f t="shared" si="79"/>
        <v>'=COUNT(L11.7.1C15)</v>
      </c>
    </row>
    <row r="1712" spans="1:8" x14ac:dyDescent="0.2">
      <c r="A1712" s="263" t="s">
        <v>3160</v>
      </c>
      <c r="B1712" s="263" t="s">
        <v>3161</v>
      </c>
      <c r="C1712" s="263">
        <f t="shared" ca="1" si="80"/>
        <v>0</v>
      </c>
      <c r="D1712" s="263" t="b">
        <f>ISBLANK(L11.7.1C16)</f>
        <v>1</v>
      </c>
      <c r="E1712" s="263">
        <f>COUNT(L11.7.1C16)</f>
        <v>0</v>
      </c>
      <c r="G1712" s="268" t="str">
        <f t="shared" si="78"/>
        <v>'=ISBLANK(L11.7.1C16)</v>
      </c>
      <c r="H1712" s="263" t="str">
        <f t="shared" si="79"/>
        <v>'=COUNT(L11.7.1C16)</v>
      </c>
    </row>
    <row r="1713" spans="1:8" x14ac:dyDescent="0.2">
      <c r="A1713" s="263" t="s">
        <v>3162</v>
      </c>
      <c r="B1713" s="263" t="s">
        <v>3163</v>
      </c>
      <c r="C1713" s="263">
        <f t="shared" ca="1" si="80"/>
        <v>0</v>
      </c>
      <c r="D1713" s="263" t="b">
        <f>ISBLANK(L11.7.1C17)</f>
        <v>1</v>
      </c>
      <c r="E1713" s="263">
        <f>COUNT(L11.7.1C17)</f>
        <v>0</v>
      </c>
      <c r="G1713" s="268" t="str">
        <f t="shared" si="78"/>
        <v>'=ISBLANK(L11.7.1C17)</v>
      </c>
      <c r="H1713" s="263" t="str">
        <f t="shared" si="79"/>
        <v>'=COUNT(L11.7.1C17)</v>
      </c>
    </row>
    <row r="1714" spans="1:8" x14ac:dyDescent="0.2">
      <c r="A1714" s="263" t="s">
        <v>3164</v>
      </c>
      <c r="B1714" s="263" t="s">
        <v>3165</v>
      </c>
      <c r="C1714" s="263">
        <f t="shared" ca="1" si="80"/>
        <v>0</v>
      </c>
      <c r="D1714" s="263" t="b">
        <f>ISBLANK(L11.7.1C18)</f>
        <v>1</v>
      </c>
      <c r="E1714" s="263">
        <f>COUNT(L11.7.1C18)</f>
        <v>0</v>
      </c>
      <c r="G1714" s="268" t="str">
        <f t="shared" si="78"/>
        <v>'=ISBLANK(L11.7.1C18)</v>
      </c>
      <c r="H1714" s="263" t="str">
        <f t="shared" si="79"/>
        <v>'=COUNT(L11.7.1C18)</v>
      </c>
    </row>
    <row r="1715" spans="1:8" x14ac:dyDescent="0.2">
      <c r="A1715" s="263" t="s">
        <v>3166</v>
      </c>
      <c r="B1715" s="263" t="s">
        <v>3167</v>
      </c>
      <c r="C1715" s="263">
        <f t="shared" ca="1" si="80"/>
        <v>0</v>
      </c>
      <c r="D1715" s="263" t="b">
        <f>ISBLANK(L11.7.1C19)</f>
        <v>1</v>
      </c>
      <c r="E1715" s="263">
        <f>COUNT(L11.7.1C19)</f>
        <v>0</v>
      </c>
      <c r="G1715" s="268" t="str">
        <f t="shared" si="78"/>
        <v>'=ISBLANK(L11.7.1C19)</v>
      </c>
      <c r="H1715" s="263" t="str">
        <f t="shared" si="79"/>
        <v>'=COUNT(L11.7.1C19)</v>
      </c>
    </row>
    <row r="1716" spans="1:8" x14ac:dyDescent="0.2">
      <c r="A1716" s="263" t="s">
        <v>3168</v>
      </c>
      <c r="B1716" s="263" t="s">
        <v>3169</v>
      </c>
      <c r="C1716" s="263">
        <f t="shared" ca="1" si="80"/>
        <v>0</v>
      </c>
      <c r="D1716" s="263" t="b">
        <f>ISBLANK(L11.7.1C20)</f>
        <v>1</v>
      </c>
      <c r="E1716" s="263">
        <f>COUNT(L11.7.1C20)</f>
        <v>0</v>
      </c>
      <c r="G1716" s="268" t="str">
        <f t="shared" si="78"/>
        <v>'=ISBLANK(L11.7.1C20)</v>
      </c>
      <c r="H1716" s="263" t="str">
        <f t="shared" si="79"/>
        <v>'=COUNT(L11.7.1C20)</v>
      </c>
    </row>
    <row r="1717" spans="1:8" x14ac:dyDescent="0.2">
      <c r="A1717" s="263" t="s">
        <v>3170</v>
      </c>
      <c r="B1717" s="263" t="s">
        <v>3171</v>
      </c>
      <c r="C1717" s="263">
        <f t="shared" ca="1" si="80"/>
        <v>0</v>
      </c>
      <c r="D1717" s="263" t="b">
        <f>ISBLANK(L11.7.1C21)</f>
        <v>1</v>
      </c>
      <c r="E1717" s="263">
        <f>COUNT(L11.7.1C21)</f>
        <v>0</v>
      </c>
      <c r="G1717" s="268" t="str">
        <f t="shared" si="78"/>
        <v>'=ISBLANK(L11.7.1C21)</v>
      </c>
      <c r="H1717" s="263" t="str">
        <f t="shared" si="79"/>
        <v>'=COUNT(L11.7.1C21)</v>
      </c>
    </row>
    <row r="1718" spans="1:8" x14ac:dyDescent="0.2">
      <c r="A1718" s="263" t="s">
        <v>3172</v>
      </c>
      <c r="B1718" s="263" t="s">
        <v>3173</v>
      </c>
      <c r="C1718" s="263">
        <f t="shared" ca="1" si="80"/>
        <v>0</v>
      </c>
      <c r="D1718" s="263" t="b">
        <f>ISBLANK(L11.7.1C22)</f>
        <v>1</v>
      </c>
      <c r="E1718" s="263">
        <f>COUNT(L11.7.1C22)</f>
        <v>0</v>
      </c>
      <c r="G1718" s="268" t="str">
        <f t="shared" si="78"/>
        <v>'=ISBLANK(L11.7.1C22)</v>
      </c>
      <c r="H1718" s="263" t="str">
        <f t="shared" si="79"/>
        <v>'=COUNT(L11.7.1C22)</v>
      </c>
    </row>
    <row r="1719" spans="1:8" x14ac:dyDescent="0.2">
      <c r="A1719" s="263" t="s">
        <v>3174</v>
      </c>
      <c r="B1719" s="263" t="s">
        <v>3175</v>
      </c>
      <c r="C1719" s="263">
        <f t="shared" ca="1" si="80"/>
        <v>0</v>
      </c>
      <c r="D1719" s="263" t="b">
        <f>ISBLANK(L11.7.1C23)</f>
        <v>1</v>
      </c>
      <c r="E1719" s="263">
        <f>COUNT(L11.7.1C23)</f>
        <v>0</v>
      </c>
      <c r="G1719" s="268" t="str">
        <f t="shared" si="78"/>
        <v>'=ISBLANK(L11.7.1C23)</v>
      </c>
      <c r="H1719" s="263" t="str">
        <f t="shared" si="79"/>
        <v>'=COUNT(L11.7.1C23)</v>
      </c>
    </row>
    <row r="1720" spans="1:8" x14ac:dyDescent="0.2">
      <c r="A1720" s="263" t="s">
        <v>3176</v>
      </c>
      <c r="B1720" s="263" t="s">
        <v>3177</v>
      </c>
      <c r="C1720" s="263">
        <f t="shared" ca="1" si="80"/>
        <v>0</v>
      </c>
      <c r="D1720" s="263" t="b">
        <f>ISBLANK(L11.7.1C24)</f>
        <v>1</v>
      </c>
      <c r="E1720" s="263">
        <f>COUNT(L11.7.1C24)</f>
        <v>0</v>
      </c>
      <c r="G1720" s="268" t="str">
        <f t="shared" si="78"/>
        <v>'=ISBLANK(L11.7.1C24)</v>
      </c>
      <c r="H1720" s="263" t="str">
        <f t="shared" si="79"/>
        <v>'=COUNT(L11.7.1C24)</v>
      </c>
    </row>
    <row r="1721" spans="1:8" x14ac:dyDescent="0.2">
      <c r="A1721" s="263" t="s">
        <v>3178</v>
      </c>
      <c r="B1721" s="263" t="s">
        <v>3179</v>
      </c>
      <c r="C1721" s="263">
        <f t="shared" ca="1" si="80"/>
        <v>0</v>
      </c>
      <c r="D1721" s="263" t="b">
        <f>ISBLANK(L11.7.1C25)</f>
        <v>1</v>
      </c>
      <c r="E1721" s="263">
        <f>COUNT(L11.7.1C25)</f>
        <v>0</v>
      </c>
      <c r="G1721" s="268" t="str">
        <f t="shared" si="78"/>
        <v>'=ISBLANK(L11.7.1C25)</v>
      </c>
      <c r="H1721" s="263" t="str">
        <f t="shared" si="79"/>
        <v>'=COUNT(L11.7.1C25)</v>
      </c>
    </row>
    <row r="1722" spans="1:8" x14ac:dyDescent="0.2">
      <c r="A1722" s="263" t="s">
        <v>3180</v>
      </c>
      <c r="B1722" s="263" t="s">
        <v>3181</v>
      </c>
      <c r="C1722" s="263">
        <f t="shared" ca="1" si="80"/>
        <v>0</v>
      </c>
      <c r="D1722" s="263" t="b">
        <f>ISBLANK(L11.7.1C26)</f>
        <v>1</v>
      </c>
      <c r="E1722" s="263">
        <f>COUNT(L11.7.1C26)</f>
        <v>0</v>
      </c>
      <c r="G1722" s="268" t="str">
        <f t="shared" si="78"/>
        <v>'=ISBLANK(L11.7.1C26)</v>
      </c>
      <c r="H1722" s="263" t="str">
        <f t="shared" si="79"/>
        <v>'=COUNT(L11.7.1C26)</v>
      </c>
    </row>
    <row r="1723" spans="1:8" x14ac:dyDescent="0.2">
      <c r="A1723" s="263" t="s">
        <v>3182</v>
      </c>
      <c r="B1723" s="263" t="s">
        <v>3183</v>
      </c>
      <c r="C1723" s="263">
        <f t="shared" ca="1" si="80"/>
        <v>0</v>
      </c>
      <c r="D1723" s="263" t="b">
        <f>ISBLANK(L11.7.1C27)</f>
        <v>1</v>
      </c>
      <c r="E1723" s="263">
        <f>COUNT(L11.7.1C27)</f>
        <v>0</v>
      </c>
      <c r="G1723" s="268" t="str">
        <f t="shared" si="78"/>
        <v>'=ISBLANK(L11.7.1C27)</v>
      </c>
      <c r="H1723" s="263" t="str">
        <f t="shared" si="79"/>
        <v>'=COUNT(L11.7.1C27)</v>
      </c>
    </row>
    <row r="1724" spans="1:8" x14ac:dyDescent="0.2">
      <c r="A1724" s="263" t="s">
        <v>3184</v>
      </c>
      <c r="B1724" s="263" t="s">
        <v>3185</v>
      </c>
      <c r="C1724" s="263">
        <f t="shared" ca="1" si="80"/>
        <v>0</v>
      </c>
      <c r="D1724" s="263" t="b">
        <f>ISBLANK(L11.7.1C28)</f>
        <v>1</v>
      </c>
      <c r="E1724" s="263">
        <f>COUNT(L11.7.1C28)</f>
        <v>0</v>
      </c>
      <c r="G1724" s="268" t="str">
        <f t="shared" si="78"/>
        <v>'=ISBLANK(L11.7.1C28)</v>
      </c>
      <c r="H1724" s="263" t="str">
        <f t="shared" si="79"/>
        <v>'=COUNT(L11.7.1C28)</v>
      </c>
    </row>
    <row r="1725" spans="1:8" x14ac:dyDescent="0.2">
      <c r="A1725" s="263" t="s">
        <v>3186</v>
      </c>
      <c r="B1725" s="263" t="s">
        <v>3187</v>
      </c>
      <c r="C1725" s="263">
        <f t="shared" ca="1" si="80"/>
        <v>0</v>
      </c>
      <c r="D1725" s="263" t="b">
        <f>ISBLANK(L11.7.1C29)</f>
        <v>1</v>
      </c>
      <c r="E1725" s="263">
        <f>COUNT(L11.7.1C29)</f>
        <v>0</v>
      </c>
      <c r="G1725" s="268" t="str">
        <f t="shared" si="78"/>
        <v>'=ISBLANK(L11.7.1C29)</v>
      </c>
      <c r="H1725" s="263" t="str">
        <f t="shared" si="79"/>
        <v>'=COUNT(L11.7.1C29)</v>
      </c>
    </row>
    <row r="1726" spans="1:8" x14ac:dyDescent="0.2">
      <c r="A1726" s="263" t="s">
        <v>3188</v>
      </c>
      <c r="B1726" s="263" t="s">
        <v>3189</v>
      </c>
      <c r="C1726" s="263">
        <f t="shared" ca="1" si="80"/>
        <v>0</v>
      </c>
      <c r="D1726" s="263" t="b">
        <f>ISBLANK(L11.7.1C30)</f>
        <v>1</v>
      </c>
      <c r="E1726" s="263">
        <f>COUNT(L11.7.1C30)</f>
        <v>0</v>
      </c>
      <c r="G1726" s="268" t="str">
        <f t="shared" si="78"/>
        <v>'=ISBLANK(L11.7.1C30)</v>
      </c>
      <c r="H1726" s="263" t="str">
        <f t="shared" si="79"/>
        <v>'=COUNT(L11.7.1C30)</v>
      </c>
    </row>
    <row r="1727" spans="1:8" x14ac:dyDescent="0.2">
      <c r="A1727" s="263" t="s">
        <v>3190</v>
      </c>
      <c r="B1727" s="263" t="s">
        <v>3191</v>
      </c>
      <c r="C1727" s="263">
        <f t="shared" ca="1" si="80"/>
        <v>0</v>
      </c>
      <c r="D1727" s="263" t="b">
        <f>ISBLANK(L11.7.1C31)</f>
        <v>1</v>
      </c>
      <c r="E1727" s="263">
        <f>COUNT(L11.7.1C31)</f>
        <v>0</v>
      </c>
      <c r="G1727" s="268" t="str">
        <f t="shared" si="78"/>
        <v>'=ISBLANK(L11.7.1C31)</v>
      </c>
      <c r="H1727" s="263" t="str">
        <f t="shared" si="79"/>
        <v>'=COUNT(L11.7.1C31)</v>
      </c>
    </row>
    <row r="1728" spans="1:8" x14ac:dyDescent="0.2">
      <c r="A1728" s="263" t="s">
        <v>3192</v>
      </c>
      <c r="B1728" s="263" t="s">
        <v>3193</v>
      </c>
      <c r="C1728" s="263">
        <f t="shared" ca="1" si="80"/>
        <v>0</v>
      </c>
      <c r="D1728" s="263" t="b">
        <f>ISBLANK(L11.7.1C32)</f>
        <v>1</v>
      </c>
      <c r="E1728" s="263">
        <f>COUNT(L11.7.1C32)</f>
        <v>0</v>
      </c>
      <c r="G1728" s="268" t="str">
        <f t="shared" si="78"/>
        <v>'=ISBLANK(L11.7.1C32)</v>
      </c>
      <c r="H1728" s="263" t="str">
        <f t="shared" si="79"/>
        <v>'=COUNT(L11.7.1C32)</v>
      </c>
    </row>
    <row r="1729" spans="1:8" x14ac:dyDescent="0.2">
      <c r="A1729" s="263" t="s">
        <v>3194</v>
      </c>
      <c r="B1729" s="263" t="s">
        <v>3195</v>
      </c>
      <c r="C1729" s="263">
        <f t="shared" ca="1" si="80"/>
        <v>0</v>
      </c>
      <c r="D1729" s="263" t="b">
        <f>ISBLANK(L11.7.1C33)</f>
        <v>1</v>
      </c>
      <c r="E1729" s="263">
        <f>COUNT(L11.7.1C33)</f>
        <v>0</v>
      </c>
      <c r="G1729" s="268" t="str">
        <f t="shared" si="78"/>
        <v>'=ISBLANK(L11.7.1C33)</v>
      </c>
      <c r="H1729" s="263" t="str">
        <f t="shared" si="79"/>
        <v>'=COUNT(L11.7.1C33)</v>
      </c>
    </row>
    <row r="1730" spans="1:8" x14ac:dyDescent="0.2">
      <c r="A1730" s="263" t="s">
        <v>3196</v>
      </c>
      <c r="B1730" s="263" t="s">
        <v>3197</v>
      </c>
      <c r="C1730" s="263">
        <f t="shared" ca="1" si="80"/>
        <v>0</v>
      </c>
      <c r="D1730" s="263" t="b">
        <f>ISBLANK(L11.7.1C34)</f>
        <v>1</v>
      </c>
      <c r="E1730" s="263">
        <f>COUNT(L11.7.1C34)</f>
        <v>0</v>
      </c>
      <c r="G1730" s="268" t="str">
        <f t="shared" ref="G1730:G1793" si="81">"'=ISBLANK(" &amp; A1730 &amp;")"</f>
        <v>'=ISBLANK(L11.7.1C34)</v>
      </c>
      <c r="H1730" s="263" t="str">
        <f t="shared" ref="H1730:H1793" si="82">"'=COUNT(" &amp; A1730 &amp;")"</f>
        <v>'=COUNT(L11.7.1C34)</v>
      </c>
    </row>
    <row r="1731" spans="1:8" x14ac:dyDescent="0.2">
      <c r="A1731" s="263" t="s">
        <v>3198</v>
      </c>
      <c r="B1731" s="263" t="s">
        <v>3199</v>
      </c>
      <c r="C1731" s="263">
        <f t="shared" ref="C1731:C1794" ca="1" si="83">INDIRECT(A1731)</f>
        <v>0</v>
      </c>
      <c r="D1731" s="263" t="b">
        <f>ISBLANK(L11.7.1C35)</f>
        <v>1</v>
      </c>
      <c r="E1731" s="263">
        <f>COUNT(L11.7.1C35)</f>
        <v>0</v>
      </c>
      <c r="G1731" s="268" t="str">
        <f t="shared" si="81"/>
        <v>'=ISBLANK(L11.7.1C35)</v>
      </c>
      <c r="H1731" s="263" t="str">
        <f t="shared" si="82"/>
        <v>'=COUNT(L11.7.1C35)</v>
      </c>
    </row>
    <row r="1732" spans="1:8" x14ac:dyDescent="0.2">
      <c r="A1732" s="263" t="s">
        <v>3200</v>
      </c>
      <c r="B1732" s="263" t="s">
        <v>3201</v>
      </c>
      <c r="C1732" s="263">
        <f t="shared" ca="1" si="83"/>
        <v>0</v>
      </c>
      <c r="D1732" s="263" t="b">
        <f>ISBLANK(L11.7.1C36)</f>
        <v>1</v>
      </c>
      <c r="E1732" s="263">
        <f>COUNT(L11.7.1C36)</f>
        <v>0</v>
      </c>
      <c r="G1732" s="268" t="str">
        <f t="shared" si="81"/>
        <v>'=ISBLANK(L11.7.1C36)</v>
      </c>
      <c r="H1732" s="263" t="str">
        <f t="shared" si="82"/>
        <v>'=COUNT(L11.7.1C36)</v>
      </c>
    </row>
    <row r="1733" spans="1:8" x14ac:dyDescent="0.2">
      <c r="A1733" s="263" t="s">
        <v>3202</v>
      </c>
      <c r="B1733" s="263" t="s">
        <v>3203</v>
      </c>
      <c r="C1733" s="263">
        <f t="shared" ca="1" si="83"/>
        <v>0</v>
      </c>
      <c r="D1733" s="263" t="b">
        <f>ISBLANK(L11.7.1C37)</f>
        <v>1</v>
      </c>
      <c r="E1733" s="263">
        <f>COUNT(L11.7.1C37)</f>
        <v>0</v>
      </c>
      <c r="G1733" s="268" t="str">
        <f t="shared" si="81"/>
        <v>'=ISBLANK(L11.7.1C37)</v>
      </c>
      <c r="H1733" s="263" t="str">
        <f t="shared" si="82"/>
        <v>'=COUNT(L11.7.1C37)</v>
      </c>
    </row>
    <row r="1734" spans="1:8" x14ac:dyDescent="0.2">
      <c r="A1734" s="263" t="s">
        <v>3204</v>
      </c>
      <c r="B1734" s="263" t="s">
        <v>3205</v>
      </c>
      <c r="C1734" s="263">
        <f t="shared" ca="1" si="83"/>
        <v>0</v>
      </c>
      <c r="D1734" s="263" t="b">
        <f>ISBLANK(L11.7.1C38)</f>
        <v>1</v>
      </c>
      <c r="E1734" s="263">
        <f>COUNT(L11.7.1C38)</f>
        <v>0</v>
      </c>
      <c r="G1734" s="268" t="str">
        <f t="shared" si="81"/>
        <v>'=ISBLANK(L11.7.1C38)</v>
      </c>
      <c r="H1734" s="263" t="str">
        <f t="shared" si="82"/>
        <v>'=COUNT(L11.7.1C38)</v>
      </c>
    </row>
    <row r="1735" spans="1:8" x14ac:dyDescent="0.2">
      <c r="A1735" s="263" t="s">
        <v>3206</v>
      </c>
      <c r="B1735" s="263" t="s">
        <v>3207</v>
      </c>
      <c r="C1735" s="263">
        <f t="shared" ca="1" si="83"/>
        <v>0</v>
      </c>
      <c r="D1735" s="263" t="b">
        <f>ISBLANK(L11.7.1C39)</f>
        <v>1</v>
      </c>
      <c r="E1735" s="263">
        <f>COUNT(L11.7.1C39)</f>
        <v>0</v>
      </c>
      <c r="G1735" s="268" t="str">
        <f t="shared" si="81"/>
        <v>'=ISBLANK(L11.7.1C39)</v>
      </c>
      <c r="H1735" s="263" t="str">
        <f t="shared" si="82"/>
        <v>'=COUNT(L11.7.1C39)</v>
      </c>
    </row>
    <row r="1736" spans="1:8" x14ac:dyDescent="0.2">
      <c r="A1736" s="263" t="s">
        <v>3208</v>
      </c>
      <c r="B1736" s="263" t="s">
        <v>3209</v>
      </c>
      <c r="C1736" s="263">
        <f t="shared" ca="1" si="83"/>
        <v>0</v>
      </c>
      <c r="D1736" s="263" t="b">
        <f>ISBLANK(L11.7.1C40)</f>
        <v>1</v>
      </c>
      <c r="E1736" s="263">
        <f>COUNT(L11.7.1C40)</f>
        <v>0</v>
      </c>
      <c r="G1736" s="268" t="str">
        <f t="shared" si="81"/>
        <v>'=ISBLANK(L11.7.1C40)</v>
      </c>
      <c r="H1736" s="263" t="str">
        <f t="shared" si="82"/>
        <v>'=COUNT(L11.7.1C40)</v>
      </c>
    </row>
    <row r="1737" spans="1:8" x14ac:dyDescent="0.2">
      <c r="A1737" s="263" t="s">
        <v>3210</v>
      </c>
      <c r="B1737" s="263" t="s">
        <v>3211</v>
      </c>
      <c r="C1737" s="263">
        <f t="shared" ca="1" si="83"/>
        <v>0</v>
      </c>
      <c r="D1737" s="263" t="b">
        <f>ISBLANK(L11.7.1C41)</f>
        <v>1</v>
      </c>
      <c r="E1737" s="263">
        <f>COUNT(L11.7.1C41)</f>
        <v>0</v>
      </c>
      <c r="G1737" s="268" t="str">
        <f t="shared" si="81"/>
        <v>'=ISBLANK(L11.7.1C41)</v>
      </c>
      <c r="H1737" s="263" t="str">
        <f t="shared" si="82"/>
        <v>'=COUNT(L11.7.1C41)</v>
      </c>
    </row>
    <row r="1738" spans="1:8" x14ac:dyDescent="0.2">
      <c r="A1738" s="263" t="s">
        <v>3212</v>
      </c>
      <c r="B1738" s="263" t="s">
        <v>3213</v>
      </c>
      <c r="C1738" s="263">
        <f t="shared" ca="1" si="83"/>
        <v>0</v>
      </c>
      <c r="D1738" s="263" t="b">
        <f>ISBLANK(L11.7.1C42)</f>
        <v>1</v>
      </c>
      <c r="E1738" s="263">
        <f>COUNT(L11.7.1C42)</f>
        <v>0</v>
      </c>
      <c r="G1738" s="268" t="str">
        <f t="shared" si="81"/>
        <v>'=ISBLANK(L11.7.1C42)</v>
      </c>
      <c r="H1738" s="263" t="str">
        <f t="shared" si="82"/>
        <v>'=COUNT(L11.7.1C42)</v>
      </c>
    </row>
    <row r="1739" spans="1:8" x14ac:dyDescent="0.2">
      <c r="A1739" s="263" t="s">
        <v>3214</v>
      </c>
      <c r="B1739" s="263" t="s">
        <v>3215</v>
      </c>
      <c r="C1739" s="263">
        <f t="shared" ca="1" si="83"/>
        <v>0</v>
      </c>
      <c r="D1739" s="263" t="b">
        <f>ISBLANK(L11.7.1C43)</f>
        <v>1</v>
      </c>
      <c r="E1739" s="263">
        <f>COUNT(L11.7.1C43)</f>
        <v>0</v>
      </c>
      <c r="G1739" s="268" t="str">
        <f t="shared" si="81"/>
        <v>'=ISBLANK(L11.7.1C43)</v>
      </c>
      <c r="H1739" s="263" t="str">
        <f t="shared" si="82"/>
        <v>'=COUNT(L11.7.1C43)</v>
      </c>
    </row>
    <row r="1740" spans="1:8" x14ac:dyDescent="0.2">
      <c r="A1740" s="263" t="s">
        <v>3216</v>
      </c>
      <c r="B1740" s="263" t="s">
        <v>3217</v>
      </c>
      <c r="C1740" s="263">
        <f t="shared" ca="1" si="83"/>
        <v>0</v>
      </c>
      <c r="D1740" s="263" t="b">
        <f>ISBLANK(L11.7.1C44)</f>
        <v>1</v>
      </c>
      <c r="E1740" s="263">
        <f>COUNT(L11.7.1C44)</f>
        <v>0</v>
      </c>
      <c r="G1740" s="268" t="str">
        <f t="shared" si="81"/>
        <v>'=ISBLANK(L11.7.1C44)</v>
      </c>
      <c r="H1740" s="263" t="str">
        <f t="shared" si="82"/>
        <v>'=COUNT(L11.7.1C44)</v>
      </c>
    </row>
    <row r="1741" spans="1:8" x14ac:dyDescent="0.2">
      <c r="A1741" s="263" t="s">
        <v>3218</v>
      </c>
      <c r="B1741" s="263" t="s">
        <v>3219</v>
      </c>
      <c r="C1741" s="263">
        <f t="shared" ca="1" si="83"/>
        <v>0</v>
      </c>
      <c r="D1741" s="263" t="b">
        <f>ISBLANK(L11.7.1C45)</f>
        <v>1</v>
      </c>
      <c r="E1741" s="263">
        <f>COUNT(L11.7.1C45)</f>
        <v>0</v>
      </c>
      <c r="G1741" s="268" t="str">
        <f t="shared" si="81"/>
        <v>'=ISBLANK(L11.7.1C45)</v>
      </c>
      <c r="H1741" s="263" t="str">
        <f t="shared" si="82"/>
        <v>'=COUNT(L11.7.1C45)</v>
      </c>
    </row>
    <row r="1742" spans="1:8" x14ac:dyDescent="0.2">
      <c r="A1742" s="263" t="s">
        <v>3220</v>
      </c>
      <c r="B1742" s="263" t="s">
        <v>3221</v>
      </c>
      <c r="C1742" s="263">
        <f t="shared" ca="1" si="83"/>
        <v>0</v>
      </c>
      <c r="D1742" s="263" t="b">
        <f>ISBLANK(L11.7.1C46)</f>
        <v>1</v>
      </c>
      <c r="E1742" s="263">
        <f>COUNT(L11.7.1C46)</f>
        <v>0</v>
      </c>
      <c r="G1742" s="268" t="str">
        <f t="shared" si="81"/>
        <v>'=ISBLANK(L11.7.1C46)</v>
      </c>
      <c r="H1742" s="263" t="str">
        <f t="shared" si="82"/>
        <v>'=COUNT(L11.7.1C46)</v>
      </c>
    </row>
    <row r="1743" spans="1:8" x14ac:dyDescent="0.2">
      <c r="A1743" s="263" t="s">
        <v>3222</v>
      </c>
      <c r="B1743" s="263" t="s">
        <v>3223</v>
      </c>
      <c r="C1743" s="263">
        <f t="shared" ca="1" si="83"/>
        <v>0</v>
      </c>
      <c r="D1743" s="263" t="b">
        <f>ISBLANK(L11.7.1C47)</f>
        <v>1</v>
      </c>
      <c r="E1743" s="263">
        <f>COUNT(L11.7.1C47)</f>
        <v>0</v>
      </c>
      <c r="G1743" s="268" t="str">
        <f t="shared" si="81"/>
        <v>'=ISBLANK(L11.7.1C47)</v>
      </c>
      <c r="H1743" s="263" t="str">
        <f t="shared" si="82"/>
        <v>'=COUNT(L11.7.1C47)</v>
      </c>
    </row>
    <row r="1744" spans="1:8" x14ac:dyDescent="0.2">
      <c r="A1744" s="263" t="s">
        <v>3224</v>
      </c>
      <c r="B1744" s="263" t="s">
        <v>3225</v>
      </c>
      <c r="C1744" s="263">
        <f t="shared" ca="1" si="83"/>
        <v>0</v>
      </c>
      <c r="D1744" s="263" t="b">
        <f>ISBLANK(L11.7.1C48)</f>
        <v>1</v>
      </c>
      <c r="E1744" s="263">
        <f>COUNT(L11.7.1C48)</f>
        <v>0</v>
      </c>
      <c r="G1744" s="268" t="str">
        <f t="shared" si="81"/>
        <v>'=ISBLANK(L11.7.1C48)</v>
      </c>
      <c r="H1744" s="263" t="str">
        <f t="shared" si="82"/>
        <v>'=COUNT(L11.7.1C48)</v>
      </c>
    </row>
    <row r="1745" spans="1:8" x14ac:dyDescent="0.2">
      <c r="A1745" s="263" t="s">
        <v>3226</v>
      </c>
      <c r="B1745" s="263" t="s">
        <v>3227</v>
      </c>
      <c r="C1745" s="263">
        <f t="shared" ca="1" si="83"/>
        <v>0</v>
      </c>
      <c r="D1745" s="263" t="b">
        <f>ISBLANK(L11.7.1C49)</f>
        <v>1</v>
      </c>
      <c r="E1745" s="263">
        <f>COUNT(L11.7.1C49)</f>
        <v>0</v>
      </c>
      <c r="G1745" s="268" t="str">
        <f t="shared" si="81"/>
        <v>'=ISBLANK(L11.7.1C49)</v>
      </c>
      <c r="H1745" s="263" t="str">
        <f t="shared" si="82"/>
        <v>'=COUNT(L11.7.1C49)</v>
      </c>
    </row>
    <row r="1746" spans="1:8" x14ac:dyDescent="0.2">
      <c r="A1746" s="263" t="s">
        <v>3228</v>
      </c>
      <c r="B1746" s="263" t="s">
        <v>3229</v>
      </c>
      <c r="C1746" s="263">
        <f t="shared" ca="1" si="83"/>
        <v>0</v>
      </c>
      <c r="D1746" s="263" t="b">
        <f>ISBLANK(L11.7.1C50)</f>
        <v>1</v>
      </c>
      <c r="E1746" s="263">
        <f>COUNT(L11.7.1C50)</f>
        <v>0</v>
      </c>
      <c r="G1746" s="268" t="str">
        <f t="shared" si="81"/>
        <v>'=ISBLANK(L11.7.1C50)</v>
      </c>
      <c r="H1746" s="263" t="str">
        <f t="shared" si="82"/>
        <v>'=COUNT(L11.7.1C50)</v>
      </c>
    </row>
    <row r="1747" spans="1:8" x14ac:dyDescent="0.2">
      <c r="A1747" s="263" t="s">
        <v>3230</v>
      </c>
      <c r="B1747" s="263" t="s">
        <v>3231</v>
      </c>
      <c r="C1747" s="263">
        <f t="shared" ca="1" si="83"/>
        <v>0</v>
      </c>
      <c r="D1747" s="263" t="b">
        <f>ISBLANK(L11.7.1C51)</f>
        <v>1</v>
      </c>
      <c r="E1747" s="263">
        <f>COUNT(L11.7.1C51)</f>
        <v>0</v>
      </c>
      <c r="G1747" s="268" t="str">
        <f t="shared" si="81"/>
        <v>'=ISBLANK(L11.7.1C51)</v>
      </c>
      <c r="H1747" s="263" t="str">
        <f t="shared" si="82"/>
        <v>'=COUNT(L11.7.1C51)</v>
      </c>
    </row>
    <row r="1748" spans="1:8" x14ac:dyDescent="0.2">
      <c r="A1748" s="263" t="s">
        <v>3232</v>
      </c>
      <c r="B1748" s="263" t="s">
        <v>3233</v>
      </c>
      <c r="C1748" s="263">
        <f t="shared" ca="1" si="83"/>
        <v>0</v>
      </c>
      <c r="D1748" s="263" t="b">
        <f>ISBLANK(L11.7.2C01)</f>
        <v>1</v>
      </c>
      <c r="E1748" s="263">
        <f>COUNT(L11.7.2C01)</f>
        <v>0</v>
      </c>
      <c r="G1748" s="268" t="str">
        <f t="shared" si="81"/>
        <v>'=ISBLANK(L11.7.2C01)</v>
      </c>
      <c r="H1748" s="263" t="str">
        <f t="shared" si="82"/>
        <v>'=COUNT(L11.7.2C01)</v>
      </c>
    </row>
    <row r="1749" spans="1:8" x14ac:dyDescent="0.2">
      <c r="A1749" s="263" t="s">
        <v>3234</v>
      </c>
      <c r="B1749" s="263" t="s">
        <v>3235</v>
      </c>
      <c r="C1749" s="263">
        <f t="shared" ca="1" si="83"/>
        <v>0</v>
      </c>
      <c r="D1749" s="263" t="b">
        <f>ISBLANK(L11.7.2C02)</f>
        <v>1</v>
      </c>
      <c r="E1749" s="263">
        <f>COUNT(L11.7.2C02)</f>
        <v>0</v>
      </c>
      <c r="G1749" s="268" t="str">
        <f t="shared" si="81"/>
        <v>'=ISBLANK(L11.7.2C02)</v>
      </c>
      <c r="H1749" s="263" t="str">
        <f t="shared" si="82"/>
        <v>'=COUNT(L11.7.2C02)</v>
      </c>
    </row>
    <row r="1750" spans="1:8" x14ac:dyDescent="0.2">
      <c r="A1750" s="263" t="s">
        <v>3236</v>
      </c>
      <c r="B1750" s="263" t="s">
        <v>3237</v>
      </c>
      <c r="C1750" s="263">
        <f t="shared" ca="1" si="83"/>
        <v>0</v>
      </c>
      <c r="D1750" s="263" t="b">
        <f>ISBLANK(L11.7.2C03)</f>
        <v>1</v>
      </c>
      <c r="E1750" s="263">
        <f>COUNT(L11.7.2C03)</f>
        <v>0</v>
      </c>
      <c r="G1750" s="268" t="str">
        <f t="shared" si="81"/>
        <v>'=ISBLANK(L11.7.2C03)</v>
      </c>
      <c r="H1750" s="263" t="str">
        <f t="shared" si="82"/>
        <v>'=COUNT(L11.7.2C03)</v>
      </c>
    </row>
    <row r="1751" spans="1:8" x14ac:dyDescent="0.2">
      <c r="A1751" s="263" t="s">
        <v>3238</v>
      </c>
      <c r="B1751" s="263" t="s">
        <v>3239</v>
      </c>
      <c r="C1751" s="263">
        <f t="shared" ca="1" si="83"/>
        <v>0</v>
      </c>
      <c r="D1751" s="263" t="b">
        <f>ISBLANK(L11.7.2C04)</f>
        <v>1</v>
      </c>
      <c r="E1751" s="263">
        <f>COUNT(L11.7.2C04)</f>
        <v>0</v>
      </c>
      <c r="G1751" s="268" t="str">
        <f t="shared" si="81"/>
        <v>'=ISBLANK(L11.7.2C04)</v>
      </c>
      <c r="H1751" s="263" t="str">
        <f t="shared" si="82"/>
        <v>'=COUNT(L11.7.2C04)</v>
      </c>
    </row>
    <row r="1752" spans="1:8" x14ac:dyDescent="0.2">
      <c r="A1752" s="263" t="s">
        <v>3240</v>
      </c>
      <c r="B1752" s="263" t="s">
        <v>3241</v>
      </c>
      <c r="C1752" s="263">
        <f t="shared" ca="1" si="83"/>
        <v>0</v>
      </c>
      <c r="D1752" s="263" t="b">
        <f>ISBLANK(L11.7.2C05)</f>
        <v>1</v>
      </c>
      <c r="E1752" s="263">
        <f>COUNT(L11.7.2C05)</f>
        <v>0</v>
      </c>
      <c r="G1752" s="268" t="str">
        <f t="shared" si="81"/>
        <v>'=ISBLANK(L11.7.2C05)</v>
      </c>
      <c r="H1752" s="263" t="str">
        <f t="shared" si="82"/>
        <v>'=COUNT(L11.7.2C05)</v>
      </c>
    </row>
    <row r="1753" spans="1:8" x14ac:dyDescent="0.2">
      <c r="A1753" s="263" t="s">
        <v>3242</v>
      </c>
      <c r="B1753" s="263" t="s">
        <v>3243</v>
      </c>
      <c r="C1753" s="263">
        <f t="shared" ca="1" si="83"/>
        <v>0</v>
      </c>
      <c r="D1753" s="263" t="b">
        <f>ISBLANK(L11.7.2C06)</f>
        <v>1</v>
      </c>
      <c r="E1753" s="263">
        <f>COUNT(L11.7.2C06)</f>
        <v>0</v>
      </c>
      <c r="G1753" s="268" t="str">
        <f t="shared" si="81"/>
        <v>'=ISBLANK(L11.7.2C06)</v>
      </c>
      <c r="H1753" s="263" t="str">
        <f t="shared" si="82"/>
        <v>'=COUNT(L11.7.2C06)</v>
      </c>
    </row>
    <row r="1754" spans="1:8" x14ac:dyDescent="0.2">
      <c r="A1754" s="263" t="s">
        <v>3244</v>
      </c>
      <c r="B1754" s="263" t="s">
        <v>3245</v>
      </c>
      <c r="C1754" s="263">
        <f t="shared" ca="1" si="83"/>
        <v>0</v>
      </c>
      <c r="D1754" s="263" t="b">
        <f>ISBLANK(L11.7.2C07)</f>
        <v>1</v>
      </c>
      <c r="E1754" s="263">
        <f>COUNT(L11.7.2C07)</f>
        <v>0</v>
      </c>
      <c r="G1754" s="268" t="str">
        <f t="shared" si="81"/>
        <v>'=ISBLANK(L11.7.2C07)</v>
      </c>
      <c r="H1754" s="263" t="str">
        <f t="shared" si="82"/>
        <v>'=COUNT(L11.7.2C07)</v>
      </c>
    </row>
    <row r="1755" spans="1:8" x14ac:dyDescent="0.2">
      <c r="A1755" s="263" t="s">
        <v>3246</v>
      </c>
      <c r="B1755" s="263" t="s">
        <v>3247</v>
      </c>
      <c r="C1755" s="263">
        <f t="shared" ca="1" si="83"/>
        <v>0</v>
      </c>
      <c r="D1755" s="263" t="b">
        <f>ISBLANK(L11.7.2C08)</f>
        <v>1</v>
      </c>
      <c r="E1755" s="263">
        <f>COUNT(L11.7.2C08)</f>
        <v>0</v>
      </c>
      <c r="G1755" s="268" t="str">
        <f t="shared" si="81"/>
        <v>'=ISBLANK(L11.7.2C08)</v>
      </c>
      <c r="H1755" s="263" t="str">
        <f t="shared" si="82"/>
        <v>'=COUNT(L11.7.2C08)</v>
      </c>
    </row>
    <row r="1756" spans="1:8" x14ac:dyDescent="0.2">
      <c r="A1756" s="263" t="s">
        <v>3248</v>
      </c>
      <c r="B1756" s="263" t="s">
        <v>3249</v>
      </c>
      <c r="C1756" s="263">
        <f t="shared" ca="1" si="83"/>
        <v>0</v>
      </c>
      <c r="D1756" s="263" t="b">
        <f>ISBLANK(L11.7.2C09)</f>
        <v>1</v>
      </c>
      <c r="E1756" s="263">
        <f>COUNT(L11.7.2C09)</f>
        <v>0</v>
      </c>
      <c r="G1756" s="268" t="str">
        <f t="shared" si="81"/>
        <v>'=ISBLANK(L11.7.2C09)</v>
      </c>
      <c r="H1756" s="263" t="str">
        <f t="shared" si="82"/>
        <v>'=COUNT(L11.7.2C09)</v>
      </c>
    </row>
    <row r="1757" spans="1:8" x14ac:dyDescent="0.2">
      <c r="A1757" s="263" t="s">
        <v>3250</v>
      </c>
      <c r="B1757" s="263" t="s">
        <v>3251</v>
      </c>
      <c r="C1757" s="263">
        <f t="shared" ca="1" si="83"/>
        <v>0</v>
      </c>
      <c r="D1757" s="263" t="b">
        <f>ISBLANK(L11.7.2C10)</f>
        <v>1</v>
      </c>
      <c r="E1757" s="263">
        <f>COUNT(L11.7.2C10)</f>
        <v>0</v>
      </c>
      <c r="G1757" s="268" t="str">
        <f t="shared" si="81"/>
        <v>'=ISBLANK(L11.7.2C10)</v>
      </c>
      <c r="H1757" s="263" t="str">
        <f t="shared" si="82"/>
        <v>'=COUNT(L11.7.2C10)</v>
      </c>
    </row>
    <row r="1758" spans="1:8" x14ac:dyDescent="0.2">
      <c r="A1758" s="263" t="s">
        <v>3252</v>
      </c>
      <c r="B1758" s="263" t="s">
        <v>3253</v>
      </c>
      <c r="C1758" s="263">
        <f t="shared" ca="1" si="83"/>
        <v>0</v>
      </c>
      <c r="D1758" s="263" t="b">
        <f>ISBLANK(L11.7.2C11)</f>
        <v>1</v>
      </c>
      <c r="E1758" s="263">
        <f>COUNT(L11.7.2C11)</f>
        <v>0</v>
      </c>
      <c r="G1758" s="268" t="str">
        <f t="shared" si="81"/>
        <v>'=ISBLANK(L11.7.2C11)</v>
      </c>
      <c r="H1758" s="263" t="str">
        <f t="shared" si="82"/>
        <v>'=COUNT(L11.7.2C11)</v>
      </c>
    </row>
    <row r="1759" spans="1:8" x14ac:dyDescent="0.2">
      <c r="A1759" s="263" t="s">
        <v>3254</v>
      </c>
      <c r="B1759" s="263" t="s">
        <v>3255</v>
      </c>
      <c r="C1759" s="263">
        <f t="shared" ca="1" si="83"/>
        <v>0</v>
      </c>
      <c r="D1759" s="263" t="b">
        <f>ISBLANK(L11.7.2C12)</f>
        <v>1</v>
      </c>
      <c r="E1759" s="263">
        <f>COUNT(L11.7.2C12)</f>
        <v>0</v>
      </c>
      <c r="G1759" s="268" t="str">
        <f t="shared" si="81"/>
        <v>'=ISBLANK(L11.7.2C12)</v>
      </c>
      <c r="H1759" s="263" t="str">
        <f t="shared" si="82"/>
        <v>'=COUNT(L11.7.2C12)</v>
      </c>
    </row>
    <row r="1760" spans="1:8" x14ac:dyDescent="0.2">
      <c r="A1760" s="263" t="s">
        <v>3256</v>
      </c>
      <c r="B1760" s="263" t="s">
        <v>3257</v>
      </c>
      <c r="C1760" s="263">
        <f t="shared" ca="1" si="83"/>
        <v>0</v>
      </c>
      <c r="D1760" s="263" t="b">
        <f>ISBLANK(L11.7.2C13)</f>
        <v>1</v>
      </c>
      <c r="E1760" s="263">
        <f>COUNT(L11.7.2C13)</f>
        <v>0</v>
      </c>
      <c r="G1760" s="268" t="str">
        <f t="shared" si="81"/>
        <v>'=ISBLANK(L11.7.2C13)</v>
      </c>
      <c r="H1760" s="263" t="str">
        <f t="shared" si="82"/>
        <v>'=COUNT(L11.7.2C13)</v>
      </c>
    </row>
    <row r="1761" spans="1:8" x14ac:dyDescent="0.2">
      <c r="A1761" s="263" t="s">
        <v>3258</v>
      </c>
      <c r="B1761" s="263" t="s">
        <v>3259</v>
      </c>
      <c r="C1761" s="263">
        <f t="shared" ca="1" si="83"/>
        <v>0</v>
      </c>
      <c r="D1761" s="263" t="b">
        <f>ISBLANK(L11.7.2C14)</f>
        <v>1</v>
      </c>
      <c r="E1761" s="263">
        <f>COUNT(L11.7.2C14)</f>
        <v>0</v>
      </c>
      <c r="G1761" s="268" t="str">
        <f t="shared" si="81"/>
        <v>'=ISBLANK(L11.7.2C14)</v>
      </c>
      <c r="H1761" s="263" t="str">
        <f t="shared" si="82"/>
        <v>'=COUNT(L11.7.2C14)</v>
      </c>
    </row>
    <row r="1762" spans="1:8" x14ac:dyDescent="0.2">
      <c r="A1762" s="263" t="s">
        <v>3260</v>
      </c>
      <c r="B1762" s="263" t="s">
        <v>3261</v>
      </c>
      <c r="C1762" s="263">
        <f t="shared" ca="1" si="83"/>
        <v>0</v>
      </c>
      <c r="D1762" s="263" t="b">
        <f>ISBLANK(L11.7.2C15)</f>
        <v>1</v>
      </c>
      <c r="E1762" s="263">
        <f>COUNT(L11.7.2C15)</f>
        <v>0</v>
      </c>
      <c r="G1762" s="268" t="str">
        <f t="shared" si="81"/>
        <v>'=ISBLANK(L11.7.2C15)</v>
      </c>
      <c r="H1762" s="263" t="str">
        <f t="shared" si="82"/>
        <v>'=COUNT(L11.7.2C15)</v>
      </c>
    </row>
    <row r="1763" spans="1:8" x14ac:dyDescent="0.2">
      <c r="A1763" s="263" t="s">
        <v>3262</v>
      </c>
      <c r="B1763" s="263" t="s">
        <v>3263</v>
      </c>
      <c r="C1763" s="263">
        <f t="shared" ca="1" si="83"/>
        <v>0</v>
      </c>
      <c r="D1763" s="263" t="b">
        <f>ISBLANK(L11.7.2C16)</f>
        <v>1</v>
      </c>
      <c r="E1763" s="263">
        <f>COUNT(L11.7.2C16)</f>
        <v>0</v>
      </c>
      <c r="G1763" s="268" t="str">
        <f t="shared" si="81"/>
        <v>'=ISBLANK(L11.7.2C16)</v>
      </c>
      <c r="H1763" s="263" t="str">
        <f t="shared" si="82"/>
        <v>'=COUNT(L11.7.2C16)</v>
      </c>
    </row>
    <row r="1764" spans="1:8" x14ac:dyDescent="0.2">
      <c r="A1764" s="263" t="s">
        <v>3264</v>
      </c>
      <c r="B1764" s="263" t="s">
        <v>3265</v>
      </c>
      <c r="C1764" s="263">
        <f t="shared" ca="1" si="83"/>
        <v>0</v>
      </c>
      <c r="D1764" s="263" t="b">
        <f>ISBLANK(L11.7.2C17)</f>
        <v>1</v>
      </c>
      <c r="E1764" s="263">
        <f>COUNT(L11.7.2C17)</f>
        <v>0</v>
      </c>
      <c r="G1764" s="268" t="str">
        <f t="shared" si="81"/>
        <v>'=ISBLANK(L11.7.2C17)</v>
      </c>
      <c r="H1764" s="263" t="str">
        <f t="shared" si="82"/>
        <v>'=COUNT(L11.7.2C17)</v>
      </c>
    </row>
    <row r="1765" spans="1:8" x14ac:dyDescent="0.2">
      <c r="A1765" s="263" t="s">
        <v>3266</v>
      </c>
      <c r="B1765" s="263" t="s">
        <v>3267</v>
      </c>
      <c r="C1765" s="263">
        <f t="shared" ca="1" si="83"/>
        <v>0</v>
      </c>
      <c r="D1765" s="263" t="b">
        <f>ISBLANK(L11.7.2C18)</f>
        <v>1</v>
      </c>
      <c r="E1765" s="263">
        <f>COUNT(L11.7.2C18)</f>
        <v>0</v>
      </c>
      <c r="G1765" s="268" t="str">
        <f t="shared" si="81"/>
        <v>'=ISBLANK(L11.7.2C18)</v>
      </c>
      <c r="H1765" s="263" t="str">
        <f t="shared" si="82"/>
        <v>'=COUNT(L11.7.2C18)</v>
      </c>
    </row>
    <row r="1766" spans="1:8" x14ac:dyDescent="0.2">
      <c r="A1766" s="263" t="s">
        <v>3268</v>
      </c>
      <c r="B1766" s="263" t="s">
        <v>3269</v>
      </c>
      <c r="C1766" s="263">
        <f t="shared" ca="1" si="83"/>
        <v>0</v>
      </c>
      <c r="D1766" s="263" t="b">
        <f>ISBLANK(L11.7.2C19)</f>
        <v>1</v>
      </c>
      <c r="E1766" s="263">
        <f>COUNT(L11.7.2C19)</f>
        <v>0</v>
      </c>
      <c r="G1766" s="268" t="str">
        <f t="shared" si="81"/>
        <v>'=ISBLANK(L11.7.2C19)</v>
      </c>
      <c r="H1766" s="263" t="str">
        <f t="shared" si="82"/>
        <v>'=COUNT(L11.7.2C19)</v>
      </c>
    </row>
    <row r="1767" spans="1:8" x14ac:dyDescent="0.2">
      <c r="A1767" s="263" t="s">
        <v>3270</v>
      </c>
      <c r="B1767" s="263" t="s">
        <v>3271</v>
      </c>
      <c r="C1767" s="263">
        <f t="shared" ca="1" si="83"/>
        <v>0</v>
      </c>
      <c r="D1767" s="263" t="b">
        <f>ISBLANK(L11.7.2C20)</f>
        <v>1</v>
      </c>
      <c r="E1767" s="263">
        <f>COUNT(L11.7.2C20)</f>
        <v>0</v>
      </c>
      <c r="G1767" s="268" t="str">
        <f t="shared" si="81"/>
        <v>'=ISBLANK(L11.7.2C20)</v>
      </c>
      <c r="H1767" s="263" t="str">
        <f t="shared" si="82"/>
        <v>'=COUNT(L11.7.2C20)</v>
      </c>
    </row>
    <row r="1768" spans="1:8" x14ac:dyDescent="0.2">
      <c r="A1768" s="263" t="s">
        <v>3272</v>
      </c>
      <c r="B1768" s="263" t="s">
        <v>3273</v>
      </c>
      <c r="C1768" s="263">
        <f t="shared" ca="1" si="83"/>
        <v>0</v>
      </c>
      <c r="D1768" s="263" t="b">
        <f>ISBLANK(L11.7.2C21)</f>
        <v>1</v>
      </c>
      <c r="E1768" s="263">
        <f>COUNT(L11.7.2C21)</f>
        <v>0</v>
      </c>
      <c r="G1768" s="268" t="str">
        <f t="shared" si="81"/>
        <v>'=ISBLANK(L11.7.2C21)</v>
      </c>
      <c r="H1768" s="263" t="str">
        <f t="shared" si="82"/>
        <v>'=COUNT(L11.7.2C21)</v>
      </c>
    </row>
    <row r="1769" spans="1:8" x14ac:dyDescent="0.2">
      <c r="A1769" s="263" t="s">
        <v>3274</v>
      </c>
      <c r="B1769" s="263" t="s">
        <v>3275</v>
      </c>
      <c r="C1769" s="263">
        <f t="shared" ca="1" si="83"/>
        <v>0</v>
      </c>
      <c r="D1769" s="263" t="b">
        <f>ISBLANK(L11.7.2C22)</f>
        <v>1</v>
      </c>
      <c r="E1769" s="263">
        <f>COUNT(L11.7.2C22)</f>
        <v>0</v>
      </c>
      <c r="G1769" s="268" t="str">
        <f t="shared" si="81"/>
        <v>'=ISBLANK(L11.7.2C22)</v>
      </c>
      <c r="H1769" s="263" t="str">
        <f t="shared" si="82"/>
        <v>'=COUNT(L11.7.2C22)</v>
      </c>
    </row>
    <row r="1770" spans="1:8" x14ac:dyDescent="0.2">
      <c r="A1770" s="263" t="s">
        <v>3276</v>
      </c>
      <c r="B1770" s="263" t="s">
        <v>3277</v>
      </c>
      <c r="C1770" s="263">
        <f t="shared" ca="1" si="83"/>
        <v>0</v>
      </c>
      <c r="D1770" s="263" t="b">
        <f>ISBLANK(L11.7.2C23)</f>
        <v>1</v>
      </c>
      <c r="E1770" s="263">
        <f>COUNT(L11.7.2C23)</f>
        <v>0</v>
      </c>
      <c r="G1770" s="268" t="str">
        <f t="shared" si="81"/>
        <v>'=ISBLANK(L11.7.2C23)</v>
      </c>
      <c r="H1770" s="263" t="str">
        <f t="shared" si="82"/>
        <v>'=COUNT(L11.7.2C23)</v>
      </c>
    </row>
    <row r="1771" spans="1:8" x14ac:dyDescent="0.2">
      <c r="A1771" s="263" t="s">
        <v>3278</v>
      </c>
      <c r="B1771" s="263" t="s">
        <v>3279</v>
      </c>
      <c r="C1771" s="263">
        <f t="shared" ca="1" si="83"/>
        <v>0</v>
      </c>
      <c r="D1771" s="263" t="b">
        <f>ISBLANK(L11.7.2C24)</f>
        <v>1</v>
      </c>
      <c r="E1771" s="263">
        <f>COUNT(L11.7.2C24)</f>
        <v>0</v>
      </c>
      <c r="G1771" s="268" t="str">
        <f t="shared" si="81"/>
        <v>'=ISBLANK(L11.7.2C24)</v>
      </c>
      <c r="H1771" s="263" t="str">
        <f t="shared" si="82"/>
        <v>'=COUNT(L11.7.2C24)</v>
      </c>
    </row>
    <row r="1772" spans="1:8" x14ac:dyDescent="0.2">
      <c r="A1772" s="263" t="s">
        <v>3280</v>
      </c>
      <c r="B1772" s="263" t="s">
        <v>3281</v>
      </c>
      <c r="C1772" s="263">
        <f t="shared" ca="1" si="83"/>
        <v>0</v>
      </c>
      <c r="D1772" s="263" t="b">
        <f>ISBLANK(L11.7.2C25)</f>
        <v>1</v>
      </c>
      <c r="E1772" s="263">
        <f>COUNT(L11.7.2C25)</f>
        <v>0</v>
      </c>
      <c r="G1772" s="268" t="str">
        <f t="shared" si="81"/>
        <v>'=ISBLANK(L11.7.2C25)</v>
      </c>
      <c r="H1772" s="263" t="str">
        <f t="shared" si="82"/>
        <v>'=COUNT(L11.7.2C25)</v>
      </c>
    </row>
    <row r="1773" spans="1:8" x14ac:dyDescent="0.2">
      <c r="A1773" s="263" t="s">
        <v>3282</v>
      </c>
      <c r="B1773" s="263" t="s">
        <v>3283</v>
      </c>
      <c r="C1773" s="263">
        <f t="shared" ca="1" si="83"/>
        <v>0</v>
      </c>
      <c r="D1773" s="263" t="b">
        <f>ISBLANK(L11.7.2C26)</f>
        <v>1</v>
      </c>
      <c r="E1773" s="263">
        <f>COUNT(L11.7.2C26)</f>
        <v>0</v>
      </c>
      <c r="G1773" s="268" t="str">
        <f t="shared" si="81"/>
        <v>'=ISBLANK(L11.7.2C26)</v>
      </c>
      <c r="H1773" s="263" t="str">
        <f t="shared" si="82"/>
        <v>'=COUNT(L11.7.2C26)</v>
      </c>
    </row>
    <row r="1774" spans="1:8" x14ac:dyDescent="0.2">
      <c r="A1774" s="263" t="s">
        <v>3284</v>
      </c>
      <c r="B1774" s="263" t="s">
        <v>3285</v>
      </c>
      <c r="C1774" s="263">
        <f t="shared" ca="1" si="83"/>
        <v>0</v>
      </c>
      <c r="D1774" s="263" t="b">
        <f>ISBLANK(L11.7.2C27)</f>
        <v>1</v>
      </c>
      <c r="E1774" s="263">
        <f>COUNT(L11.7.2C27)</f>
        <v>0</v>
      </c>
      <c r="G1774" s="268" t="str">
        <f t="shared" si="81"/>
        <v>'=ISBLANK(L11.7.2C27)</v>
      </c>
      <c r="H1774" s="263" t="str">
        <f t="shared" si="82"/>
        <v>'=COUNT(L11.7.2C27)</v>
      </c>
    </row>
    <row r="1775" spans="1:8" x14ac:dyDescent="0.2">
      <c r="A1775" s="263" t="s">
        <v>3286</v>
      </c>
      <c r="B1775" s="263" t="s">
        <v>3287</v>
      </c>
      <c r="C1775" s="263">
        <f t="shared" ca="1" si="83"/>
        <v>0</v>
      </c>
      <c r="D1775" s="263" t="b">
        <f>ISBLANK(L11.7.2C28)</f>
        <v>1</v>
      </c>
      <c r="E1775" s="263">
        <f>COUNT(L11.7.2C28)</f>
        <v>0</v>
      </c>
      <c r="G1775" s="268" t="str">
        <f t="shared" si="81"/>
        <v>'=ISBLANK(L11.7.2C28)</v>
      </c>
      <c r="H1775" s="263" t="str">
        <f t="shared" si="82"/>
        <v>'=COUNT(L11.7.2C28)</v>
      </c>
    </row>
    <row r="1776" spans="1:8" x14ac:dyDescent="0.2">
      <c r="A1776" s="263" t="s">
        <v>3288</v>
      </c>
      <c r="B1776" s="263" t="s">
        <v>3289</v>
      </c>
      <c r="C1776" s="263">
        <f t="shared" ca="1" si="83"/>
        <v>0</v>
      </c>
      <c r="D1776" s="263" t="b">
        <f>ISBLANK(L11.7.2C29)</f>
        <v>1</v>
      </c>
      <c r="E1776" s="263">
        <f>COUNT(L11.7.2C29)</f>
        <v>0</v>
      </c>
      <c r="G1776" s="268" t="str">
        <f t="shared" si="81"/>
        <v>'=ISBLANK(L11.7.2C29)</v>
      </c>
      <c r="H1776" s="263" t="str">
        <f t="shared" si="82"/>
        <v>'=COUNT(L11.7.2C29)</v>
      </c>
    </row>
    <row r="1777" spans="1:8" x14ac:dyDescent="0.2">
      <c r="A1777" s="263" t="s">
        <v>3290</v>
      </c>
      <c r="B1777" s="263" t="s">
        <v>3291</v>
      </c>
      <c r="C1777" s="263">
        <f t="shared" ca="1" si="83"/>
        <v>0</v>
      </c>
      <c r="D1777" s="263" t="b">
        <f>ISBLANK(L11.7.2C30)</f>
        <v>1</v>
      </c>
      <c r="E1777" s="263">
        <f>COUNT(L11.7.2C30)</f>
        <v>0</v>
      </c>
      <c r="G1777" s="268" t="str">
        <f t="shared" si="81"/>
        <v>'=ISBLANK(L11.7.2C30)</v>
      </c>
      <c r="H1777" s="263" t="str">
        <f t="shared" si="82"/>
        <v>'=COUNT(L11.7.2C30)</v>
      </c>
    </row>
    <row r="1778" spans="1:8" x14ac:dyDescent="0.2">
      <c r="A1778" s="263" t="s">
        <v>3292</v>
      </c>
      <c r="B1778" s="263" t="s">
        <v>3293</v>
      </c>
      <c r="C1778" s="263">
        <f t="shared" ca="1" si="83"/>
        <v>0</v>
      </c>
      <c r="D1778" s="263" t="b">
        <f>ISBLANK(L11.7.2C31)</f>
        <v>1</v>
      </c>
      <c r="E1778" s="263">
        <f>COUNT(L11.7.2C31)</f>
        <v>0</v>
      </c>
      <c r="G1778" s="268" t="str">
        <f t="shared" si="81"/>
        <v>'=ISBLANK(L11.7.2C31)</v>
      </c>
      <c r="H1778" s="263" t="str">
        <f t="shared" si="82"/>
        <v>'=COUNT(L11.7.2C31)</v>
      </c>
    </row>
    <row r="1779" spans="1:8" x14ac:dyDescent="0.2">
      <c r="A1779" s="263" t="s">
        <v>3294</v>
      </c>
      <c r="B1779" s="263" t="s">
        <v>3295</v>
      </c>
      <c r="C1779" s="263">
        <f t="shared" ca="1" si="83"/>
        <v>0</v>
      </c>
      <c r="D1779" s="263" t="b">
        <f>ISBLANK(L11.7.2C32)</f>
        <v>1</v>
      </c>
      <c r="E1779" s="263">
        <f>COUNT(L11.7.2C32)</f>
        <v>0</v>
      </c>
      <c r="G1779" s="268" t="str">
        <f t="shared" si="81"/>
        <v>'=ISBLANK(L11.7.2C32)</v>
      </c>
      <c r="H1779" s="263" t="str">
        <f t="shared" si="82"/>
        <v>'=COUNT(L11.7.2C32)</v>
      </c>
    </row>
    <row r="1780" spans="1:8" x14ac:dyDescent="0.2">
      <c r="A1780" s="263" t="s">
        <v>3296</v>
      </c>
      <c r="B1780" s="263" t="s">
        <v>3297</v>
      </c>
      <c r="C1780" s="263">
        <f t="shared" ca="1" si="83"/>
        <v>0</v>
      </c>
      <c r="D1780" s="263" t="b">
        <f>ISBLANK(L11.7.2C33)</f>
        <v>1</v>
      </c>
      <c r="E1780" s="263">
        <f>COUNT(L11.7.2C33)</f>
        <v>0</v>
      </c>
      <c r="G1780" s="268" t="str">
        <f t="shared" si="81"/>
        <v>'=ISBLANK(L11.7.2C33)</v>
      </c>
      <c r="H1780" s="263" t="str">
        <f t="shared" si="82"/>
        <v>'=COUNT(L11.7.2C33)</v>
      </c>
    </row>
    <row r="1781" spans="1:8" x14ac:dyDescent="0.2">
      <c r="A1781" s="263" t="s">
        <v>3298</v>
      </c>
      <c r="B1781" s="263" t="s">
        <v>3299</v>
      </c>
      <c r="C1781" s="263">
        <f t="shared" ca="1" si="83"/>
        <v>0</v>
      </c>
      <c r="D1781" s="263" t="b">
        <f>ISBLANK(L11.7.2C34)</f>
        <v>1</v>
      </c>
      <c r="E1781" s="263">
        <f>COUNT(L11.7.2C34)</f>
        <v>0</v>
      </c>
      <c r="G1781" s="268" t="str">
        <f t="shared" si="81"/>
        <v>'=ISBLANK(L11.7.2C34)</v>
      </c>
      <c r="H1781" s="263" t="str">
        <f t="shared" si="82"/>
        <v>'=COUNT(L11.7.2C34)</v>
      </c>
    </row>
    <row r="1782" spans="1:8" x14ac:dyDescent="0.2">
      <c r="A1782" s="263" t="s">
        <v>3300</v>
      </c>
      <c r="B1782" s="263" t="s">
        <v>3301</v>
      </c>
      <c r="C1782" s="263">
        <f t="shared" ca="1" si="83"/>
        <v>0</v>
      </c>
      <c r="D1782" s="263" t="b">
        <f>ISBLANK(L11.7.2C35)</f>
        <v>1</v>
      </c>
      <c r="E1782" s="263">
        <f>COUNT(L11.7.2C35)</f>
        <v>0</v>
      </c>
      <c r="G1782" s="268" t="str">
        <f t="shared" si="81"/>
        <v>'=ISBLANK(L11.7.2C35)</v>
      </c>
      <c r="H1782" s="263" t="str">
        <f t="shared" si="82"/>
        <v>'=COUNT(L11.7.2C35)</v>
      </c>
    </row>
    <row r="1783" spans="1:8" x14ac:dyDescent="0.2">
      <c r="A1783" s="263" t="s">
        <v>3302</v>
      </c>
      <c r="B1783" s="263" t="s">
        <v>3303</v>
      </c>
      <c r="C1783" s="263">
        <f t="shared" ca="1" si="83"/>
        <v>0</v>
      </c>
      <c r="D1783" s="263" t="b">
        <f>ISBLANK(L11.7.2C36)</f>
        <v>1</v>
      </c>
      <c r="E1783" s="263">
        <f>COUNT(L11.7.2C36)</f>
        <v>0</v>
      </c>
      <c r="G1783" s="268" t="str">
        <f t="shared" si="81"/>
        <v>'=ISBLANK(L11.7.2C36)</v>
      </c>
      <c r="H1783" s="263" t="str">
        <f t="shared" si="82"/>
        <v>'=COUNT(L11.7.2C36)</v>
      </c>
    </row>
    <row r="1784" spans="1:8" x14ac:dyDescent="0.2">
      <c r="A1784" s="263" t="s">
        <v>3304</v>
      </c>
      <c r="B1784" s="263" t="s">
        <v>3305</v>
      </c>
      <c r="C1784" s="263">
        <f t="shared" ca="1" si="83"/>
        <v>0</v>
      </c>
      <c r="D1784" s="263" t="b">
        <f>ISBLANK(L11.7.2C37)</f>
        <v>1</v>
      </c>
      <c r="E1784" s="263">
        <f>COUNT(L11.7.2C37)</f>
        <v>0</v>
      </c>
      <c r="G1784" s="268" t="str">
        <f t="shared" si="81"/>
        <v>'=ISBLANK(L11.7.2C37)</v>
      </c>
      <c r="H1784" s="263" t="str">
        <f t="shared" si="82"/>
        <v>'=COUNT(L11.7.2C37)</v>
      </c>
    </row>
    <row r="1785" spans="1:8" x14ac:dyDescent="0.2">
      <c r="A1785" s="263" t="s">
        <v>3306</v>
      </c>
      <c r="B1785" s="263" t="s">
        <v>3307</v>
      </c>
      <c r="C1785" s="263">
        <f t="shared" ca="1" si="83"/>
        <v>0</v>
      </c>
      <c r="D1785" s="263" t="b">
        <f>ISBLANK(L11.7.2C38)</f>
        <v>1</v>
      </c>
      <c r="E1785" s="263">
        <f>COUNT(L11.7.2C38)</f>
        <v>0</v>
      </c>
      <c r="G1785" s="268" t="str">
        <f t="shared" si="81"/>
        <v>'=ISBLANK(L11.7.2C38)</v>
      </c>
      <c r="H1785" s="263" t="str">
        <f t="shared" si="82"/>
        <v>'=COUNT(L11.7.2C38)</v>
      </c>
    </row>
    <row r="1786" spans="1:8" x14ac:dyDescent="0.2">
      <c r="A1786" s="263" t="s">
        <v>3308</v>
      </c>
      <c r="B1786" s="263" t="s">
        <v>3309</v>
      </c>
      <c r="C1786" s="263">
        <f t="shared" ca="1" si="83"/>
        <v>0</v>
      </c>
      <c r="D1786" s="263" t="b">
        <f>ISBLANK(L11.7.2C39)</f>
        <v>1</v>
      </c>
      <c r="E1786" s="263">
        <f>COUNT(L11.7.2C39)</f>
        <v>0</v>
      </c>
      <c r="G1786" s="268" t="str">
        <f t="shared" si="81"/>
        <v>'=ISBLANK(L11.7.2C39)</v>
      </c>
      <c r="H1786" s="263" t="str">
        <f t="shared" si="82"/>
        <v>'=COUNT(L11.7.2C39)</v>
      </c>
    </row>
    <row r="1787" spans="1:8" x14ac:dyDescent="0.2">
      <c r="A1787" s="263" t="s">
        <v>3310</v>
      </c>
      <c r="B1787" s="263" t="s">
        <v>3311</v>
      </c>
      <c r="C1787" s="263">
        <f t="shared" ca="1" si="83"/>
        <v>0</v>
      </c>
      <c r="D1787" s="263" t="b">
        <f>ISBLANK(L11.7.2C40)</f>
        <v>1</v>
      </c>
      <c r="E1787" s="263">
        <f>COUNT(L11.7.2C40)</f>
        <v>0</v>
      </c>
      <c r="G1787" s="268" t="str">
        <f t="shared" si="81"/>
        <v>'=ISBLANK(L11.7.2C40)</v>
      </c>
      <c r="H1787" s="263" t="str">
        <f t="shared" si="82"/>
        <v>'=COUNT(L11.7.2C40)</v>
      </c>
    </row>
    <row r="1788" spans="1:8" x14ac:dyDescent="0.2">
      <c r="A1788" s="263" t="s">
        <v>3312</v>
      </c>
      <c r="B1788" s="263" t="s">
        <v>3313</v>
      </c>
      <c r="C1788" s="263">
        <f t="shared" ca="1" si="83"/>
        <v>0</v>
      </c>
      <c r="D1788" s="263" t="b">
        <f>ISBLANK(L11.7.2C41)</f>
        <v>1</v>
      </c>
      <c r="E1788" s="263">
        <f>COUNT(L11.7.2C41)</f>
        <v>0</v>
      </c>
      <c r="G1788" s="268" t="str">
        <f t="shared" si="81"/>
        <v>'=ISBLANK(L11.7.2C41)</v>
      </c>
      <c r="H1788" s="263" t="str">
        <f t="shared" si="82"/>
        <v>'=COUNT(L11.7.2C41)</v>
      </c>
    </row>
    <row r="1789" spans="1:8" x14ac:dyDescent="0.2">
      <c r="A1789" s="263" t="s">
        <v>3314</v>
      </c>
      <c r="B1789" s="263" t="s">
        <v>3315</v>
      </c>
      <c r="C1789" s="263">
        <f t="shared" ca="1" si="83"/>
        <v>0</v>
      </c>
      <c r="D1789" s="263" t="b">
        <f>ISBLANK(L11.7.2C42)</f>
        <v>1</v>
      </c>
      <c r="E1789" s="263">
        <f>COUNT(L11.7.2C42)</f>
        <v>0</v>
      </c>
      <c r="G1789" s="268" t="str">
        <f t="shared" si="81"/>
        <v>'=ISBLANK(L11.7.2C42)</v>
      </c>
      <c r="H1789" s="263" t="str">
        <f t="shared" si="82"/>
        <v>'=COUNT(L11.7.2C42)</v>
      </c>
    </row>
    <row r="1790" spans="1:8" x14ac:dyDescent="0.2">
      <c r="A1790" s="263" t="s">
        <v>3316</v>
      </c>
      <c r="B1790" s="263" t="s">
        <v>3317</v>
      </c>
      <c r="C1790" s="263">
        <f t="shared" ca="1" si="83"/>
        <v>0</v>
      </c>
      <c r="D1790" s="263" t="b">
        <f>ISBLANK(L11.7.2C43)</f>
        <v>1</v>
      </c>
      <c r="E1790" s="263">
        <f>COUNT(L11.7.2C43)</f>
        <v>0</v>
      </c>
      <c r="G1790" s="268" t="str">
        <f t="shared" si="81"/>
        <v>'=ISBLANK(L11.7.2C43)</v>
      </c>
      <c r="H1790" s="263" t="str">
        <f t="shared" si="82"/>
        <v>'=COUNT(L11.7.2C43)</v>
      </c>
    </row>
    <row r="1791" spans="1:8" x14ac:dyDescent="0.2">
      <c r="A1791" s="263" t="s">
        <v>3318</v>
      </c>
      <c r="B1791" s="263" t="s">
        <v>3319</v>
      </c>
      <c r="C1791" s="263">
        <f t="shared" ca="1" si="83"/>
        <v>0</v>
      </c>
      <c r="D1791" s="263" t="b">
        <f>ISBLANK(L11.7.2C44)</f>
        <v>1</v>
      </c>
      <c r="E1791" s="263">
        <f>COUNT(L11.7.2C44)</f>
        <v>0</v>
      </c>
      <c r="G1791" s="268" t="str">
        <f t="shared" si="81"/>
        <v>'=ISBLANK(L11.7.2C44)</v>
      </c>
      <c r="H1791" s="263" t="str">
        <f t="shared" si="82"/>
        <v>'=COUNT(L11.7.2C44)</v>
      </c>
    </row>
    <row r="1792" spans="1:8" x14ac:dyDescent="0.2">
      <c r="A1792" s="263" t="s">
        <v>3320</v>
      </c>
      <c r="B1792" s="263" t="s">
        <v>3321</v>
      </c>
      <c r="C1792" s="263">
        <f t="shared" ca="1" si="83"/>
        <v>0</v>
      </c>
      <c r="D1792" s="263" t="b">
        <f>ISBLANK(L11.7.2C45)</f>
        <v>1</v>
      </c>
      <c r="E1792" s="263">
        <f>COUNT(L11.7.2C45)</f>
        <v>0</v>
      </c>
      <c r="G1792" s="268" t="str">
        <f t="shared" si="81"/>
        <v>'=ISBLANK(L11.7.2C45)</v>
      </c>
      <c r="H1792" s="263" t="str">
        <f t="shared" si="82"/>
        <v>'=COUNT(L11.7.2C45)</v>
      </c>
    </row>
    <row r="1793" spans="1:8" x14ac:dyDescent="0.2">
      <c r="A1793" s="263" t="s">
        <v>3322</v>
      </c>
      <c r="B1793" s="263" t="s">
        <v>3323</v>
      </c>
      <c r="C1793" s="263">
        <f t="shared" ca="1" si="83"/>
        <v>0</v>
      </c>
      <c r="D1793" s="263" t="b">
        <f>ISBLANK(L11.7.2C46)</f>
        <v>1</v>
      </c>
      <c r="E1793" s="263">
        <f>COUNT(L11.7.2C46)</f>
        <v>0</v>
      </c>
      <c r="G1793" s="268" t="str">
        <f t="shared" si="81"/>
        <v>'=ISBLANK(L11.7.2C46)</v>
      </c>
      <c r="H1793" s="263" t="str">
        <f t="shared" si="82"/>
        <v>'=COUNT(L11.7.2C46)</v>
      </c>
    </row>
    <row r="1794" spans="1:8" x14ac:dyDescent="0.2">
      <c r="A1794" s="263" t="s">
        <v>3324</v>
      </c>
      <c r="B1794" s="263" t="s">
        <v>3325</v>
      </c>
      <c r="C1794" s="263">
        <f t="shared" ca="1" si="83"/>
        <v>0</v>
      </c>
      <c r="D1794" s="263" t="b">
        <f>ISBLANK(L11.7.2C47)</f>
        <v>1</v>
      </c>
      <c r="E1794" s="263">
        <f>COUNT(L11.7.2C47)</f>
        <v>0</v>
      </c>
      <c r="G1794" s="268" t="str">
        <f t="shared" ref="G1794:G1857" si="84">"'=ISBLANK(" &amp; A1794 &amp;")"</f>
        <v>'=ISBLANK(L11.7.2C47)</v>
      </c>
      <c r="H1794" s="263" t="str">
        <f t="shared" ref="H1794:H1857" si="85">"'=COUNT(" &amp; A1794 &amp;")"</f>
        <v>'=COUNT(L11.7.2C47)</v>
      </c>
    </row>
    <row r="1795" spans="1:8" x14ac:dyDescent="0.2">
      <c r="A1795" s="263" t="s">
        <v>3326</v>
      </c>
      <c r="B1795" s="263" t="s">
        <v>3327</v>
      </c>
      <c r="C1795" s="263">
        <f t="shared" ref="C1795:C1858" ca="1" si="86">INDIRECT(A1795)</f>
        <v>0</v>
      </c>
      <c r="D1795" s="263" t="b">
        <f>ISBLANK(L11.7.2C48)</f>
        <v>1</v>
      </c>
      <c r="E1795" s="263">
        <f>COUNT(L11.7.2C48)</f>
        <v>0</v>
      </c>
      <c r="G1795" s="268" t="str">
        <f t="shared" si="84"/>
        <v>'=ISBLANK(L11.7.2C48)</v>
      </c>
      <c r="H1795" s="263" t="str">
        <f t="shared" si="85"/>
        <v>'=COUNT(L11.7.2C48)</v>
      </c>
    </row>
    <row r="1796" spans="1:8" x14ac:dyDescent="0.2">
      <c r="A1796" s="263" t="s">
        <v>3328</v>
      </c>
      <c r="B1796" s="263" t="s">
        <v>3329</v>
      </c>
      <c r="C1796" s="263">
        <f t="shared" ca="1" si="86"/>
        <v>0</v>
      </c>
      <c r="D1796" s="263" t="b">
        <f>ISBLANK(L11.7.2C49)</f>
        <v>1</v>
      </c>
      <c r="E1796" s="263">
        <f>COUNT(L11.7.2C49)</f>
        <v>0</v>
      </c>
      <c r="G1796" s="268" t="str">
        <f t="shared" si="84"/>
        <v>'=ISBLANK(L11.7.2C49)</v>
      </c>
      <c r="H1796" s="263" t="str">
        <f t="shared" si="85"/>
        <v>'=COUNT(L11.7.2C49)</v>
      </c>
    </row>
    <row r="1797" spans="1:8" x14ac:dyDescent="0.2">
      <c r="A1797" s="263" t="s">
        <v>3330</v>
      </c>
      <c r="B1797" s="263" t="s">
        <v>3331</v>
      </c>
      <c r="C1797" s="263">
        <f t="shared" ca="1" si="86"/>
        <v>0</v>
      </c>
      <c r="D1797" s="263" t="b">
        <f>ISBLANK(L11.7.2C50)</f>
        <v>1</v>
      </c>
      <c r="E1797" s="263">
        <f>COUNT(L11.7.2C50)</f>
        <v>0</v>
      </c>
      <c r="G1797" s="268" t="str">
        <f t="shared" si="84"/>
        <v>'=ISBLANK(L11.7.2C50)</v>
      </c>
      <c r="H1797" s="263" t="str">
        <f t="shared" si="85"/>
        <v>'=COUNT(L11.7.2C50)</v>
      </c>
    </row>
    <row r="1798" spans="1:8" x14ac:dyDescent="0.2">
      <c r="A1798" s="263" t="s">
        <v>3332</v>
      </c>
      <c r="B1798" s="263" t="s">
        <v>3333</v>
      </c>
      <c r="C1798" s="263">
        <f t="shared" ca="1" si="86"/>
        <v>0</v>
      </c>
      <c r="D1798" s="263" t="b">
        <f>ISBLANK(L11.7.2C51)</f>
        <v>1</v>
      </c>
      <c r="E1798" s="263">
        <f>COUNT(L11.7.2C51)</f>
        <v>0</v>
      </c>
      <c r="G1798" s="268" t="str">
        <f t="shared" si="84"/>
        <v>'=ISBLANK(L11.7.2C51)</v>
      </c>
      <c r="H1798" s="263" t="str">
        <f t="shared" si="85"/>
        <v>'=COUNT(L11.7.2C51)</v>
      </c>
    </row>
    <row r="1799" spans="1:8" x14ac:dyDescent="0.2">
      <c r="A1799" s="263" t="s">
        <v>3334</v>
      </c>
      <c r="B1799" s="263" t="s">
        <v>7471</v>
      </c>
      <c r="C1799" s="263">
        <f t="shared" ca="1" si="86"/>
        <v>0</v>
      </c>
      <c r="D1799" s="263" t="b">
        <f>ISBLANK(L11.7C01)</f>
        <v>0</v>
      </c>
      <c r="E1799" s="263">
        <f>COUNT(L11.7C01)</f>
        <v>1</v>
      </c>
      <c r="G1799" s="268" t="str">
        <f t="shared" si="84"/>
        <v>'=ISBLANK(L11.7C01)</v>
      </c>
      <c r="H1799" s="263" t="str">
        <f t="shared" si="85"/>
        <v>'=COUNT(L11.7C01)</v>
      </c>
    </row>
    <row r="1800" spans="1:8" x14ac:dyDescent="0.2">
      <c r="A1800" s="263" t="s">
        <v>3336</v>
      </c>
      <c r="B1800" s="263" t="s">
        <v>7472</v>
      </c>
      <c r="C1800" s="263">
        <f t="shared" ca="1" si="86"/>
        <v>0</v>
      </c>
      <c r="D1800" s="263" t="b">
        <f>ISBLANK(L11.7C02)</f>
        <v>0</v>
      </c>
      <c r="E1800" s="263">
        <f>COUNT(L11.7C02)</f>
        <v>1</v>
      </c>
      <c r="G1800" s="268" t="str">
        <f t="shared" si="84"/>
        <v>'=ISBLANK(L11.7C02)</v>
      </c>
      <c r="H1800" s="263" t="str">
        <f t="shared" si="85"/>
        <v>'=COUNT(L11.7C02)</v>
      </c>
    </row>
    <row r="1801" spans="1:8" x14ac:dyDescent="0.2">
      <c r="A1801" s="263" t="s">
        <v>3338</v>
      </c>
      <c r="B1801" s="263" t="s">
        <v>7473</v>
      </c>
      <c r="C1801" s="263">
        <f t="shared" ca="1" si="86"/>
        <v>0</v>
      </c>
      <c r="D1801" s="263" t="b">
        <f>ISBLANK(L11.7C03)</f>
        <v>0</v>
      </c>
      <c r="E1801" s="263">
        <f>COUNT(L11.7C03)</f>
        <v>1</v>
      </c>
      <c r="G1801" s="268" t="str">
        <f t="shared" si="84"/>
        <v>'=ISBLANK(L11.7C03)</v>
      </c>
      <c r="H1801" s="263" t="str">
        <f t="shared" si="85"/>
        <v>'=COUNT(L11.7C03)</v>
      </c>
    </row>
    <row r="1802" spans="1:8" x14ac:dyDescent="0.2">
      <c r="A1802" s="263" t="s">
        <v>3340</v>
      </c>
      <c r="B1802" s="263" t="s">
        <v>7474</v>
      </c>
      <c r="C1802" s="263">
        <f t="shared" ca="1" si="86"/>
        <v>0</v>
      </c>
      <c r="D1802" s="263" t="b">
        <f>ISBLANK(L11.7C04)</f>
        <v>0</v>
      </c>
      <c r="E1802" s="263">
        <f>COUNT(L11.7C04)</f>
        <v>1</v>
      </c>
      <c r="G1802" s="268" t="str">
        <f t="shared" si="84"/>
        <v>'=ISBLANK(L11.7C04)</v>
      </c>
      <c r="H1802" s="263" t="str">
        <f t="shared" si="85"/>
        <v>'=COUNT(L11.7C04)</v>
      </c>
    </row>
    <row r="1803" spans="1:8" x14ac:dyDescent="0.2">
      <c r="A1803" s="263" t="s">
        <v>3342</v>
      </c>
      <c r="B1803" s="263" t="s">
        <v>7475</v>
      </c>
      <c r="C1803" s="263">
        <f t="shared" ca="1" si="86"/>
        <v>0</v>
      </c>
      <c r="D1803" s="263" t="b">
        <f>ISBLANK(L11.7C05)</f>
        <v>0</v>
      </c>
      <c r="E1803" s="263">
        <f>COUNT(L11.7C05)</f>
        <v>1</v>
      </c>
      <c r="G1803" s="268" t="str">
        <f t="shared" si="84"/>
        <v>'=ISBLANK(L11.7C05)</v>
      </c>
      <c r="H1803" s="263" t="str">
        <f t="shared" si="85"/>
        <v>'=COUNT(L11.7C05)</v>
      </c>
    </row>
    <row r="1804" spans="1:8" x14ac:dyDescent="0.2">
      <c r="A1804" s="263" t="s">
        <v>3344</v>
      </c>
      <c r="B1804" s="263" t="s">
        <v>7476</v>
      </c>
      <c r="C1804" s="263">
        <f t="shared" ca="1" si="86"/>
        <v>0</v>
      </c>
      <c r="D1804" s="263" t="b">
        <f>ISBLANK(L11.7C06)</f>
        <v>0</v>
      </c>
      <c r="E1804" s="263">
        <f>COUNT(L11.7C06)</f>
        <v>1</v>
      </c>
      <c r="G1804" s="268" t="str">
        <f t="shared" si="84"/>
        <v>'=ISBLANK(L11.7C06)</v>
      </c>
      <c r="H1804" s="263" t="str">
        <f t="shared" si="85"/>
        <v>'=COUNT(L11.7C06)</v>
      </c>
    </row>
    <row r="1805" spans="1:8" x14ac:dyDescent="0.2">
      <c r="A1805" s="263" t="s">
        <v>3346</v>
      </c>
      <c r="B1805" s="263" t="s">
        <v>7477</v>
      </c>
      <c r="C1805" s="263">
        <f t="shared" ca="1" si="86"/>
        <v>0</v>
      </c>
      <c r="D1805" s="263" t="b">
        <f>ISBLANK(L11.7C07)</f>
        <v>0</v>
      </c>
      <c r="E1805" s="263">
        <f>COUNT(L11.7C07)</f>
        <v>1</v>
      </c>
      <c r="G1805" s="268" t="str">
        <f t="shared" si="84"/>
        <v>'=ISBLANK(L11.7C07)</v>
      </c>
      <c r="H1805" s="263" t="str">
        <f t="shared" si="85"/>
        <v>'=COUNT(L11.7C07)</v>
      </c>
    </row>
    <row r="1806" spans="1:8" x14ac:dyDescent="0.2">
      <c r="A1806" s="263" t="s">
        <v>3348</v>
      </c>
      <c r="B1806" s="263" t="s">
        <v>7478</v>
      </c>
      <c r="C1806" s="263">
        <f t="shared" ca="1" si="86"/>
        <v>0</v>
      </c>
      <c r="D1806" s="263" t="b">
        <f>ISBLANK(L11.7C08)</f>
        <v>0</v>
      </c>
      <c r="E1806" s="263">
        <f>COUNT(L11.7C08)</f>
        <v>1</v>
      </c>
      <c r="G1806" s="268" t="str">
        <f t="shared" si="84"/>
        <v>'=ISBLANK(L11.7C08)</v>
      </c>
      <c r="H1806" s="263" t="str">
        <f t="shared" si="85"/>
        <v>'=COUNT(L11.7C08)</v>
      </c>
    </row>
    <row r="1807" spans="1:8" x14ac:dyDescent="0.2">
      <c r="A1807" s="263" t="s">
        <v>3350</v>
      </c>
      <c r="B1807" s="263" t="s">
        <v>7479</v>
      </c>
      <c r="C1807" s="263">
        <f t="shared" ca="1" si="86"/>
        <v>0</v>
      </c>
      <c r="D1807" s="263" t="b">
        <f>ISBLANK(L11.7C09)</f>
        <v>0</v>
      </c>
      <c r="E1807" s="263">
        <f>COUNT(L11.7C09)</f>
        <v>1</v>
      </c>
      <c r="G1807" s="268" t="str">
        <f t="shared" si="84"/>
        <v>'=ISBLANK(L11.7C09)</v>
      </c>
      <c r="H1807" s="263" t="str">
        <f t="shared" si="85"/>
        <v>'=COUNT(L11.7C09)</v>
      </c>
    </row>
    <row r="1808" spans="1:8" x14ac:dyDescent="0.2">
      <c r="A1808" s="263" t="s">
        <v>3352</v>
      </c>
      <c r="B1808" s="263" t="s">
        <v>7480</v>
      </c>
      <c r="C1808" s="263">
        <f t="shared" ca="1" si="86"/>
        <v>0</v>
      </c>
      <c r="D1808" s="263" t="b">
        <f>ISBLANK(L11.7C10)</f>
        <v>0</v>
      </c>
      <c r="E1808" s="263">
        <f>COUNT(L11.7C10)</f>
        <v>1</v>
      </c>
      <c r="G1808" s="268" t="str">
        <f t="shared" si="84"/>
        <v>'=ISBLANK(L11.7C10)</v>
      </c>
      <c r="H1808" s="263" t="str">
        <f t="shared" si="85"/>
        <v>'=COUNT(L11.7C10)</v>
      </c>
    </row>
    <row r="1809" spans="1:8" x14ac:dyDescent="0.2">
      <c r="A1809" s="263" t="s">
        <v>3354</v>
      </c>
      <c r="B1809" s="263" t="s">
        <v>7481</v>
      </c>
      <c r="C1809" s="263">
        <f t="shared" ca="1" si="86"/>
        <v>0</v>
      </c>
      <c r="D1809" s="263" t="b">
        <f>ISBLANK(L11.7C11)</f>
        <v>0</v>
      </c>
      <c r="E1809" s="263">
        <f>COUNT(L11.7C11)</f>
        <v>1</v>
      </c>
      <c r="G1809" s="268" t="str">
        <f t="shared" si="84"/>
        <v>'=ISBLANK(L11.7C11)</v>
      </c>
      <c r="H1809" s="263" t="str">
        <f t="shared" si="85"/>
        <v>'=COUNT(L11.7C11)</v>
      </c>
    </row>
    <row r="1810" spans="1:8" x14ac:dyDescent="0.2">
      <c r="A1810" s="263" t="s">
        <v>3356</v>
      </c>
      <c r="B1810" s="263" t="s">
        <v>7482</v>
      </c>
      <c r="C1810" s="263">
        <f t="shared" ca="1" si="86"/>
        <v>0</v>
      </c>
      <c r="D1810" s="263" t="b">
        <f>ISBLANK(L11.7C12)</f>
        <v>0</v>
      </c>
      <c r="E1810" s="263">
        <f>COUNT(L11.7C12)</f>
        <v>1</v>
      </c>
      <c r="G1810" s="268" t="str">
        <f t="shared" si="84"/>
        <v>'=ISBLANK(L11.7C12)</v>
      </c>
      <c r="H1810" s="263" t="str">
        <f t="shared" si="85"/>
        <v>'=COUNT(L11.7C12)</v>
      </c>
    </row>
    <row r="1811" spans="1:8" x14ac:dyDescent="0.2">
      <c r="A1811" s="263" t="s">
        <v>3358</v>
      </c>
      <c r="B1811" s="263" t="s">
        <v>7483</v>
      </c>
      <c r="C1811" s="263">
        <f t="shared" ca="1" si="86"/>
        <v>0</v>
      </c>
      <c r="D1811" s="263" t="b">
        <f>ISBLANK(L11.7C13)</f>
        <v>0</v>
      </c>
      <c r="E1811" s="263">
        <f>COUNT(L11.7C13)</f>
        <v>1</v>
      </c>
      <c r="G1811" s="268" t="str">
        <f t="shared" si="84"/>
        <v>'=ISBLANK(L11.7C13)</v>
      </c>
      <c r="H1811" s="263" t="str">
        <f t="shared" si="85"/>
        <v>'=COUNT(L11.7C13)</v>
      </c>
    </row>
    <row r="1812" spans="1:8" x14ac:dyDescent="0.2">
      <c r="A1812" s="263" t="s">
        <v>3360</v>
      </c>
      <c r="B1812" s="263" t="s">
        <v>7484</v>
      </c>
      <c r="C1812" s="263">
        <f t="shared" ca="1" si="86"/>
        <v>0</v>
      </c>
      <c r="D1812" s="263" t="b">
        <f>ISBLANK(L11.7C14)</f>
        <v>0</v>
      </c>
      <c r="E1812" s="263">
        <f>COUNT(L11.7C14)</f>
        <v>1</v>
      </c>
      <c r="G1812" s="268" t="str">
        <f t="shared" si="84"/>
        <v>'=ISBLANK(L11.7C14)</v>
      </c>
      <c r="H1812" s="263" t="str">
        <f t="shared" si="85"/>
        <v>'=COUNT(L11.7C14)</v>
      </c>
    </row>
    <row r="1813" spans="1:8" x14ac:dyDescent="0.2">
      <c r="A1813" s="263" t="s">
        <v>3362</v>
      </c>
      <c r="B1813" s="263" t="s">
        <v>7485</v>
      </c>
      <c r="C1813" s="263">
        <f t="shared" ca="1" si="86"/>
        <v>0</v>
      </c>
      <c r="D1813" s="263" t="b">
        <f>ISBLANK(L11.7C15)</f>
        <v>0</v>
      </c>
      <c r="E1813" s="263">
        <f>COUNT(L11.7C15)</f>
        <v>1</v>
      </c>
      <c r="G1813" s="268" t="str">
        <f t="shared" si="84"/>
        <v>'=ISBLANK(L11.7C15)</v>
      </c>
      <c r="H1813" s="263" t="str">
        <f t="shared" si="85"/>
        <v>'=COUNT(L11.7C15)</v>
      </c>
    </row>
    <row r="1814" spans="1:8" x14ac:dyDescent="0.2">
      <c r="A1814" s="263" t="s">
        <v>3364</v>
      </c>
      <c r="B1814" s="263" t="s">
        <v>7486</v>
      </c>
      <c r="C1814" s="263">
        <f t="shared" ca="1" si="86"/>
        <v>0</v>
      </c>
      <c r="D1814" s="263" t="b">
        <f>ISBLANK(L11.7C16)</f>
        <v>0</v>
      </c>
      <c r="E1814" s="263">
        <f>COUNT(L11.7C16)</f>
        <v>1</v>
      </c>
      <c r="G1814" s="268" t="str">
        <f t="shared" si="84"/>
        <v>'=ISBLANK(L11.7C16)</v>
      </c>
      <c r="H1814" s="263" t="str">
        <f t="shared" si="85"/>
        <v>'=COUNT(L11.7C16)</v>
      </c>
    </row>
    <row r="1815" spans="1:8" x14ac:dyDescent="0.2">
      <c r="A1815" s="263" t="s">
        <v>3366</v>
      </c>
      <c r="B1815" s="263" t="s">
        <v>7487</v>
      </c>
      <c r="C1815" s="263">
        <f t="shared" ca="1" si="86"/>
        <v>0</v>
      </c>
      <c r="D1815" s="263" t="b">
        <f>ISBLANK(L11.7C17)</f>
        <v>0</v>
      </c>
      <c r="E1815" s="263">
        <f>COUNT(L11.7C17)</f>
        <v>1</v>
      </c>
      <c r="G1815" s="268" t="str">
        <f t="shared" si="84"/>
        <v>'=ISBLANK(L11.7C17)</v>
      </c>
      <c r="H1815" s="263" t="str">
        <f t="shared" si="85"/>
        <v>'=COUNT(L11.7C17)</v>
      </c>
    </row>
    <row r="1816" spans="1:8" x14ac:dyDescent="0.2">
      <c r="A1816" s="263" t="s">
        <v>3368</v>
      </c>
      <c r="B1816" s="263" t="s">
        <v>7488</v>
      </c>
      <c r="C1816" s="263">
        <f t="shared" ca="1" si="86"/>
        <v>0</v>
      </c>
      <c r="D1816" s="263" t="b">
        <f>ISBLANK(L11.7C18)</f>
        <v>0</v>
      </c>
      <c r="E1816" s="263">
        <f>COUNT(L11.7C18)</f>
        <v>1</v>
      </c>
      <c r="G1816" s="268" t="str">
        <f t="shared" si="84"/>
        <v>'=ISBLANK(L11.7C18)</v>
      </c>
      <c r="H1816" s="263" t="str">
        <f t="shared" si="85"/>
        <v>'=COUNT(L11.7C18)</v>
      </c>
    </row>
    <row r="1817" spans="1:8" x14ac:dyDescent="0.2">
      <c r="A1817" s="263" t="s">
        <v>3370</v>
      </c>
      <c r="B1817" s="263" t="s">
        <v>7489</v>
      </c>
      <c r="C1817" s="263">
        <f t="shared" ca="1" si="86"/>
        <v>0</v>
      </c>
      <c r="D1817" s="263" t="b">
        <f>ISBLANK(L11.7C19)</f>
        <v>0</v>
      </c>
      <c r="E1817" s="263">
        <f>COUNT(L11.7C19)</f>
        <v>1</v>
      </c>
      <c r="G1817" s="268" t="str">
        <f t="shared" si="84"/>
        <v>'=ISBLANK(L11.7C19)</v>
      </c>
      <c r="H1817" s="263" t="str">
        <f t="shared" si="85"/>
        <v>'=COUNT(L11.7C19)</v>
      </c>
    </row>
    <row r="1818" spans="1:8" x14ac:dyDescent="0.2">
      <c r="A1818" s="263" t="s">
        <v>3372</v>
      </c>
      <c r="B1818" s="263" t="s">
        <v>7490</v>
      </c>
      <c r="C1818" s="263">
        <f t="shared" ca="1" si="86"/>
        <v>0</v>
      </c>
      <c r="D1818" s="263" t="b">
        <f>ISBLANK(L11.7C20)</f>
        <v>0</v>
      </c>
      <c r="E1818" s="263">
        <f>COUNT(L11.7C20)</f>
        <v>1</v>
      </c>
      <c r="G1818" s="268" t="str">
        <f t="shared" si="84"/>
        <v>'=ISBLANK(L11.7C20)</v>
      </c>
      <c r="H1818" s="263" t="str">
        <f t="shared" si="85"/>
        <v>'=COUNT(L11.7C20)</v>
      </c>
    </row>
    <row r="1819" spans="1:8" x14ac:dyDescent="0.2">
      <c r="A1819" s="263" t="s">
        <v>3374</v>
      </c>
      <c r="B1819" s="263" t="s">
        <v>7491</v>
      </c>
      <c r="C1819" s="263">
        <f t="shared" ca="1" si="86"/>
        <v>0</v>
      </c>
      <c r="D1819" s="263" t="b">
        <f>ISBLANK(L11.7C21)</f>
        <v>0</v>
      </c>
      <c r="E1819" s="263">
        <f>COUNT(L11.7C21)</f>
        <v>1</v>
      </c>
      <c r="G1819" s="268" t="str">
        <f t="shared" si="84"/>
        <v>'=ISBLANK(L11.7C21)</v>
      </c>
      <c r="H1819" s="263" t="str">
        <f t="shared" si="85"/>
        <v>'=COUNT(L11.7C21)</v>
      </c>
    </row>
    <row r="1820" spans="1:8" x14ac:dyDescent="0.2">
      <c r="A1820" s="263" t="s">
        <v>3376</v>
      </c>
      <c r="B1820" s="263" t="s">
        <v>7492</v>
      </c>
      <c r="C1820" s="263">
        <f t="shared" ca="1" si="86"/>
        <v>0</v>
      </c>
      <c r="D1820" s="263" t="b">
        <f>ISBLANK(L11.7C22)</f>
        <v>0</v>
      </c>
      <c r="E1820" s="263">
        <f>COUNT(L11.7C22)</f>
        <v>1</v>
      </c>
      <c r="G1820" s="268" t="str">
        <f t="shared" si="84"/>
        <v>'=ISBLANK(L11.7C22)</v>
      </c>
      <c r="H1820" s="263" t="str">
        <f t="shared" si="85"/>
        <v>'=COUNT(L11.7C22)</v>
      </c>
    </row>
    <row r="1821" spans="1:8" x14ac:dyDescent="0.2">
      <c r="A1821" s="263" t="s">
        <v>3378</v>
      </c>
      <c r="B1821" s="263" t="s">
        <v>7493</v>
      </c>
      <c r="C1821" s="263">
        <f t="shared" ca="1" si="86"/>
        <v>0</v>
      </c>
      <c r="D1821" s="263" t="b">
        <f>ISBLANK(L11.7C23)</f>
        <v>0</v>
      </c>
      <c r="E1821" s="263">
        <f>COUNT(L11.7C23)</f>
        <v>1</v>
      </c>
      <c r="G1821" s="268" t="str">
        <f t="shared" si="84"/>
        <v>'=ISBLANK(L11.7C23)</v>
      </c>
      <c r="H1821" s="263" t="str">
        <f t="shared" si="85"/>
        <v>'=COUNT(L11.7C23)</v>
      </c>
    </row>
    <row r="1822" spans="1:8" x14ac:dyDescent="0.2">
      <c r="A1822" s="263" t="s">
        <v>3380</v>
      </c>
      <c r="B1822" s="263" t="s">
        <v>7494</v>
      </c>
      <c r="C1822" s="263">
        <f t="shared" ca="1" si="86"/>
        <v>0</v>
      </c>
      <c r="D1822" s="263" t="b">
        <f>ISBLANK(L11.7C24)</f>
        <v>0</v>
      </c>
      <c r="E1822" s="263">
        <f>COUNT(L11.7C24)</f>
        <v>1</v>
      </c>
      <c r="G1822" s="268" t="str">
        <f t="shared" si="84"/>
        <v>'=ISBLANK(L11.7C24)</v>
      </c>
      <c r="H1822" s="263" t="str">
        <f t="shared" si="85"/>
        <v>'=COUNT(L11.7C24)</v>
      </c>
    </row>
    <row r="1823" spans="1:8" x14ac:dyDescent="0.2">
      <c r="A1823" s="263" t="s">
        <v>3382</v>
      </c>
      <c r="B1823" s="263" t="s">
        <v>7495</v>
      </c>
      <c r="C1823" s="263">
        <f t="shared" ca="1" si="86"/>
        <v>0</v>
      </c>
      <c r="D1823" s="263" t="b">
        <f>ISBLANK(L11.7C25)</f>
        <v>0</v>
      </c>
      <c r="E1823" s="263">
        <f>COUNT(L11.7C25)</f>
        <v>1</v>
      </c>
      <c r="G1823" s="268" t="str">
        <f t="shared" si="84"/>
        <v>'=ISBLANK(L11.7C25)</v>
      </c>
      <c r="H1823" s="263" t="str">
        <f t="shared" si="85"/>
        <v>'=COUNT(L11.7C25)</v>
      </c>
    </row>
    <row r="1824" spans="1:8" x14ac:dyDescent="0.2">
      <c r="A1824" s="263" t="s">
        <v>3384</v>
      </c>
      <c r="B1824" s="263" t="s">
        <v>7496</v>
      </c>
      <c r="C1824" s="263">
        <f t="shared" ca="1" si="86"/>
        <v>0</v>
      </c>
      <c r="D1824" s="263" t="b">
        <f>ISBLANK(L11.7C26)</f>
        <v>0</v>
      </c>
      <c r="E1824" s="263">
        <f>COUNT(L11.7C26)</f>
        <v>1</v>
      </c>
      <c r="G1824" s="268" t="str">
        <f t="shared" si="84"/>
        <v>'=ISBLANK(L11.7C26)</v>
      </c>
      <c r="H1824" s="263" t="str">
        <f t="shared" si="85"/>
        <v>'=COUNT(L11.7C26)</v>
      </c>
    </row>
    <row r="1825" spans="1:8" x14ac:dyDescent="0.2">
      <c r="A1825" s="263" t="s">
        <v>3386</v>
      </c>
      <c r="B1825" s="263" t="s">
        <v>7497</v>
      </c>
      <c r="C1825" s="263">
        <f t="shared" ca="1" si="86"/>
        <v>0</v>
      </c>
      <c r="D1825" s="263" t="b">
        <f>ISBLANK(L11.7C27)</f>
        <v>0</v>
      </c>
      <c r="E1825" s="263">
        <f>COUNT(L11.7C27)</f>
        <v>1</v>
      </c>
      <c r="G1825" s="268" t="str">
        <f t="shared" si="84"/>
        <v>'=ISBLANK(L11.7C27)</v>
      </c>
      <c r="H1825" s="263" t="str">
        <f t="shared" si="85"/>
        <v>'=COUNT(L11.7C27)</v>
      </c>
    </row>
    <row r="1826" spans="1:8" x14ac:dyDescent="0.2">
      <c r="A1826" s="263" t="s">
        <v>3388</v>
      </c>
      <c r="B1826" s="263" t="s">
        <v>7498</v>
      </c>
      <c r="C1826" s="263">
        <f t="shared" ca="1" si="86"/>
        <v>0</v>
      </c>
      <c r="D1826" s="263" t="b">
        <f>ISBLANK(L11.7C28)</f>
        <v>0</v>
      </c>
      <c r="E1826" s="263">
        <f>COUNT(L11.7C28)</f>
        <v>1</v>
      </c>
      <c r="G1826" s="268" t="str">
        <f t="shared" si="84"/>
        <v>'=ISBLANK(L11.7C28)</v>
      </c>
      <c r="H1826" s="263" t="str">
        <f t="shared" si="85"/>
        <v>'=COUNT(L11.7C28)</v>
      </c>
    </row>
    <row r="1827" spans="1:8" x14ac:dyDescent="0.2">
      <c r="A1827" s="263" t="s">
        <v>3390</v>
      </c>
      <c r="B1827" s="263" t="s">
        <v>7499</v>
      </c>
      <c r="C1827" s="263">
        <f t="shared" ca="1" si="86"/>
        <v>0</v>
      </c>
      <c r="D1827" s="263" t="b">
        <f>ISBLANK(L11.7C29)</f>
        <v>0</v>
      </c>
      <c r="E1827" s="263">
        <f>COUNT(L11.7C29)</f>
        <v>1</v>
      </c>
      <c r="G1827" s="268" t="str">
        <f t="shared" si="84"/>
        <v>'=ISBLANK(L11.7C29)</v>
      </c>
      <c r="H1827" s="263" t="str">
        <f t="shared" si="85"/>
        <v>'=COUNT(L11.7C29)</v>
      </c>
    </row>
    <row r="1828" spans="1:8" x14ac:dyDescent="0.2">
      <c r="A1828" s="263" t="s">
        <v>3392</v>
      </c>
      <c r="B1828" s="263" t="s">
        <v>7500</v>
      </c>
      <c r="C1828" s="263">
        <f t="shared" ca="1" si="86"/>
        <v>0</v>
      </c>
      <c r="D1828" s="263" t="b">
        <f>ISBLANK(L11.7C30)</f>
        <v>0</v>
      </c>
      <c r="E1828" s="263">
        <f>COUNT(L11.7C30)</f>
        <v>1</v>
      </c>
      <c r="G1828" s="268" t="str">
        <f t="shared" si="84"/>
        <v>'=ISBLANK(L11.7C30)</v>
      </c>
      <c r="H1828" s="263" t="str">
        <f t="shared" si="85"/>
        <v>'=COUNT(L11.7C30)</v>
      </c>
    </row>
    <row r="1829" spans="1:8" x14ac:dyDescent="0.2">
      <c r="A1829" s="263" t="s">
        <v>3394</v>
      </c>
      <c r="B1829" s="263" t="s">
        <v>7501</v>
      </c>
      <c r="C1829" s="263">
        <f t="shared" ca="1" si="86"/>
        <v>0</v>
      </c>
      <c r="D1829" s="263" t="b">
        <f>ISBLANK(L11.7C31)</f>
        <v>0</v>
      </c>
      <c r="E1829" s="263">
        <f>COUNT(L11.7C31)</f>
        <v>1</v>
      </c>
      <c r="G1829" s="268" t="str">
        <f t="shared" si="84"/>
        <v>'=ISBLANK(L11.7C31)</v>
      </c>
      <c r="H1829" s="263" t="str">
        <f t="shared" si="85"/>
        <v>'=COUNT(L11.7C31)</v>
      </c>
    </row>
    <row r="1830" spans="1:8" x14ac:dyDescent="0.2">
      <c r="A1830" s="263" t="s">
        <v>3396</v>
      </c>
      <c r="B1830" s="263" t="s">
        <v>7502</v>
      </c>
      <c r="C1830" s="263">
        <f t="shared" ca="1" si="86"/>
        <v>0</v>
      </c>
      <c r="D1830" s="263" t="b">
        <f>ISBLANK(L11.7C32)</f>
        <v>0</v>
      </c>
      <c r="E1830" s="263">
        <f>COUNT(L11.7C32)</f>
        <v>1</v>
      </c>
      <c r="G1830" s="268" t="str">
        <f t="shared" si="84"/>
        <v>'=ISBLANK(L11.7C32)</v>
      </c>
      <c r="H1830" s="263" t="str">
        <f t="shared" si="85"/>
        <v>'=COUNT(L11.7C32)</v>
      </c>
    </row>
    <row r="1831" spans="1:8" x14ac:dyDescent="0.2">
      <c r="A1831" s="263" t="s">
        <v>3398</v>
      </c>
      <c r="B1831" s="263" t="s">
        <v>7503</v>
      </c>
      <c r="C1831" s="263">
        <f t="shared" ca="1" si="86"/>
        <v>0</v>
      </c>
      <c r="D1831" s="263" t="b">
        <f>ISBLANK(L11.7C33)</f>
        <v>0</v>
      </c>
      <c r="E1831" s="263">
        <f>COUNT(L11.7C33)</f>
        <v>1</v>
      </c>
      <c r="G1831" s="268" t="str">
        <f t="shared" si="84"/>
        <v>'=ISBLANK(L11.7C33)</v>
      </c>
      <c r="H1831" s="263" t="str">
        <f t="shared" si="85"/>
        <v>'=COUNT(L11.7C33)</v>
      </c>
    </row>
    <row r="1832" spans="1:8" x14ac:dyDescent="0.2">
      <c r="A1832" s="263" t="s">
        <v>3400</v>
      </c>
      <c r="B1832" s="263" t="s">
        <v>7504</v>
      </c>
      <c r="C1832" s="263">
        <f t="shared" ca="1" si="86"/>
        <v>0</v>
      </c>
      <c r="D1832" s="263" t="b">
        <f>ISBLANK(L11.7C34)</f>
        <v>0</v>
      </c>
      <c r="E1832" s="263">
        <f>COUNT(L11.7C34)</f>
        <v>1</v>
      </c>
      <c r="G1832" s="268" t="str">
        <f t="shared" si="84"/>
        <v>'=ISBLANK(L11.7C34)</v>
      </c>
      <c r="H1832" s="263" t="str">
        <f t="shared" si="85"/>
        <v>'=COUNT(L11.7C34)</v>
      </c>
    </row>
    <row r="1833" spans="1:8" x14ac:dyDescent="0.2">
      <c r="A1833" s="263" t="s">
        <v>3402</v>
      </c>
      <c r="B1833" s="263" t="s">
        <v>7505</v>
      </c>
      <c r="C1833" s="263">
        <f t="shared" ca="1" si="86"/>
        <v>0</v>
      </c>
      <c r="D1833" s="263" t="b">
        <f>ISBLANK(L11.7C35)</f>
        <v>0</v>
      </c>
      <c r="E1833" s="263">
        <f>COUNT(L11.7C35)</f>
        <v>1</v>
      </c>
      <c r="G1833" s="268" t="str">
        <f t="shared" si="84"/>
        <v>'=ISBLANK(L11.7C35)</v>
      </c>
      <c r="H1833" s="263" t="str">
        <f t="shared" si="85"/>
        <v>'=COUNT(L11.7C35)</v>
      </c>
    </row>
    <row r="1834" spans="1:8" x14ac:dyDescent="0.2">
      <c r="A1834" s="263" t="s">
        <v>3404</v>
      </c>
      <c r="B1834" s="263" t="s">
        <v>7506</v>
      </c>
      <c r="C1834" s="263">
        <f t="shared" ca="1" si="86"/>
        <v>0</v>
      </c>
      <c r="D1834" s="263" t="b">
        <f>ISBLANK(L11.7C36)</f>
        <v>0</v>
      </c>
      <c r="E1834" s="263">
        <f>COUNT(L11.7C36)</f>
        <v>1</v>
      </c>
      <c r="G1834" s="268" t="str">
        <f t="shared" si="84"/>
        <v>'=ISBLANK(L11.7C36)</v>
      </c>
      <c r="H1834" s="263" t="str">
        <f t="shared" si="85"/>
        <v>'=COUNT(L11.7C36)</v>
      </c>
    </row>
    <row r="1835" spans="1:8" x14ac:dyDescent="0.2">
      <c r="A1835" s="263" t="s">
        <v>3406</v>
      </c>
      <c r="B1835" s="263" t="s">
        <v>7507</v>
      </c>
      <c r="C1835" s="263">
        <f t="shared" ca="1" si="86"/>
        <v>0</v>
      </c>
      <c r="D1835" s="263" t="b">
        <f>ISBLANK(L11.7C37)</f>
        <v>0</v>
      </c>
      <c r="E1835" s="263">
        <f>COUNT(L11.7C37)</f>
        <v>1</v>
      </c>
      <c r="G1835" s="268" t="str">
        <f t="shared" si="84"/>
        <v>'=ISBLANK(L11.7C37)</v>
      </c>
      <c r="H1835" s="263" t="str">
        <f t="shared" si="85"/>
        <v>'=COUNT(L11.7C37)</v>
      </c>
    </row>
    <row r="1836" spans="1:8" x14ac:dyDescent="0.2">
      <c r="A1836" s="263" t="s">
        <v>3408</v>
      </c>
      <c r="B1836" s="263" t="s">
        <v>7508</v>
      </c>
      <c r="C1836" s="263">
        <f t="shared" ca="1" si="86"/>
        <v>0</v>
      </c>
      <c r="D1836" s="263" t="b">
        <f>ISBLANK(L11.7C38)</f>
        <v>0</v>
      </c>
      <c r="E1836" s="263">
        <f>COUNT(L11.7C38)</f>
        <v>1</v>
      </c>
      <c r="G1836" s="268" t="str">
        <f t="shared" si="84"/>
        <v>'=ISBLANK(L11.7C38)</v>
      </c>
      <c r="H1836" s="263" t="str">
        <f t="shared" si="85"/>
        <v>'=COUNT(L11.7C38)</v>
      </c>
    </row>
    <row r="1837" spans="1:8" x14ac:dyDescent="0.2">
      <c r="A1837" s="263" t="s">
        <v>3410</v>
      </c>
      <c r="B1837" s="263" t="s">
        <v>7509</v>
      </c>
      <c r="C1837" s="263">
        <f t="shared" ca="1" si="86"/>
        <v>0</v>
      </c>
      <c r="D1837" s="263" t="b">
        <f>ISBLANK(L11.7C39)</f>
        <v>0</v>
      </c>
      <c r="E1837" s="263">
        <f>COUNT(L11.7C39)</f>
        <v>1</v>
      </c>
      <c r="G1837" s="268" t="str">
        <f t="shared" si="84"/>
        <v>'=ISBLANK(L11.7C39)</v>
      </c>
      <c r="H1837" s="263" t="str">
        <f t="shared" si="85"/>
        <v>'=COUNT(L11.7C39)</v>
      </c>
    </row>
    <row r="1838" spans="1:8" x14ac:dyDescent="0.2">
      <c r="A1838" s="263" t="s">
        <v>3412</v>
      </c>
      <c r="B1838" s="263" t="s">
        <v>7510</v>
      </c>
      <c r="C1838" s="263">
        <f t="shared" ca="1" si="86"/>
        <v>0</v>
      </c>
      <c r="D1838" s="263" t="b">
        <f>ISBLANK(L11.7C40)</f>
        <v>0</v>
      </c>
      <c r="E1838" s="263">
        <f>COUNT(L11.7C40)</f>
        <v>1</v>
      </c>
      <c r="G1838" s="268" t="str">
        <f t="shared" si="84"/>
        <v>'=ISBLANK(L11.7C40)</v>
      </c>
      <c r="H1838" s="263" t="str">
        <f t="shared" si="85"/>
        <v>'=COUNT(L11.7C40)</v>
      </c>
    </row>
    <row r="1839" spans="1:8" x14ac:dyDescent="0.2">
      <c r="A1839" s="263" t="s">
        <v>3414</v>
      </c>
      <c r="B1839" s="263" t="s">
        <v>7511</v>
      </c>
      <c r="C1839" s="263">
        <f t="shared" ca="1" si="86"/>
        <v>0</v>
      </c>
      <c r="D1839" s="263" t="b">
        <f>ISBLANK(L11.7C41)</f>
        <v>0</v>
      </c>
      <c r="E1839" s="263">
        <f>COUNT(L11.7C41)</f>
        <v>1</v>
      </c>
      <c r="G1839" s="268" t="str">
        <f t="shared" si="84"/>
        <v>'=ISBLANK(L11.7C41)</v>
      </c>
      <c r="H1839" s="263" t="str">
        <f t="shared" si="85"/>
        <v>'=COUNT(L11.7C41)</v>
      </c>
    </row>
    <row r="1840" spans="1:8" x14ac:dyDescent="0.2">
      <c r="A1840" s="263" t="s">
        <v>3416</v>
      </c>
      <c r="B1840" s="263" t="s">
        <v>7512</v>
      </c>
      <c r="C1840" s="263">
        <f t="shared" ca="1" si="86"/>
        <v>0</v>
      </c>
      <c r="D1840" s="263" t="b">
        <f>ISBLANK(L11.7C42)</f>
        <v>0</v>
      </c>
      <c r="E1840" s="263">
        <f>COUNT(L11.7C42)</f>
        <v>1</v>
      </c>
      <c r="G1840" s="268" t="str">
        <f t="shared" si="84"/>
        <v>'=ISBLANK(L11.7C42)</v>
      </c>
      <c r="H1840" s="263" t="str">
        <f t="shared" si="85"/>
        <v>'=COUNT(L11.7C42)</v>
      </c>
    </row>
    <row r="1841" spans="1:8" x14ac:dyDescent="0.2">
      <c r="A1841" s="263" t="s">
        <v>3418</v>
      </c>
      <c r="B1841" s="263" t="s">
        <v>7513</v>
      </c>
      <c r="C1841" s="263">
        <f t="shared" ca="1" si="86"/>
        <v>0</v>
      </c>
      <c r="D1841" s="263" t="b">
        <f>ISBLANK(L11.7C43)</f>
        <v>0</v>
      </c>
      <c r="E1841" s="263">
        <f>COUNT(L11.7C43)</f>
        <v>1</v>
      </c>
      <c r="G1841" s="268" t="str">
        <f t="shared" si="84"/>
        <v>'=ISBLANK(L11.7C43)</v>
      </c>
      <c r="H1841" s="263" t="str">
        <f t="shared" si="85"/>
        <v>'=COUNT(L11.7C43)</v>
      </c>
    </row>
    <row r="1842" spans="1:8" x14ac:dyDescent="0.2">
      <c r="A1842" s="263" t="s">
        <v>3420</v>
      </c>
      <c r="B1842" s="263" t="s">
        <v>7514</v>
      </c>
      <c r="C1842" s="263">
        <f t="shared" ca="1" si="86"/>
        <v>0</v>
      </c>
      <c r="D1842" s="263" t="b">
        <f>ISBLANK(L11.7C44)</f>
        <v>0</v>
      </c>
      <c r="E1842" s="263">
        <f>COUNT(L11.7C44)</f>
        <v>1</v>
      </c>
      <c r="G1842" s="268" t="str">
        <f t="shared" si="84"/>
        <v>'=ISBLANK(L11.7C44)</v>
      </c>
      <c r="H1842" s="263" t="str">
        <f t="shared" si="85"/>
        <v>'=COUNT(L11.7C44)</v>
      </c>
    </row>
    <row r="1843" spans="1:8" x14ac:dyDescent="0.2">
      <c r="A1843" s="263" t="s">
        <v>3422</v>
      </c>
      <c r="B1843" s="263" t="s">
        <v>7515</v>
      </c>
      <c r="C1843" s="263">
        <f t="shared" ca="1" si="86"/>
        <v>0</v>
      </c>
      <c r="D1843" s="263" t="b">
        <f>ISBLANK(L11.7C45)</f>
        <v>0</v>
      </c>
      <c r="E1843" s="263">
        <f>COUNT(L11.7C45)</f>
        <v>1</v>
      </c>
      <c r="G1843" s="268" t="str">
        <f t="shared" si="84"/>
        <v>'=ISBLANK(L11.7C45)</v>
      </c>
      <c r="H1843" s="263" t="str">
        <f t="shared" si="85"/>
        <v>'=COUNT(L11.7C45)</v>
      </c>
    </row>
    <row r="1844" spans="1:8" x14ac:dyDescent="0.2">
      <c r="A1844" s="263" t="s">
        <v>3424</v>
      </c>
      <c r="B1844" s="263" t="s">
        <v>7516</v>
      </c>
      <c r="C1844" s="263">
        <f t="shared" ca="1" si="86"/>
        <v>0</v>
      </c>
      <c r="D1844" s="263" t="b">
        <f>ISBLANK(L11.7C46)</f>
        <v>0</v>
      </c>
      <c r="E1844" s="263">
        <f>COUNT(L11.7C46)</f>
        <v>1</v>
      </c>
      <c r="G1844" s="268" t="str">
        <f t="shared" si="84"/>
        <v>'=ISBLANK(L11.7C46)</v>
      </c>
      <c r="H1844" s="263" t="str">
        <f t="shared" si="85"/>
        <v>'=COUNT(L11.7C46)</v>
      </c>
    </row>
    <row r="1845" spans="1:8" x14ac:dyDescent="0.2">
      <c r="A1845" s="263" t="s">
        <v>3426</v>
      </c>
      <c r="B1845" s="263" t="s">
        <v>7517</v>
      </c>
      <c r="C1845" s="263">
        <f t="shared" ca="1" si="86"/>
        <v>0</v>
      </c>
      <c r="D1845" s="263" t="b">
        <f>ISBLANK(L11.7C47)</f>
        <v>0</v>
      </c>
      <c r="E1845" s="263">
        <f>COUNT(L11.7C47)</f>
        <v>1</v>
      </c>
      <c r="G1845" s="268" t="str">
        <f t="shared" si="84"/>
        <v>'=ISBLANK(L11.7C47)</v>
      </c>
      <c r="H1845" s="263" t="str">
        <f t="shared" si="85"/>
        <v>'=COUNT(L11.7C47)</v>
      </c>
    </row>
    <row r="1846" spans="1:8" x14ac:dyDescent="0.2">
      <c r="A1846" s="263" t="s">
        <v>3428</v>
      </c>
      <c r="B1846" s="263" t="s">
        <v>7518</v>
      </c>
      <c r="C1846" s="263">
        <f t="shared" ca="1" si="86"/>
        <v>0</v>
      </c>
      <c r="D1846" s="263" t="b">
        <f>ISBLANK(L11.7C48)</f>
        <v>0</v>
      </c>
      <c r="E1846" s="263">
        <f>COUNT(L11.7C48)</f>
        <v>1</v>
      </c>
      <c r="G1846" s="268" t="str">
        <f t="shared" si="84"/>
        <v>'=ISBLANK(L11.7C48)</v>
      </c>
      <c r="H1846" s="263" t="str">
        <f t="shared" si="85"/>
        <v>'=COUNT(L11.7C48)</v>
      </c>
    </row>
    <row r="1847" spans="1:8" x14ac:dyDescent="0.2">
      <c r="A1847" s="263" t="s">
        <v>3430</v>
      </c>
      <c r="B1847" s="263" t="s">
        <v>7519</v>
      </c>
      <c r="C1847" s="263">
        <f t="shared" ca="1" si="86"/>
        <v>0</v>
      </c>
      <c r="D1847" s="263" t="b">
        <f>ISBLANK(L11.7C49)</f>
        <v>0</v>
      </c>
      <c r="E1847" s="263">
        <f>COUNT(L11.7C49)</f>
        <v>1</v>
      </c>
      <c r="G1847" s="268" t="str">
        <f t="shared" si="84"/>
        <v>'=ISBLANK(L11.7C49)</v>
      </c>
      <c r="H1847" s="263" t="str">
        <f t="shared" si="85"/>
        <v>'=COUNT(L11.7C49)</v>
      </c>
    </row>
    <row r="1848" spans="1:8" x14ac:dyDescent="0.2">
      <c r="A1848" s="263" t="s">
        <v>3432</v>
      </c>
      <c r="B1848" s="263" t="s">
        <v>7520</v>
      </c>
      <c r="C1848" s="263">
        <f t="shared" ca="1" si="86"/>
        <v>0</v>
      </c>
      <c r="D1848" s="263" t="b">
        <f>ISBLANK(L11.7C50)</f>
        <v>0</v>
      </c>
      <c r="E1848" s="263">
        <f>COUNT(L11.7C50)</f>
        <v>1</v>
      </c>
      <c r="G1848" s="268" t="str">
        <f t="shared" si="84"/>
        <v>'=ISBLANK(L11.7C50)</v>
      </c>
      <c r="H1848" s="263" t="str">
        <f t="shared" si="85"/>
        <v>'=COUNT(L11.7C50)</v>
      </c>
    </row>
    <row r="1849" spans="1:8" x14ac:dyDescent="0.2">
      <c r="A1849" s="263" t="s">
        <v>3434</v>
      </c>
      <c r="B1849" s="263" t="s">
        <v>7521</v>
      </c>
      <c r="C1849" s="263">
        <f t="shared" ca="1" si="86"/>
        <v>0</v>
      </c>
      <c r="D1849" s="263" t="b">
        <f>ISBLANK(L11.7C51)</f>
        <v>0</v>
      </c>
      <c r="E1849" s="263">
        <f>COUNT(L11.7C51)</f>
        <v>1</v>
      </c>
      <c r="G1849" s="268" t="str">
        <f t="shared" si="84"/>
        <v>'=ISBLANK(L11.7C51)</v>
      </c>
      <c r="H1849" s="263" t="str">
        <f t="shared" si="85"/>
        <v>'=COUNT(L11.7C51)</v>
      </c>
    </row>
    <row r="1850" spans="1:8" x14ac:dyDescent="0.2">
      <c r="A1850" s="263" t="s">
        <v>3436</v>
      </c>
      <c r="B1850" s="263" t="s">
        <v>6663</v>
      </c>
      <c r="C1850" s="263">
        <f t="shared" ca="1" si="86"/>
        <v>0</v>
      </c>
      <c r="D1850" s="263" t="b">
        <f>ISBLANK(L12.0C01)</f>
        <v>0</v>
      </c>
      <c r="E1850" s="263">
        <f>COUNT(L12.0C01)</f>
        <v>1</v>
      </c>
      <c r="G1850" s="268" t="str">
        <f t="shared" si="84"/>
        <v>'=ISBLANK(L12.0C01)</v>
      </c>
      <c r="H1850" s="263" t="str">
        <f t="shared" si="85"/>
        <v>'=COUNT(L12.0C01)</v>
      </c>
    </row>
    <row r="1851" spans="1:8" x14ac:dyDescent="0.2">
      <c r="A1851" s="263" t="s">
        <v>3437</v>
      </c>
      <c r="B1851" s="263" t="s">
        <v>6664</v>
      </c>
      <c r="C1851" s="263">
        <f t="shared" ca="1" si="86"/>
        <v>0</v>
      </c>
      <c r="D1851" s="263" t="b">
        <f>ISBLANK(L12.0C02)</f>
        <v>0</v>
      </c>
      <c r="E1851" s="263">
        <f>COUNT(L12.0C02)</f>
        <v>1</v>
      </c>
      <c r="G1851" s="268" t="str">
        <f t="shared" si="84"/>
        <v>'=ISBLANK(L12.0C02)</v>
      </c>
      <c r="H1851" s="263" t="str">
        <f t="shared" si="85"/>
        <v>'=COUNT(L12.0C02)</v>
      </c>
    </row>
    <row r="1852" spans="1:8" x14ac:dyDescent="0.2">
      <c r="A1852" s="263" t="s">
        <v>3438</v>
      </c>
      <c r="B1852" s="263" t="s">
        <v>6665</v>
      </c>
      <c r="C1852" s="263">
        <f t="shared" ca="1" si="86"/>
        <v>0</v>
      </c>
      <c r="D1852" s="263" t="b">
        <f>ISBLANK(L12.0C03)</f>
        <v>0</v>
      </c>
      <c r="E1852" s="263">
        <f>COUNT(L12.0C03)</f>
        <v>1</v>
      </c>
      <c r="G1852" s="268" t="str">
        <f t="shared" si="84"/>
        <v>'=ISBLANK(L12.0C03)</v>
      </c>
      <c r="H1852" s="263" t="str">
        <f t="shared" si="85"/>
        <v>'=COUNT(L12.0C03)</v>
      </c>
    </row>
    <row r="1853" spans="1:8" x14ac:dyDescent="0.2">
      <c r="A1853" s="263" t="s">
        <v>3439</v>
      </c>
      <c r="B1853" s="263" t="s">
        <v>6666</v>
      </c>
      <c r="C1853" s="263">
        <f t="shared" ca="1" si="86"/>
        <v>0</v>
      </c>
      <c r="D1853" s="263" t="b">
        <f>ISBLANK(L12.0C04)</f>
        <v>0</v>
      </c>
      <c r="E1853" s="263">
        <f>COUNT(L12.0C04)</f>
        <v>1</v>
      </c>
      <c r="G1853" s="268" t="str">
        <f t="shared" si="84"/>
        <v>'=ISBLANK(L12.0C04)</v>
      </c>
      <c r="H1853" s="263" t="str">
        <f t="shared" si="85"/>
        <v>'=COUNT(L12.0C04)</v>
      </c>
    </row>
    <row r="1854" spans="1:8" x14ac:dyDescent="0.2">
      <c r="A1854" s="263" t="s">
        <v>3440</v>
      </c>
      <c r="B1854" s="263" t="s">
        <v>6667</v>
      </c>
      <c r="C1854" s="263">
        <f t="shared" ca="1" si="86"/>
        <v>0</v>
      </c>
      <c r="D1854" s="263" t="b">
        <f>ISBLANK(L12.0C05)</f>
        <v>0</v>
      </c>
      <c r="E1854" s="263">
        <f>COUNT(L12.0C05)</f>
        <v>1</v>
      </c>
      <c r="G1854" s="268" t="str">
        <f t="shared" si="84"/>
        <v>'=ISBLANK(L12.0C05)</v>
      </c>
      <c r="H1854" s="263" t="str">
        <f t="shared" si="85"/>
        <v>'=COUNT(L12.0C05)</v>
      </c>
    </row>
    <row r="1855" spans="1:8" x14ac:dyDescent="0.2">
      <c r="A1855" s="263" t="s">
        <v>3441</v>
      </c>
      <c r="B1855" s="263" t="s">
        <v>6668</v>
      </c>
      <c r="C1855" s="263">
        <f t="shared" ca="1" si="86"/>
        <v>0</v>
      </c>
      <c r="D1855" s="263" t="b">
        <f>ISBLANK(L12.0C06)</f>
        <v>0</v>
      </c>
      <c r="E1855" s="263">
        <f>COUNT(L12.0C06)</f>
        <v>1</v>
      </c>
      <c r="G1855" s="268" t="str">
        <f t="shared" si="84"/>
        <v>'=ISBLANK(L12.0C06)</v>
      </c>
      <c r="H1855" s="263" t="str">
        <f t="shared" si="85"/>
        <v>'=COUNT(L12.0C06)</v>
      </c>
    </row>
    <row r="1856" spans="1:8" x14ac:dyDescent="0.2">
      <c r="A1856" s="263" t="s">
        <v>3442</v>
      </c>
      <c r="B1856" s="263" t="s">
        <v>6669</v>
      </c>
      <c r="C1856" s="263">
        <f t="shared" ca="1" si="86"/>
        <v>0</v>
      </c>
      <c r="D1856" s="263" t="b">
        <f>ISBLANK(L12.0C07)</f>
        <v>0</v>
      </c>
      <c r="E1856" s="263">
        <f>COUNT(L12.0C07)</f>
        <v>1</v>
      </c>
      <c r="G1856" s="268" t="str">
        <f t="shared" si="84"/>
        <v>'=ISBLANK(L12.0C07)</v>
      </c>
      <c r="H1856" s="263" t="str">
        <f t="shared" si="85"/>
        <v>'=COUNT(L12.0C07)</v>
      </c>
    </row>
    <row r="1857" spans="1:8" x14ac:dyDescent="0.2">
      <c r="A1857" s="263" t="s">
        <v>3443</v>
      </c>
      <c r="B1857" s="263" t="s">
        <v>6670</v>
      </c>
      <c r="C1857" s="263">
        <f t="shared" ca="1" si="86"/>
        <v>0</v>
      </c>
      <c r="D1857" s="263" t="b">
        <f>ISBLANK(L12.0C08)</f>
        <v>0</v>
      </c>
      <c r="E1857" s="263">
        <f>COUNT(L12.0C08)</f>
        <v>1</v>
      </c>
      <c r="G1857" s="268" t="str">
        <f t="shared" si="84"/>
        <v>'=ISBLANK(L12.0C08)</v>
      </c>
      <c r="H1857" s="263" t="str">
        <f t="shared" si="85"/>
        <v>'=COUNT(L12.0C08)</v>
      </c>
    </row>
    <row r="1858" spans="1:8" x14ac:dyDescent="0.2">
      <c r="A1858" s="263" t="s">
        <v>3444</v>
      </c>
      <c r="B1858" s="263" t="s">
        <v>6671</v>
      </c>
      <c r="C1858" s="263">
        <f t="shared" ca="1" si="86"/>
        <v>0</v>
      </c>
      <c r="D1858" s="263" t="b">
        <f>ISBLANK(L12.0C09)</f>
        <v>0</v>
      </c>
      <c r="E1858" s="263">
        <f>COUNT(L12.0C09)</f>
        <v>1</v>
      </c>
      <c r="G1858" s="268" t="str">
        <f t="shared" ref="G1858:G1921" si="87">"'=ISBLANK(" &amp; A1858 &amp;")"</f>
        <v>'=ISBLANK(L12.0C09)</v>
      </c>
      <c r="H1858" s="263" t="str">
        <f t="shared" ref="H1858:H1921" si="88">"'=COUNT(" &amp; A1858 &amp;")"</f>
        <v>'=COUNT(L12.0C09)</v>
      </c>
    </row>
    <row r="1859" spans="1:8" x14ac:dyDescent="0.2">
      <c r="A1859" s="263" t="s">
        <v>3445</v>
      </c>
      <c r="B1859" s="263" t="s">
        <v>6672</v>
      </c>
      <c r="C1859" s="263">
        <f t="shared" ref="C1859:C1922" ca="1" si="89">INDIRECT(A1859)</f>
        <v>0</v>
      </c>
      <c r="D1859" s="263" t="b">
        <f>ISBLANK(L12.0C10)</f>
        <v>0</v>
      </c>
      <c r="E1859" s="263">
        <f>COUNT(L12.0C10)</f>
        <v>1</v>
      </c>
      <c r="G1859" s="268" t="str">
        <f t="shared" si="87"/>
        <v>'=ISBLANK(L12.0C10)</v>
      </c>
      <c r="H1859" s="263" t="str">
        <f t="shared" si="88"/>
        <v>'=COUNT(L12.0C10)</v>
      </c>
    </row>
    <row r="1860" spans="1:8" x14ac:dyDescent="0.2">
      <c r="A1860" s="263" t="s">
        <v>3446</v>
      </c>
      <c r="B1860" s="263" t="s">
        <v>6673</v>
      </c>
      <c r="C1860" s="263">
        <f t="shared" ca="1" si="89"/>
        <v>0</v>
      </c>
      <c r="D1860" s="263" t="b">
        <f>ISBLANK(L12.0C11)</f>
        <v>0</v>
      </c>
      <c r="E1860" s="263">
        <f>COUNT(L12.0C11)</f>
        <v>1</v>
      </c>
      <c r="G1860" s="268" t="str">
        <f t="shared" si="87"/>
        <v>'=ISBLANK(L12.0C11)</v>
      </c>
      <c r="H1860" s="263" t="str">
        <f t="shared" si="88"/>
        <v>'=COUNT(L12.0C11)</v>
      </c>
    </row>
    <row r="1861" spans="1:8" x14ac:dyDescent="0.2">
      <c r="A1861" s="263" t="s">
        <v>3447</v>
      </c>
      <c r="B1861" s="263" t="s">
        <v>6674</v>
      </c>
      <c r="C1861" s="263">
        <f t="shared" ca="1" si="89"/>
        <v>0</v>
      </c>
      <c r="D1861" s="263" t="b">
        <f>ISBLANK(L12.0C12)</f>
        <v>0</v>
      </c>
      <c r="E1861" s="263">
        <f>COUNT(L12.0C12)</f>
        <v>1</v>
      </c>
      <c r="G1861" s="268" t="str">
        <f t="shared" si="87"/>
        <v>'=ISBLANK(L12.0C12)</v>
      </c>
      <c r="H1861" s="263" t="str">
        <f t="shared" si="88"/>
        <v>'=COUNT(L12.0C12)</v>
      </c>
    </row>
    <row r="1862" spans="1:8" x14ac:dyDescent="0.2">
      <c r="A1862" s="263" t="s">
        <v>3448</v>
      </c>
      <c r="B1862" s="263" t="s">
        <v>6675</v>
      </c>
      <c r="C1862" s="263">
        <f t="shared" ca="1" si="89"/>
        <v>0</v>
      </c>
      <c r="D1862" s="263" t="b">
        <f>ISBLANK(L12.0C13)</f>
        <v>0</v>
      </c>
      <c r="E1862" s="263">
        <f>COUNT(L12.0C13)</f>
        <v>1</v>
      </c>
      <c r="G1862" s="268" t="str">
        <f t="shared" si="87"/>
        <v>'=ISBLANK(L12.0C13)</v>
      </c>
      <c r="H1862" s="263" t="str">
        <f t="shared" si="88"/>
        <v>'=COUNT(L12.0C13)</v>
      </c>
    </row>
    <row r="1863" spans="1:8" x14ac:dyDescent="0.2">
      <c r="A1863" s="263" t="s">
        <v>3449</v>
      </c>
      <c r="B1863" s="263" t="s">
        <v>6676</v>
      </c>
      <c r="C1863" s="263">
        <f t="shared" ca="1" si="89"/>
        <v>0</v>
      </c>
      <c r="D1863" s="263" t="b">
        <f>ISBLANK(L12.0C14)</f>
        <v>0</v>
      </c>
      <c r="E1863" s="263">
        <f>COUNT(L12.0C14)</f>
        <v>1</v>
      </c>
      <c r="G1863" s="268" t="str">
        <f t="shared" si="87"/>
        <v>'=ISBLANK(L12.0C14)</v>
      </c>
      <c r="H1863" s="263" t="str">
        <f t="shared" si="88"/>
        <v>'=COUNT(L12.0C14)</v>
      </c>
    </row>
    <row r="1864" spans="1:8" x14ac:dyDescent="0.2">
      <c r="A1864" s="263" t="s">
        <v>3450</v>
      </c>
      <c r="B1864" s="263" t="s">
        <v>6677</v>
      </c>
      <c r="C1864" s="263">
        <f t="shared" ca="1" si="89"/>
        <v>0</v>
      </c>
      <c r="D1864" s="263" t="b">
        <f>ISBLANK(L12.0C15)</f>
        <v>0</v>
      </c>
      <c r="E1864" s="263">
        <f>COUNT(L12.0C15)</f>
        <v>1</v>
      </c>
      <c r="G1864" s="268" t="str">
        <f t="shared" si="87"/>
        <v>'=ISBLANK(L12.0C15)</v>
      </c>
      <c r="H1864" s="263" t="str">
        <f t="shared" si="88"/>
        <v>'=COUNT(L12.0C15)</v>
      </c>
    </row>
    <row r="1865" spans="1:8" x14ac:dyDescent="0.2">
      <c r="A1865" s="263" t="s">
        <v>3451</v>
      </c>
      <c r="B1865" s="263" t="s">
        <v>6678</v>
      </c>
      <c r="C1865" s="263">
        <f t="shared" ca="1" si="89"/>
        <v>0</v>
      </c>
      <c r="D1865" s="263" t="b">
        <f>ISBLANK(L12.0C16)</f>
        <v>0</v>
      </c>
      <c r="E1865" s="263">
        <f>COUNT(L12.0C16)</f>
        <v>1</v>
      </c>
      <c r="G1865" s="268" t="str">
        <f t="shared" si="87"/>
        <v>'=ISBLANK(L12.0C16)</v>
      </c>
      <c r="H1865" s="263" t="str">
        <f t="shared" si="88"/>
        <v>'=COUNT(L12.0C16)</v>
      </c>
    </row>
    <row r="1866" spans="1:8" x14ac:dyDescent="0.2">
      <c r="A1866" s="263" t="s">
        <v>3452</v>
      </c>
      <c r="B1866" s="263" t="s">
        <v>6679</v>
      </c>
      <c r="C1866" s="263">
        <f t="shared" ca="1" si="89"/>
        <v>0</v>
      </c>
      <c r="D1866" s="263" t="b">
        <f>ISBLANK(L12.0C17)</f>
        <v>0</v>
      </c>
      <c r="E1866" s="263">
        <f>COUNT(L12.0C17)</f>
        <v>1</v>
      </c>
      <c r="G1866" s="268" t="str">
        <f t="shared" si="87"/>
        <v>'=ISBLANK(L12.0C17)</v>
      </c>
      <c r="H1866" s="263" t="str">
        <f t="shared" si="88"/>
        <v>'=COUNT(L12.0C17)</v>
      </c>
    </row>
    <row r="1867" spans="1:8" x14ac:dyDescent="0.2">
      <c r="A1867" s="263" t="s">
        <v>3453</v>
      </c>
      <c r="B1867" s="263" t="s">
        <v>6680</v>
      </c>
      <c r="C1867" s="263">
        <f t="shared" ca="1" si="89"/>
        <v>0</v>
      </c>
      <c r="D1867" s="263" t="b">
        <f>ISBLANK(L12.0C18)</f>
        <v>0</v>
      </c>
      <c r="E1867" s="263">
        <f>COUNT(L12.0C18)</f>
        <v>1</v>
      </c>
      <c r="G1867" s="268" t="str">
        <f t="shared" si="87"/>
        <v>'=ISBLANK(L12.0C18)</v>
      </c>
      <c r="H1867" s="263" t="str">
        <f t="shared" si="88"/>
        <v>'=COUNT(L12.0C18)</v>
      </c>
    </row>
    <row r="1868" spans="1:8" x14ac:dyDescent="0.2">
      <c r="A1868" s="263" t="s">
        <v>3454</v>
      </c>
      <c r="B1868" s="263" t="s">
        <v>6681</v>
      </c>
      <c r="C1868" s="263">
        <f t="shared" ca="1" si="89"/>
        <v>0</v>
      </c>
      <c r="D1868" s="263" t="b">
        <f>ISBLANK(L12.0C19)</f>
        <v>0</v>
      </c>
      <c r="E1868" s="263">
        <f>COUNT(L12.0C19)</f>
        <v>1</v>
      </c>
      <c r="G1868" s="268" t="str">
        <f t="shared" si="87"/>
        <v>'=ISBLANK(L12.0C19)</v>
      </c>
      <c r="H1868" s="263" t="str">
        <f t="shared" si="88"/>
        <v>'=COUNT(L12.0C19)</v>
      </c>
    </row>
    <row r="1869" spans="1:8" x14ac:dyDescent="0.2">
      <c r="A1869" s="263" t="s">
        <v>3455</v>
      </c>
      <c r="B1869" s="263" t="s">
        <v>6682</v>
      </c>
      <c r="C1869" s="263">
        <f t="shared" ca="1" si="89"/>
        <v>0</v>
      </c>
      <c r="D1869" s="263" t="b">
        <f>ISBLANK(L12.0C20)</f>
        <v>0</v>
      </c>
      <c r="E1869" s="263">
        <f>COUNT(L12.0C20)</f>
        <v>1</v>
      </c>
      <c r="G1869" s="268" t="str">
        <f t="shared" si="87"/>
        <v>'=ISBLANK(L12.0C20)</v>
      </c>
      <c r="H1869" s="263" t="str">
        <f t="shared" si="88"/>
        <v>'=COUNT(L12.0C20)</v>
      </c>
    </row>
    <row r="1870" spans="1:8" x14ac:dyDescent="0.2">
      <c r="A1870" s="263" t="s">
        <v>3456</v>
      </c>
      <c r="B1870" s="263" t="s">
        <v>6683</v>
      </c>
      <c r="C1870" s="263">
        <f t="shared" ca="1" si="89"/>
        <v>0</v>
      </c>
      <c r="D1870" s="263" t="b">
        <f>ISBLANK(L12.0C21)</f>
        <v>0</v>
      </c>
      <c r="E1870" s="263">
        <f>COUNT(L12.0C21)</f>
        <v>1</v>
      </c>
      <c r="G1870" s="268" t="str">
        <f t="shared" si="87"/>
        <v>'=ISBLANK(L12.0C21)</v>
      </c>
      <c r="H1870" s="263" t="str">
        <f t="shared" si="88"/>
        <v>'=COUNT(L12.0C21)</v>
      </c>
    </row>
    <row r="1871" spans="1:8" x14ac:dyDescent="0.2">
      <c r="A1871" s="263" t="s">
        <v>3457</v>
      </c>
      <c r="B1871" s="263" t="s">
        <v>6684</v>
      </c>
      <c r="C1871" s="263">
        <f t="shared" ca="1" si="89"/>
        <v>0</v>
      </c>
      <c r="D1871" s="263" t="b">
        <f>ISBLANK(L12.0C22)</f>
        <v>0</v>
      </c>
      <c r="E1871" s="263">
        <f>COUNT(L12.0C22)</f>
        <v>1</v>
      </c>
      <c r="G1871" s="268" t="str">
        <f t="shared" si="87"/>
        <v>'=ISBLANK(L12.0C22)</v>
      </c>
      <c r="H1871" s="263" t="str">
        <f t="shared" si="88"/>
        <v>'=COUNT(L12.0C22)</v>
      </c>
    </row>
    <row r="1872" spans="1:8" x14ac:dyDescent="0.2">
      <c r="A1872" s="263" t="s">
        <v>3458</v>
      </c>
      <c r="B1872" s="263" t="s">
        <v>6685</v>
      </c>
      <c r="C1872" s="263">
        <f t="shared" ca="1" si="89"/>
        <v>0</v>
      </c>
      <c r="D1872" s="263" t="b">
        <f>ISBLANK(L12.0C23)</f>
        <v>0</v>
      </c>
      <c r="E1872" s="263">
        <f>COUNT(L12.0C23)</f>
        <v>1</v>
      </c>
      <c r="G1872" s="268" t="str">
        <f t="shared" si="87"/>
        <v>'=ISBLANK(L12.0C23)</v>
      </c>
      <c r="H1872" s="263" t="str">
        <f t="shared" si="88"/>
        <v>'=COUNT(L12.0C23)</v>
      </c>
    </row>
    <row r="1873" spans="1:8" x14ac:dyDescent="0.2">
      <c r="A1873" s="263" t="s">
        <v>3459</v>
      </c>
      <c r="B1873" s="263" t="s">
        <v>6686</v>
      </c>
      <c r="C1873" s="263">
        <f t="shared" ca="1" si="89"/>
        <v>0</v>
      </c>
      <c r="D1873" s="263" t="b">
        <f>ISBLANK(L12.0C24)</f>
        <v>0</v>
      </c>
      <c r="E1873" s="263">
        <f>COUNT(L12.0C24)</f>
        <v>1</v>
      </c>
      <c r="G1873" s="268" t="str">
        <f t="shared" si="87"/>
        <v>'=ISBLANK(L12.0C24)</v>
      </c>
      <c r="H1873" s="263" t="str">
        <f t="shared" si="88"/>
        <v>'=COUNT(L12.0C24)</v>
      </c>
    </row>
    <row r="1874" spans="1:8" x14ac:dyDescent="0.2">
      <c r="A1874" s="263" t="s">
        <v>3460</v>
      </c>
      <c r="B1874" s="263" t="s">
        <v>6687</v>
      </c>
      <c r="C1874" s="263">
        <f t="shared" ca="1" si="89"/>
        <v>0</v>
      </c>
      <c r="D1874" s="263" t="b">
        <f>ISBLANK(L12.0C25)</f>
        <v>0</v>
      </c>
      <c r="E1874" s="263">
        <f>COUNT(L12.0C25)</f>
        <v>1</v>
      </c>
      <c r="G1874" s="268" t="str">
        <f t="shared" si="87"/>
        <v>'=ISBLANK(L12.0C25)</v>
      </c>
      <c r="H1874" s="263" t="str">
        <f t="shared" si="88"/>
        <v>'=COUNT(L12.0C25)</v>
      </c>
    </row>
    <row r="1875" spans="1:8" x14ac:dyDescent="0.2">
      <c r="A1875" s="263" t="s">
        <v>3461</v>
      </c>
      <c r="B1875" s="263" t="s">
        <v>6688</v>
      </c>
      <c r="C1875" s="263">
        <f t="shared" ca="1" si="89"/>
        <v>0</v>
      </c>
      <c r="D1875" s="263" t="b">
        <f>ISBLANK(L12.0C26)</f>
        <v>0</v>
      </c>
      <c r="E1875" s="263">
        <f>COUNT(L12.0C26)</f>
        <v>1</v>
      </c>
      <c r="G1875" s="268" t="str">
        <f t="shared" si="87"/>
        <v>'=ISBLANK(L12.0C26)</v>
      </c>
      <c r="H1875" s="263" t="str">
        <f t="shared" si="88"/>
        <v>'=COUNT(L12.0C26)</v>
      </c>
    </row>
    <row r="1876" spans="1:8" x14ac:dyDescent="0.2">
      <c r="A1876" s="263" t="s">
        <v>3462</v>
      </c>
      <c r="B1876" s="263" t="s">
        <v>6689</v>
      </c>
      <c r="C1876" s="263">
        <f t="shared" ca="1" si="89"/>
        <v>0</v>
      </c>
      <c r="D1876" s="263" t="b">
        <f>ISBLANK(L12.0C27)</f>
        <v>0</v>
      </c>
      <c r="E1876" s="263">
        <f>COUNT(L12.0C27)</f>
        <v>1</v>
      </c>
      <c r="G1876" s="268" t="str">
        <f t="shared" si="87"/>
        <v>'=ISBLANK(L12.0C27)</v>
      </c>
      <c r="H1876" s="263" t="str">
        <f t="shared" si="88"/>
        <v>'=COUNT(L12.0C27)</v>
      </c>
    </row>
    <row r="1877" spans="1:8" x14ac:dyDescent="0.2">
      <c r="A1877" s="263" t="s">
        <v>3463</v>
      </c>
      <c r="B1877" s="263" t="s">
        <v>6690</v>
      </c>
      <c r="C1877" s="263">
        <f t="shared" ca="1" si="89"/>
        <v>0</v>
      </c>
      <c r="D1877" s="263" t="b">
        <f>ISBLANK(L12.0C28)</f>
        <v>0</v>
      </c>
      <c r="E1877" s="263">
        <f>COUNT(L12.0C28)</f>
        <v>1</v>
      </c>
      <c r="G1877" s="268" t="str">
        <f t="shared" si="87"/>
        <v>'=ISBLANK(L12.0C28)</v>
      </c>
      <c r="H1877" s="263" t="str">
        <f t="shared" si="88"/>
        <v>'=COUNT(L12.0C28)</v>
      </c>
    </row>
    <row r="1878" spans="1:8" x14ac:dyDescent="0.2">
      <c r="A1878" s="263" t="s">
        <v>3464</v>
      </c>
      <c r="B1878" s="263" t="s">
        <v>6691</v>
      </c>
      <c r="C1878" s="263">
        <f t="shared" ca="1" si="89"/>
        <v>0</v>
      </c>
      <c r="D1878" s="263" t="b">
        <f>ISBLANK(L12.0C29)</f>
        <v>0</v>
      </c>
      <c r="E1878" s="263">
        <f>COUNT(L12.0C29)</f>
        <v>1</v>
      </c>
      <c r="G1878" s="268" t="str">
        <f t="shared" si="87"/>
        <v>'=ISBLANK(L12.0C29)</v>
      </c>
      <c r="H1878" s="263" t="str">
        <f t="shared" si="88"/>
        <v>'=COUNT(L12.0C29)</v>
      </c>
    </row>
    <row r="1879" spans="1:8" x14ac:dyDescent="0.2">
      <c r="A1879" s="263" t="s">
        <v>3465</v>
      </c>
      <c r="B1879" s="263" t="s">
        <v>6692</v>
      </c>
      <c r="C1879" s="263">
        <f t="shared" ca="1" si="89"/>
        <v>0</v>
      </c>
      <c r="D1879" s="263" t="b">
        <f>ISBLANK(L12.0C30)</f>
        <v>0</v>
      </c>
      <c r="E1879" s="263">
        <f>COUNT(L12.0C30)</f>
        <v>1</v>
      </c>
      <c r="G1879" s="268" t="str">
        <f t="shared" si="87"/>
        <v>'=ISBLANK(L12.0C30)</v>
      </c>
      <c r="H1879" s="263" t="str">
        <f t="shared" si="88"/>
        <v>'=COUNT(L12.0C30)</v>
      </c>
    </row>
    <row r="1880" spans="1:8" x14ac:dyDescent="0.2">
      <c r="A1880" s="263" t="s">
        <v>3466</v>
      </c>
      <c r="B1880" s="263" t="s">
        <v>6693</v>
      </c>
      <c r="C1880" s="263">
        <f t="shared" ca="1" si="89"/>
        <v>0</v>
      </c>
      <c r="D1880" s="263" t="b">
        <f>ISBLANK(L12.0C31)</f>
        <v>0</v>
      </c>
      <c r="E1880" s="263">
        <f>COUNT(L12.0C31)</f>
        <v>1</v>
      </c>
      <c r="G1880" s="268" t="str">
        <f t="shared" si="87"/>
        <v>'=ISBLANK(L12.0C31)</v>
      </c>
      <c r="H1880" s="263" t="str">
        <f t="shared" si="88"/>
        <v>'=COUNT(L12.0C31)</v>
      </c>
    </row>
    <row r="1881" spans="1:8" x14ac:dyDescent="0.2">
      <c r="A1881" s="263" t="s">
        <v>3467</v>
      </c>
      <c r="B1881" s="263" t="s">
        <v>6694</v>
      </c>
      <c r="C1881" s="263">
        <f t="shared" ca="1" si="89"/>
        <v>0</v>
      </c>
      <c r="D1881" s="263" t="b">
        <f>ISBLANK(L12.0C32)</f>
        <v>0</v>
      </c>
      <c r="E1881" s="263">
        <f>COUNT(L12.0C32)</f>
        <v>1</v>
      </c>
      <c r="G1881" s="268" t="str">
        <f t="shared" si="87"/>
        <v>'=ISBLANK(L12.0C32)</v>
      </c>
      <c r="H1881" s="263" t="str">
        <f t="shared" si="88"/>
        <v>'=COUNT(L12.0C32)</v>
      </c>
    </row>
    <row r="1882" spans="1:8" x14ac:dyDescent="0.2">
      <c r="A1882" s="263" t="s">
        <v>3468</v>
      </c>
      <c r="B1882" s="263" t="s">
        <v>6695</v>
      </c>
      <c r="C1882" s="263">
        <f t="shared" ca="1" si="89"/>
        <v>0</v>
      </c>
      <c r="D1882" s="263" t="b">
        <f>ISBLANK(L12.0C33)</f>
        <v>0</v>
      </c>
      <c r="E1882" s="263">
        <f>COUNT(L12.0C33)</f>
        <v>1</v>
      </c>
      <c r="G1882" s="268" t="str">
        <f t="shared" si="87"/>
        <v>'=ISBLANK(L12.0C33)</v>
      </c>
      <c r="H1882" s="263" t="str">
        <f t="shared" si="88"/>
        <v>'=COUNT(L12.0C33)</v>
      </c>
    </row>
    <row r="1883" spans="1:8" x14ac:dyDescent="0.2">
      <c r="A1883" s="263" t="s">
        <v>3469</v>
      </c>
      <c r="B1883" s="263" t="s">
        <v>6696</v>
      </c>
      <c r="C1883" s="263">
        <f t="shared" ca="1" si="89"/>
        <v>0</v>
      </c>
      <c r="D1883" s="263" t="b">
        <f>ISBLANK(L12.0C34)</f>
        <v>0</v>
      </c>
      <c r="E1883" s="263">
        <f>COUNT(L12.0C34)</f>
        <v>1</v>
      </c>
      <c r="G1883" s="268" t="str">
        <f t="shared" si="87"/>
        <v>'=ISBLANK(L12.0C34)</v>
      </c>
      <c r="H1883" s="263" t="str">
        <f t="shared" si="88"/>
        <v>'=COUNT(L12.0C34)</v>
      </c>
    </row>
    <row r="1884" spans="1:8" x14ac:dyDescent="0.2">
      <c r="A1884" s="263" t="s">
        <v>3470</v>
      </c>
      <c r="B1884" s="263" t="s">
        <v>6697</v>
      </c>
      <c r="C1884" s="263">
        <f t="shared" ca="1" si="89"/>
        <v>0</v>
      </c>
      <c r="D1884" s="263" t="b">
        <f>ISBLANK(L12.0C35)</f>
        <v>0</v>
      </c>
      <c r="E1884" s="263">
        <f>COUNT(L12.0C35)</f>
        <v>1</v>
      </c>
      <c r="G1884" s="268" t="str">
        <f t="shared" si="87"/>
        <v>'=ISBLANK(L12.0C35)</v>
      </c>
      <c r="H1884" s="263" t="str">
        <f t="shared" si="88"/>
        <v>'=COUNT(L12.0C35)</v>
      </c>
    </row>
    <row r="1885" spans="1:8" x14ac:dyDescent="0.2">
      <c r="A1885" s="263" t="s">
        <v>3471</v>
      </c>
      <c r="B1885" s="263" t="s">
        <v>6698</v>
      </c>
      <c r="C1885" s="263">
        <f t="shared" ca="1" si="89"/>
        <v>0</v>
      </c>
      <c r="D1885" s="263" t="b">
        <f>ISBLANK(L12.0C36)</f>
        <v>0</v>
      </c>
      <c r="E1885" s="263">
        <f>COUNT(L12.0C36)</f>
        <v>1</v>
      </c>
      <c r="G1885" s="268" t="str">
        <f t="shared" si="87"/>
        <v>'=ISBLANK(L12.0C36)</v>
      </c>
      <c r="H1885" s="263" t="str">
        <f t="shared" si="88"/>
        <v>'=COUNT(L12.0C36)</v>
      </c>
    </row>
    <row r="1886" spans="1:8" x14ac:dyDescent="0.2">
      <c r="A1886" s="263" t="s">
        <v>3472</v>
      </c>
      <c r="B1886" s="263" t="s">
        <v>6699</v>
      </c>
      <c r="C1886" s="263">
        <f t="shared" ca="1" si="89"/>
        <v>0</v>
      </c>
      <c r="D1886" s="263" t="b">
        <f>ISBLANK(L12.0C37)</f>
        <v>0</v>
      </c>
      <c r="E1886" s="263">
        <f>COUNT(L12.0C37)</f>
        <v>1</v>
      </c>
      <c r="G1886" s="268" t="str">
        <f t="shared" si="87"/>
        <v>'=ISBLANK(L12.0C37)</v>
      </c>
      <c r="H1886" s="263" t="str">
        <f t="shared" si="88"/>
        <v>'=COUNT(L12.0C37)</v>
      </c>
    </row>
    <row r="1887" spans="1:8" x14ac:dyDescent="0.2">
      <c r="A1887" s="263" t="s">
        <v>3473</v>
      </c>
      <c r="B1887" s="263" t="s">
        <v>6700</v>
      </c>
      <c r="C1887" s="263">
        <f t="shared" ca="1" si="89"/>
        <v>0</v>
      </c>
      <c r="D1887" s="263" t="b">
        <f>ISBLANK(L12.0C38)</f>
        <v>0</v>
      </c>
      <c r="E1887" s="263">
        <f>COUNT(L12.0C38)</f>
        <v>1</v>
      </c>
      <c r="G1887" s="268" t="str">
        <f t="shared" si="87"/>
        <v>'=ISBLANK(L12.0C38)</v>
      </c>
      <c r="H1887" s="263" t="str">
        <f t="shared" si="88"/>
        <v>'=COUNT(L12.0C38)</v>
      </c>
    </row>
    <row r="1888" spans="1:8" x14ac:dyDescent="0.2">
      <c r="A1888" s="263" t="s">
        <v>3474</v>
      </c>
      <c r="B1888" s="263" t="s">
        <v>6701</v>
      </c>
      <c r="C1888" s="263">
        <f t="shared" ca="1" si="89"/>
        <v>0</v>
      </c>
      <c r="D1888" s="263" t="b">
        <f>ISBLANK(L12.0C39)</f>
        <v>0</v>
      </c>
      <c r="E1888" s="263">
        <f>COUNT(L12.0C39)</f>
        <v>1</v>
      </c>
      <c r="G1888" s="268" t="str">
        <f t="shared" si="87"/>
        <v>'=ISBLANK(L12.0C39)</v>
      </c>
      <c r="H1888" s="263" t="str">
        <f t="shared" si="88"/>
        <v>'=COUNT(L12.0C39)</v>
      </c>
    </row>
    <row r="1889" spans="1:8" x14ac:dyDescent="0.2">
      <c r="A1889" s="263" t="s">
        <v>3475</v>
      </c>
      <c r="B1889" s="263" t="s">
        <v>6702</v>
      </c>
      <c r="C1889" s="263">
        <f t="shared" ca="1" si="89"/>
        <v>0</v>
      </c>
      <c r="D1889" s="263" t="b">
        <f>ISBLANK(L12.0C40)</f>
        <v>0</v>
      </c>
      <c r="E1889" s="263">
        <f>COUNT(L12.0C40)</f>
        <v>1</v>
      </c>
      <c r="G1889" s="268" t="str">
        <f t="shared" si="87"/>
        <v>'=ISBLANK(L12.0C40)</v>
      </c>
      <c r="H1889" s="263" t="str">
        <f t="shared" si="88"/>
        <v>'=COUNT(L12.0C40)</v>
      </c>
    </row>
    <row r="1890" spans="1:8" x14ac:dyDescent="0.2">
      <c r="A1890" s="263" t="s">
        <v>3476</v>
      </c>
      <c r="B1890" s="263" t="s">
        <v>6703</v>
      </c>
      <c r="C1890" s="263">
        <f t="shared" ca="1" si="89"/>
        <v>0</v>
      </c>
      <c r="D1890" s="263" t="b">
        <f>ISBLANK(L12.0C41)</f>
        <v>0</v>
      </c>
      <c r="E1890" s="263">
        <f>COUNT(L12.0C41)</f>
        <v>1</v>
      </c>
      <c r="G1890" s="268" t="str">
        <f t="shared" si="87"/>
        <v>'=ISBLANK(L12.0C41)</v>
      </c>
      <c r="H1890" s="263" t="str">
        <f t="shared" si="88"/>
        <v>'=COUNT(L12.0C41)</v>
      </c>
    </row>
    <row r="1891" spans="1:8" x14ac:dyDescent="0.2">
      <c r="A1891" s="263" t="s">
        <v>3477</v>
      </c>
      <c r="B1891" s="263" t="s">
        <v>6704</v>
      </c>
      <c r="C1891" s="263">
        <f t="shared" ca="1" si="89"/>
        <v>0</v>
      </c>
      <c r="D1891" s="263" t="b">
        <f>ISBLANK(L12.0C42)</f>
        <v>0</v>
      </c>
      <c r="E1891" s="263">
        <f>COUNT(L12.0C42)</f>
        <v>1</v>
      </c>
      <c r="G1891" s="268" t="str">
        <f t="shared" si="87"/>
        <v>'=ISBLANK(L12.0C42)</v>
      </c>
      <c r="H1891" s="263" t="str">
        <f t="shared" si="88"/>
        <v>'=COUNT(L12.0C42)</v>
      </c>
    </row>
    <row r="1892" spans="1:8" x14ac:dyDescent="0.2">
      <c r="A1892" s="263" t="s">
        <v>3478</v>
      </c>
      <c r="B1892" s="263" t="s">
        <v>6705</v>
      </c>
      <c r="C1892" s="263">
        <f t="shared" ca="1" si="89"/>
        <v>0</v>
      </c>
      <c r="D1892" s="263" t="b">
        <f>ISBLANK(L12.0C43)</f>
        <v>0</v>
      </c>
      <c r="E1892" s="263">
        <f>COUNT(L12.0C43)</f>
        <v>1</v>
      </c>
      <c r="G1892" s="268" t="str">
        <f t="shared" si="87"/>
        <v>'=ISBLANK(L12.0C43)</v>
      </c>
      <c r="H1892" s="263" t="str">
        <f t="shared" si="88"/>
        <v>'=COUNT(L12.0C43)</v>
      </c>
    </row>
    <row r="1893" spans="1:8" x14ac:dyDescent="0.2">
      <c r="A1893" s="263" t="s">
        <v>3479</v>
      </c>
      <c r="B1893" s="263" t="s">
        <v>6706</v>
      </c>
      <c r="C1893" s="263">
        <f t="shared" ca="1" si="89"/>
        <v>0</v>
      </c>
      <c r="D1893" s="263" t="b">
        <f>ISBLANK(L12.0C44)</f>
        <v>0</v>
      </c>
      <c r="E1893" s="263">
        <f>COUNT(L12.0C44)</f>
        <v>1</v>
      </c>
      <c r="G1893" s="268" t="str">
        <f t="shared" si="87"/>
        <v>'=ISBLANK(L12.0C44)</v>
      </c>
      <c r="H1893" s="263" t="str">
        <f t="shared" si="88"/>
        <v>'=COUNT(L12.0C44)</v>
      </c>
    </row>
    <row r="1894" spans="1:8" x14ac:dyDescent="0.2">
      <c r="A1894" s="263" t="s">
        <v>3480</v>
      </c>
      <c r="B1894" s="263" t="s">
        <v>6707</v>
      </c>
      <c r="C1894" s="263">
        <f t="shared" ca="1" si="89"/>
        <v>0</v>
      </c>
      <c r="D1894" s="263" t="b">
        <f>ISBLANK(L12.0C45)</f>
        <v>0</v>
      </c>
      <c r="E1894" s="263">
        <f>COUNT(L12.0C45)</f>
        <v>1</v>
      </c>
      <c r="G1894" s="268" t="str">
        <f t="shared" si="87"/>
        <v>'=ISBLANK(L12.0C45)</v>
      </c>
      <c r="H1894" s="263" t="str">
        <f t="shared" si="88"/>
        <v>'=COUNT(L12.0C45)</v>
      </c>
    </row>
    <row r="1895" spans="1:8" x14ac:dyDescent="0.2">
      <c r="A1895" s="263" t="s">
        <v>3481</v>
      </c>
      <c r="B1895" s="263" t="s">
        <v>6708</v>
      </c>
      <c r="C1895" s="263">
        <f t="shared" ca="1" si="89"/>
        <v>0</v>
      </c>
      <c r="D1895" s="263" t="b">
        <f>ISBLANK(L12.0C46)</f>
        <v>0</v>
      </c>
      <c r="E1895" s="263">
        <f>COUNT(L12.0C46)</f>
        <v>1</v>
      </c>
      <c r="G1895" s="268" t="str">
        <f t="shared" si="87"/>
        <v>'=ISBLANK(L12.0C46)</v>
      </c>
      <c r="H1895" s="263" t="str">
        <f t="shared" si="88"/>
        <v>'=COUNT(L12.0C46)</v>
      </c>
    </row>
    <row r="1896" spans="1:8" x14ac:dyDescent="0.2">
      <c r="A1896" s="263" t="s">
        <v>3482</v>
      </c>
      <c r="B1896" s="263" t="s">
        <v>6709</v>
      </c>
      <c r="C1896" s="263">
        <f t="shared" ca="1" si="89"/>
        <v>0</v>
      </c>
      <c r="D1896" s="263" t="b">
        <f>ISBLANK(L12.0C47)</f>
        <v>0</v>
      </c>
      <c r="E1896" s="263">
        <f>COUNT(L12.0C47)</f>
        <v>1</v>
      </c>
      <c r="G1896" s="268" t="str">
        <f t="shared" si="87"/>
        <v>'=ISBLANK(L12.0C47)</v>
      </c>
      <c r="H1896" s="263" t="str">
        <f t="shared" si="88"/>
        <v>'=COUNT(L12.0C47)</v>
      </c>
    </row>
    <row r="1897" spans="1:8" x14ac:dyDescent="0.2">
      <c r="A1897" s="263" t="s">
        <v>3483</v>
      </c>
      <c r="B1897" s="263" t="s">
        <v>6710</v>
      </c>
      <c r="C1897" s="263">
        <f t="shared" ca="1" si="89"/>
        <v>0</v>
      </c>
      <c r="D1897" s="263" t="b">
        <f>ISBLANK(L12.0C48)</f>
        <v>0</v>
      </c>
      <c r="E1897" s="263">
        <f>COUNT(L12.0C48)</f>
        <v>1</v>
      </c>
      <c r="G1897" s="268" t="str">
        <f t="shared" si="87"/>
        <v>'=ISBLANK(L12.0C48)</v>
      </c>
      <c r="H1897" s="263" t="str">
        <f t="shared" si="88"/>
        <v>'=COUNT(L12.0C48)</v>
      </c>
    </row>
    <row r="1898" spans="1:8" x14ac:dyDescent="0.2">
      <c r="A1898" s="263" t="s">
        <v>3484</v>
      </c>
      <c r="B1898" s="263" t="s">
        <v>6711</v>
      </c>
      <c r="C1898" s="263">
        <f t="shared" ca="1" si="89"/>
        <v>0</v>
      </c>
      <c r="D1898" s="263" t="b">
        <f>ISBLANK(L12.0C49)</f>
        <v>0</v>
      </c>
      <c r="E1898" s="263">
        <f>COUNT(L12.0C49)</f>
        <v>1</v>
      </c>
      <c r="G1898" s="268" t="str">
        <f t="shared" si="87"/>
        <v>'=ISBLANK(L12.0C49)</v>
      </c>
      <c r="H1898" s="263" t="str">
        <f t="shared" si="88"/>
        <v>'=COUNT(L12.0C49)</v>
      </c>
    </row>
    <row r="1899" spans="1:8" x14ac:dyDescent="0.2">
      <c r="A1899" s="263" t="s">
        <v>3485</v>
      </c>
      <c r="B1899" s="263" t="s">
        <v>6712</v>
      </c>
      <c r="C1899" s="263">
        <f t="shared" ca="1" si="89"/>
        <v>0</v>
      </c>
      <c r="D1899" s="263" t="b">
        <f>ISBLANK(L12.0C50)</f>
        <v>0</v>
      </c>
      <c r="E1899" s="263">
        <f>COUNT(L12.0C50)</f>
        <v>1</v>
      </c>
      <c r="G1899" s="268" t="str">
        <f t="shared" si="87"/>
        <v>'=ISBLANK(L12.0C50)</v>
      </c>
      <c r="H1899" s="263" t="str">
        <f t="shared" si="88"/>
        <v>'=COUNT(L12.0C50)</v>
      </c>
    </row>
    <row r="1900" spans="1:8" x14ac:dyDescent="0.2">
      <c r="A1900" s="263" t="s">
        <v>3486</v>
      </c>
      <c r="B1900" s="263" t="s">
        <v>6713</v>
      </c>
      <c r="C1900" s="263">
        <f t="shared" ca="1" si="89"/>
        <v>0</v>
      </c>
      <c r="D1900" s="263" t="b">
        <f>ISBLANK(L12.0C51)</f>
        <v>0</v>
      </c>
      <c r="E1900" s="263">
        <f>COUNT(L12.0C51)</f>
        <v>1</v>
      </c>
      <c r="G1900" s="268" t="str">
        <f t="shared" si="87"/>
        <v>'=ISBLANK(L12.0C51)</v>
      </c>
      <c r="H1900" s="263" t="str">
        <f t="shared" si="88"/>
        <v>'=COUNT(L12.0C51)</v>
      </c>
    </row>
    <row r="1901" spans="1:8" x14ac:dyDescent="0.2">
      <c r="A1901" s="263" t="s">
        <v>3487</v>
      </c>
      <c r="B1901" s="263" t="s">
        <v>6612</v>
      </c>
      <c r="C1901" s="263">
        <f t="shared" ca="1" si="89"/>
        <v>0</v>
      </c>
      <c r="D1901" s="263" t="b">
        <f>ISBLANK(L13.0C01)</f>
        <v>0</v>
      </c>
      <c r="E1901" s="263">
        <f>COUNT(L13.0C01)</f>
        <v>1</v>
      </c>
      <c r="G1901" s="268" t="str">
        <f t="shared" si="87"/>
        <v>'=ISBLANK(L13.0C01)</v>
      </c>
      <c r="H1901" s="263" t="str">
        <f t="shared" si="88"/>
        <v>'=COUNT(L13.0C01)</v>
      </c>
    </row>
    <row r="1902" spans="1:8" x14ac:dyDescent="0.2">
      <c r="A1902" s="263" t="s">
        <v>3488</v>
      </c>
      <c r="B1902" s="263" t="s">
        <v>6613</v>
      </c>
      <c r="C1902" s="263">
        <f t="shared" ca="1" si="89"/>
        <v>0</v>
      </c>
      <c r="D1902" s="263" t="b">
        <f>ISBLANK(L13.0C02)</f>
        <v>0</v>
      </c>
      <c r="E1902" s="263">
        <f>COUNT(L13.0C02)</f>
        <v>1</v>
      </c>
      <c r="G1902" s="268" t="str">
        <f t="shared" si="87"/>
        <v>'=ISBLANK(L13.0C02)</v>
      </c>
      <c r="H1902" s="263" t="str">
        <f t="shared" si="88"/>
        <v>'=COUNT(L13.0C02)</v>
      </c>
    </row>
    <row r="1903" spans="1:8" x14ac:dyDescent="0.2">
      <c r="A1903" s="263" t="s">
        <v>3489</v>
      </c>
      <c r="B1903" s="263" t="s">
        <v>6614</v>
      </c>
      <c r="C1903" s="263">
        <f t="shared" ca="1" si="89"/>
        <v>0</v>
      </c>
      <c r="D1903" s="263" t="b">
        <f>ISBLANK(L13.0C03)</f>
        <v>0</v>
      </c>
      <c r="E1903" s="263">
        <f>COUNT(L13.0C03)</f>
        <v>1</v>
      </c>
      <c r="G1903" s="268" t="str">
        <f t="shared" si="87"/>
        <v>'=ISBLANK(L13.0C03)</v>
      </c>
      <c r="H1903" s="263" t="str">
        <f t="shared" si="88"/>
        <v>'=COUNT(L13.0C03)</v>
      </c>
    </row>
    <row r="1904" spans="1:8" x14ac:dyDescent="0.2">
      <c r="A1904" s="263" t="s">
        <v>3490</v>
      </c>
      <c r="B1904" s="263" t="s">
        <v>6615</v>
      </c>
      <c r="C1904" s="263">
        <f t="shared" ca="1" si="89"/>
        <v>0</v>
      </c>
      <c r="D1904" s="263" t="b">
        <f>ISBLANK(L13.0C04)</f>
        <v>0</v>
      </c>
      <c r="E1904" s="263">
        <f>COUNT(L13.0C04)</f>
        <v>1</v>
      </c>
      <c r="G1904" s="268" t="str">
        <f t="shared" si="87"/>
        <v>'=ISBLANK(L13.0C04)</v>
      </c>
      <c r="H1904" s="263" t="str">
        <f t="shared" si="88"/>
        <v>'=COUNT(L13.0C04)</v>
      </c>
    </row>
    <row r="1905" spans="1:8" x14ac:dyDescent="0.2">
      <c r="A1905" s="263" t="s">
        <v>3491</v>
      </c>
      <c r="B1905" s="263" t="s">
        <v>6616</v>
      </c>
      <c r="C1905" s="263">
        <f t="shared" ca="1" si="89"/>
        <v>0</v>
      </c>
      <c r="D1905" s="263" t="b">
        <f>ISBLANK(L13.0C05)</f>
        <v>0</v>
      </c>
      <c r="E1905" s="263">
        <f>COUNT(L13.0C05)</f>
        <v>1</v>
      </c>
      <c r="G1905" s="268" t="str">
        <f t="shared" si="87"/>
        <v>'=ISBLANK(L13.0C05)</v>
      </c>
      <c r="H1905" s="263" t="str">
        <f t="shared" si="88"/>
        <v>'=COUNT(L13.0C05)</v>
      </c>
    </row>
    <row r="1906" spans="1:8" x14ac:dyDescent="0.2">
      <c r="A1906" s="263" t="s">
        <v>3492</v>
      </c>
      <c r="B1906" s="263" t="s">
        <v>6617</v>
      </c>
      <c r="C1906" s="263">
        <f t="shared" ca="1" si="89"/>
        <v>0</v>
      </c>
      <c r="D1906" s="263" t="b">
        <f>ISBLANK(L13.0C06)</f>
        <v>0</v>
      </c>
      <c r="E1906" s="263">
        <f>COUNT(L13.0C06)</f>
        <v>1</v>
      </c>
      <c r="G1906" s="268" t="str">
        <f t="shared" si="87"/>
        <v>'=ISBLANK(L13.0C06)</v>
      </c>
      <c r="H1906" s="263" t="str">
        <f t="shared" si="88"/>
        <v>'=COUNT(L13.0C06)</v>
      </c>
    </row>
    <row r="1907" spans="1:8" x14ac:dyDescent="0.2">
      <c r="A1907" s="263" t="s">
        <v>3493</v>
      </c>
      <c r="B1907" s="263" t="s">
        <v>6618</v>
      </c>
      <c r="C1907" s="263">
        <f t="shared" ca="1" si="89"/>
        <v>0</v>
      </c>
      <c r="D1907" s="263" t="b">
        <f>ISBLANK(L13.0C07)</f>
        <v>0</v>
      </c>
      <c r="E1907" s="263">
        <f>COUNT(L13.0C07)</f>
        <v>1</v>
      </c>
      <c r="G1907" s="268" t="str">
        <f t="shared" si="87"/>
        <v>'=ISBLANK(L13.0C07)</v>
      </c>
      <c r="H1907" s="263" t="str">
        <f t="shared" si="88"/>
        <v>'=COUNT(L13.0C07)</v>
      </c>
    </row>
    <row r="1908" spans="1:8" x14ac:dyDescent="0.2">
      <c r="A1908" s="263" t="s">
        <v>3494</v>
      </c>
      <c r="B1908" s="263" t="s">
        <v>6619</v>
      </c>
      <c r="C1908" s="263">
        <f t="shared" ca="1" si="89"/>
        <v>0</v>
      </c>
      <c r="D1908" s="263" t="b">
        <f>ISBLANK(L13.0C08)</f>
        <v>0</v>
      </c>
      <c r="E1908" s="263">
        <f>COUNT(L13.0C08)</f>
        <v>1</v>
      </c>
      <c r="G1908" s="268" t="str">
        <f t="shared" si="87"/>
        <v>'=ISBLANK(L13.0C08)</v>
      </c>
      <c r="H1908" s="263" t="str">
        <f t="shared" si="88"/>
        <v>'=COUNT(L13.0C08)</v>
      </c>
    </row>
    <row r="1909" spans="1:8" x14ac:dyDescent="0.2">
      <c r="A1909" s="263" t="s">
        <v>3495</v>
      </c>
      <c r="B1909" s="263" t="s">
        <v>6620</v>
      </c>
      <c r="C1909" s="263">
        <f t="shared" ca="1" si="89"/>
        <v>0</v>
      </c>
      <c r="D1909" s="263" t="b">
        <f>ISBLANK(L13.0C09)</f>
        <v>0</v>
      </c>
      <c r="E1909" s="263">
        <f>COUNT(L13.0C09)</f>
        <v>1</v>
      </c>
      <c r="G1909" s="268" t="str">
        <f t="shared" si="87"/>
        <v>'=ISBLANK(L13.0C09)</v>
      </c>
      <c r="H1909" s="263" t="str">
        <f t="shared" si="88"/>
        <v>'=COUNT(L13.0C09)</v>
      </c>
    </row>
    <row r="1910" spans="1:8" x14ac:dyDescent="0.2">
      <c r="A1910" s="263" t="s">
        <v>3496</v>
      </c>
      <c r="B1910" s="263" t="s">
        <v>6621</v>
      </c>
      <c r="C1910" s="263">
        <f t="shared" ca="1" si="89"/>
        <v>0</v>
      </c>
      <c r="D1910" s="263" t="b">
        <f>ISBLANK(L13.0C10)</f>
        <v>0</v>
      </c>
      <c r="E1910" s="263">
        <f>COUNT(L13.0C10)</f>
        <v>1</v>
      </c>
      <c r="G1910" s="268" t="str">
        <f t="shared" si="87"/>
        <v>'=ISBLANK(L13.0C10)</v>
      </c>
      <c r="H1910" s="263" t="str">
        <f t="shared" si="88"/>
        <v>'=COUNT(L13.0C10)</v>
      </c>
    </row>
    <row r="1911" spans="1:8" x14ac:dyDescent="0.2">
      <c r="A1911" s="263" t="s">
        <v>3497</v>
      </c>
      <c r="B1911" s="263" t="s">
        <v>6622</v>
      </c>
      <c r="C1911" s="263">
        <f t="shared" ca="1" si="89"/>
        <v>0</v>
      </c>
      <c r="D1911" s="263" t="b">
        <f>ISBLANK(L13.0C11)</f>
        <v>0</v>
      </c>
      <c r="E1911" s="263">
        <f>COUNT(L13.0C11)</f>
        <v>1</v>
      </c>
      <c r="G1911" s="268" t="str">
        <f t="shared" si="87"/>
        <v>'=ISBLANK(L13.0C11)</v>
      </c>
      <c r="H1911" s="263" t="str">
        <f t="shared" si="88"/>
        <v>'=COUNT(L13.0C11)</v>
      </c>
    </row>
    <row r="1912" spans="1:8" x14ac:dyDescent="0.2">
      <c r="A1912" s="263" t="s">
        <v>3498</v>
      </c>
      <c r="B1912" s="263" t="s">
        <v>6623</v>
      </c>
      <c r="C1912" s="263">
        <f t="shared" ca="1" si="89"/>
        <v>0</v>
      </c>
      <c r="D1912" s="263" t="b">
        <f>ISBLANK(L13.0C12)</f>
        <v>0</v>
      </c>
      <c r="E1912" s="263">
        <f>COUNT(L13.0C12)</f>
        <v>1</v>
      </c>
      <c r="G1912" s="268" t="str">
        <f t="shared" si="87"/>
        <v>'=ISBLANK(L13.0C12)</v>
      </c>
      <c r="H1912" s="263" t="str">
        <f t="shared" si="88"/>
        <v>'=COUNT(L13.0C12)</v>
      </c>
    </row>
    <row r="1913" spans="1:8" x14ac:dyDescent="0.2">
      <c r="A1913" s="263" t="s">
        <v>3499</v>
      </c>
      <c r="B1913" s="263" t="s">
        <v>6624</v>
      </c>
      <c r="C1913" s="263">
        <f t="shared" ca="1" si="89"/>
        <v>0</v>
      </c>
      <c r="D1913" s="263" t="b">
        <f>ISBLANK(L13.0C13)</f>
        <v>0</v>
      </c>
      <c r="E1913" s="263">
        <f>COUNT(L13.0C13)</f>
        <v>1</v>
      </c>
      <c r="G1913" s="268" t="str">
        <f t="shared" si="87"/>
        <v>'=ISBLANK(L13.0C13)</v>
      </c>
      <c r="H1913" s="263" t="str">
        <f t="shared" si="88"/>
        <v>'=COUNT(L13.0C13)</v>
      </c>
    </row>
    <row r="1914" spans="1:8" x14ac:dyDescent="0.2">
      <c r="A1914" s="263" t="s">
        <v>3500</v>
      </c>
      <c r="B1914" s="263" t="s">
        <v>6625</v>
      </c>
      <c r="C1914" s="263">
        <f t="shared" ca="1" si="89"/>
        <v>0</v>
      </c>
      <c r="D1914" s="263" t="b">
        <f>ISBLANK(L13.0C14)</f>
        <v>0</v>
      </c>
      <c r="E1914" s="263">
        <f>COUNT(L13.0C14)</f>
        <v>1</v>
      </c>
      <c r="G1914" s="268" t="str">
        <f t="shared" si="87"/>
        <v>'=ISBLANK(L13.0C14)</v>
      </c>
      <c r="H1914" s="263" t="str">
        <f t="shared" si="88"/>
        <v>'=COUNT(L13.0C14)</v>
      </c>
    </row>
    <row r="1915" spans="1:8" x14ac:dyDescent="0.2">
      <c r="A1915" s="263" t="s">
        <v>3501</v>
      </c>
      <c r="B1915" s="263" t="s">
        <v>6626</v>
      </c>
      <c r="C1915" s="263">
        <f t="shared" ca="1" si="89"/>
        <v>0</v>
      </c>
      <c r="D1915" s="263" t="b">
        <f>ISBLANK(L13.0C15)</f>
        <v>0</v>
      </c>
      <c r="E1915" s="263">
        <f>COUNT(L13.0C15)</f>
        <v>1</v>
      </c>
      <c r="G1915" s="268" t="str">
        <f t="shared" si="87"/>
        <v>'=ISBLANK(L13.0C15)</v>
      </c>
      <c r="H1915" s="263" t="str">
        <f t="shared" si="88"/>
        <v>'=COUNT(L13.0C15)</v>
      </c>
    </row>
    <row r="1916" spans="1:8" x14ac:dyDescent="0.2">
      <c r="A1916" s="263" t="s">
        <v>3502</v>
      </c>
      <c r="B1916" s="263" t="s">
        <v>6627</v>
      </c>
      <c r="C1916" s="263">
        <f t="shared" ca="1" si="89"/>
        <v>0</v>
      </c>
      <c r="D1916" s="263" t="b">
        <f>ISBLANK(L13.0C16)</f>
        <v>0</v>
      </c>
      <c r="E1916" s="263">
        <f>COUNT(L13.0C16)</f>
        <v>1</v>
      </c>
      <c r="G1916" s="268" t="str">
        <f t="shared" si="87"/>
        <v>'=ISBLANK(L13.0C16)</v>
      </c>
      <c r="H1916" s="263" t="str">
        <f t="shared" si="88"/>
        <v>'=COUNT(L13.0C16)</v>
      </c>
    </row>
    <row r="1917" spans="1:8" x14ac:dyDescent="0.2">
      <c r="A1917" s="263" t="s">
        <v>3503</v>
      </c>
      <c r="B1917" s="263" t="s">
        <v>6628</v>
      </c>
      <c r="C1917" s="263">
        <f t="shared" ca="1" si="89"/>
        <v>0</v>
      </c>
      <c r="D1917" s="263" t="b">
        <f>ISBLANK(L13.0C17)</f>
        <v>0</v>
      </c>
      <c r="E1917" s="263">
        <f>COUNT(L13.0C17)</f>
        <v>1</v>
      </c>
      <c r="G1917" s="268" t="str">
        <f t="shared" si="87"/>
        <v>'=ISBLANK(L13.0C17)</v>
      </c>
      <c r="H1917" s="263" t="str">
        <f t="shared" si="88"/>
        <v>'=COUNT(L13.0C17)</v>
      </c>
    </row>
    <row r="1918" spans="1:8" x14ac:dyDescent="0.2">
      <c r="A1918" s="263" t="s">
        <v>3504</v>
      </c>
      <c r="B1918" s="263" t="s">
        <v>6629</v>
      </c>
      <c r="C1918" s="263">
        <f t="shared" ca="1" si="89"/>
        <v>0</v>
      </c>
      <c r="D1918" s="263" t="b">
        <f>ISBLANK(L13.0C18)</f>
        <v>0</v>
      </c>
      <c r="E1918" s="263">
        <f>COUNT(L13.0C18)</f>
        <v>1</v>
      </c>
      <c r="G1918" s="268" t="str">
        <f t="shared" si="87"/>
        <v>'=ISBLANK(L13.0C18)</v>
      </c>
      <c r="H1918" s="263" t="str">
        <f t="shared" si="88"/>
        <v>'=COUNT(L13.0C18)</v>
      </c>
    </row>
    <row r="1919" spans="1:8" x14ac:dyDescent="0.2">
      <c r="A1919" s="263" t="s">
        <v>3505</v>
      </c>
      <c r="B1919" s="263" t="s">
        <v>6630</v>
      </c>
      <c r="C1919" s="263">
        <f t="shared" ca="1" si="89"/>
        <v>0</v>
      </c>
      <c r="D1919" s="263" t="b">
        <f>ISBLANK(L13.0C19)</f>
        <v>0</v>
      </c>
      <c r="E1919" s="263">
        <f>COUNT(L13.0C19)</f>
        <v>1</v>
      </c>
      <c r="G1919" s="268" t="str">
        <f t="shared" si="87"/>
        <v>'=ISBLANK(L13.0C19)</v>
      </c>
      <c r="H1919" s="263" t="str">
        <f t="shared" si="88"/>
        <v>'=COUNT(L13.0C19)</v>
      </c>
    </row>
    <row r="1920" spans="1:8" x14ac:dyDescent="0.2">
      <c r="A1920" s="263" t="s">
        <v>3506</v>
      </c>
      <c r="B1920" s="263" t="s">
        <v>6631</v>
      </c>
      <c r="C1920" s="263">
        <f t="shared" ca="1" si="89"/>
        <v>0</v>
      </c>
      <c r="D1920" s="263" t="b">
        <f>ISBLANK(L13.0C20)</f>
        <v>0</v>
      </c>
      <c r="E1920" s="263">
        <f>COUNT(L13.0C20)</f>
        <v>1</v>
      </c>
      <c r="G1920" s="268" t="str">
        <f t="shared" si="87"/>
        <v>'=ISBLANK(L13.0C20)</v>
      </c>
      <c r="H1920" s="263" t="str">
        <f t="shared" si="88"/>
        <v>'=COUNT(L13.0C20)</v>
      </c>
    </row>
    <row r="1921" spans="1:8" x14ac:dyDescent="0.2">
      <c r="A1921" s="263" t="s">
        <v>3507</v>
      </c>
      <c r="B1921" s="263" t="s">
        <v>6632</v>
      </c>
      <c r="C1921" s="263">
        <f t="shared" ca="1" si="89"/>
        <v>0</v>
      </c>
      <c r="D1921" s="263" t="b">
        <f>ISBLANK(L13.0C21)</f>
        <v>0</v>
      </c>
      <c r="E1921" s="263">
        <f>COUNT(L13.0C21)</f>
        <v>1</v>
      </c>
      <c r="G1921" s="268" t="str">
        <f t="shared" si="87"/>
        <v>'=ISBLANK(L13.0C21)</v>
      </c>
      <c r="H1921" s="263" t="str">
        <f t="shared" si="88"/>
        <v>'=COUNT(L13.0C21)</v>
      </c>
    </row>
    <row r="1922" spans="1:8" x14ac:dyDescent="0.2">
      <c r="A1922" s="263" t="s">
        <v>3508</v>
      </c>
      <c r="B1922" s="263" t="s">
        <v>6633</v>
      </c>
      <c r="C1922" s="263">
        <f t="shared" ca="1" si="89"/>
        <v>0</v>
      </c>
      <c r="D1922" s="263" t="b">
        <f>ISBLANK(L13.0C22)</f>
        <v>0</v>
      </c>
      <c r="E1922" s="263">
        <f>COUNT(L13.0C22)</f>
        <v>1</v>
      </c>
      <c r="G1922" s="268" t="str">
        <f t="shared" ref="G1922:G1985" si="90">"'=ISBLANK(" &amp; A1922 &amp;")"</f>
        <v>'=ISBLANK(L13.0C22)</v>
      </c>
      <c r="H1922" s="263" t="str">
        <f t="shared" ref="H1922:H1985" si="91">"'=COUNT(" &amp; A1922 &amp;")"</f>
        <v>'=COUNT(L13.0C22)</v>
      </c>
    </row>
    <row r="1923" spans="1:8" x14ac:dyDescent="0.2">
      <c r="A1923" s="263" t="s">
        <v>3509</v>
      </c>
      <c r="B1923" s="263" t="s">
        <v>6634</v>
      </c>
      <c r="C1923" s="263">
        <f t="shared" ref="C1923:C1986" ca="1" si="92">INDIRECT(A1923)</f>
        <v>0</v>
      </c>
      <c r="D1923" s="263" t="b">
        <f>ISBLANK(L13.0C23)</f>
        <v>0</v>
      </c>
      <c r="E1923" s="263">
        <f>COUNT(L13.0C23)</f>
        <v>1</v>
      </c>
      <c r="G1923" s="268" t="str">
        <f t="shared" si="90"/>
        <v>'=ISBLANK(L13.0C23)</v>
      </c>
      <c r="H1923" s="263" t="str">
        <f t="shared" si="91"/>
        <v>'=COUNT(L13.0C23)</v>
      </c>
    </row>
    <row r="1924" spans="1:8" x14ac:dyDescent="0.2">
      <c r="A1924" s="263" t="s">
        <v>3510</v>
      </c>
      <c r="B1924" s="263" t="s">
        <v>6635</v>
      </c>
      <c r="C1924" s="263">
        <f t="shared" ca="1" si="92"/>
        <v>0</v>
      </c>
      <c r="D1924" s="263" t="b">
        <f>ISBLANK(L13.0C24)</f>
        <v>0</v>
      </c>
      <c r="E1924" s="263">
        <f>COUNT(L13.0C24)</f>
        <v>1</v>
      </c>
      <c r="G1924" s="268" t="str">
        <f t="shared" si="90"/>
        <v>'=ISBLANK(L13.0C24)</v>
      </c>
      <c r="H1924" s="263" t="str">
        <f t="shared" si="91"/>
        <v>'=COUNT(L13.0C24)</v>
      </c>
    </row>
    <row r="1925" spans="1:8" x14ac:dyDescent="0.2">
      <c r="A1925" s="263" t="s">
        <v>3511</v>
      </c>
      <c r="B1925" s="263" t="s">
        <v>6636</v>
      </c>
      <c r="C1925" s="263">
        <f t="shared" ca="1" si="92"/>
        <v>0</v>
      </c>
      <c r="D1925" s="263" t="b">
        <f>ISBLANK(L13.0C25)</f>
        <v>0</v>
      </c>
      <c r="E1925" s="263">
        <f>COUNT(L13.0C25)</f>
        <v>1</v>
      </c>
      <c r="G1925" s="268" t="str">
        <f t="shared" si="90"/>
        <v>'=ISBLANK(L13.0C25)</v>
      </c>
      <c r="H1925" s="263" t="str">
        <f t="shared" si="91"/>
        <v>'=COUNT(L13.0C25)</v>
      </c>
    </row>
    <row r="1926" spans="1:8" x14ac:dyDescent="0.2">
      <c r="A1926" s="263" t="s">
        <v>3512</v>
      </c>
      <c r="B1926" s="263" t="s">
        <v>6637</v>
      </c>
      <c r="C1926" s="263">
        <f t="shared" ca="1" si="92"/>
        <v>0</v>
      </c>
      <c r="D1926" s="263" t="b">
        <f>ISBLANK(L13.0C26)</f>
        <v>0</v>
      </c>
      <c r="E1926" s="263">
        <f>COUNT(L13.0C26)</f>
        <v>1</v>
      </c>
      <c r="G1926" s="268" t="str">
        <f t="shared" si="90"/>
        <v>'=ISBLANK(L13.0C26)</v>
      </c>
      <c r="H1926" s="263" t="str">
        <f t="shared" si="91"/>
        <v>'=COUNT(L13.0C26)</v>
      </c>
    </row>
    <row r="1927" spans="1:8" x14ac:dyDescent="0.2">
      <c r="A1927" s="263" t="s">
        <v>3513</v>
      </c>
      <c r="B1927" s="263" t="s">
        <v>6638</v>
      </c>
      <c r="C1927" s="263">
        <f t="shared" ca="1" si="92"/>
        <v>0</v>
      </c>
      <c r="D1927" s="263" t="b">
        <f>ISBLANK(L13.0C27)</f>
        <v>0</v>
      </c>
      <c r="E1927" s="263">
        <f>COUNT(L13.0C27)</f>
        <v>1</v>
      </c>
      <c r="G1927" s="268" t="str">
        <f t="shared" si="90"/>
        <v>'=ISBLANK(L13.0C27)</v>
      </c>
      <c r="H1927" s="263" t="str">
        <f t="shared" si="91"/>
        <v>'=COUNT(L13.0C27)</v>
      </c>
    </row>
    <row r="1928" spans="1:8" x14ac:dyDescent="0.2">
      <c r="A1928" s="263" t="s">
        <v>3514</v>
      </c>
      <c r="B1928" s="263" t="s">
        <v>6639</v>
      </c>
      <c r="C1928" s="263">
        <f t="shared" ca="1" si="92"/>
        <v>0</v>
      </c>
      <c r="D1928" s="263" t="b">
        <f>ISBLANK(L13.0C28)</f>
        <v>0</v>
      </c>
      <c r="E1928" s="263">
        <f>COUNT(L13.0C28)</f>
        <v>1</v>
      </c>
      <c r="G1928" s="268" t="str">
        <f t="shared" si="90"/>
        <v>'=ISBLANK(L13.0C28)</v>
      </c>
      <c r="H1928" s="263" t="str">
        <f t="shared" si="91"/>
        <v>'=COUNT(L13.0C28)</v>
      </c>
    </row>
    <row r="1929" spans="1:8" x14ac:dyDescent="0.2">
      <c r="A1929" s="263" t="s">
        <v>3515</v>
      </c>
      <c r="B1929" s="263" t="s">
        <v>6640</v>
      </c>
      <c r="C1929" s="263">
        <f t="shared" ca="1" si="92"/>
        <v>0</v>
      </c>
      <c r="D1929" s="263" t="b">
        <f>ISBLANK(L13.0C29)</f>
        <v>0</v>
      </c>
      <c r="E1929" s="263">
        <f>COUNT(L13.0C29)</f>
        <v>1</v>
      </c>
      <c r="G1929" s="268" t="str">
        <f t="shared" si="90"/>
        <v>'=ISBLANK(L13.0C29)</v>
      </c>
      <c r="H1929" s="263" t="str">
        <f t="shared" si="91"/>
        <v>'=COUNT(L13.0C29)</v>
      </c>
    </row>
    <row r="1930" spans="1:8" x14ac:dyDescent="0.2">
      <c r="A1930" s="263" t="s">
        <v>3516</v>
      </c>
      <c r="B1930" s="263" t="s">
        <v>6641</v>
      </c>
      <c r="C1930" s="263">
        <f t="shared" ca="1" si="92"/>
        <v>0</v>
      </c>
      <c r="D1930" s="263" t="b">
        <f>ISBLANK(L13.0C30)</f>
        <v>0</v>
      </c>
      <c r="E1930" s="263">
        <f>COUNT(L13.0C30)</f>
        <v>1</v>
      </c>
      <c r="G1930" s="268" t="str">
        <f t="shared" si="90"/>
        <v>'=ISBLANK(L13.0C30)</v>
      </c>
      <c r="H1930" s="263" t="str">
        <f t="shared" si="91"/>
        <v>'=COUNT(L13.0C30)</v>
      </c>
    </row>
    <row r="1931" spans="1:8" x14ac:dyDescent="0.2">
      <c r="A1931" s="263" t="s">
        <v>3517</v>
      </c>
      <c r="B1931" s="263" t="s">
        <v>6642</v>
      </c>
      <c r="C1931" s="263">
        <f t="shared" ca="1" si="92"/>
        <v>0</v>
      </c>
      <c r="D1931" s="263" t="b">
        <f>ISBLANK(L13.0C31)</f>
        <v>0</v>
      </c>
      <c r="E1931" s="263">
        <f>COUNT(L13.0C31)</f>
        <v>1</v>
      </c>
      <c r="G1931" s="268" t="str">
        <f t="shared" si="90"/>
        <v>'=ISBLANK(L13.0C31)</v>
      </c>
      <c r="H1931" s="263" t="str">
        <f t="shared" si="91"/>
        <v>'=COUNT(L13.0C31)</v>
      </c>
    </row>
    <row r="1932" spans="1:8" x14ac:dyDescent="0.2">
      <c r="A1932" s="263" t="s">
        <v>3518</v>
      </c>
      <c r="B1932" s="263" t="s">
        <v>6643</v>
      </c>
      <c r="C1932" s="263">
        <f t="shared" ca="1" si="92"/>
        <v>0</v>
      </c>
      <c r="D1932" s="263" t="b">
        <f>ISBLANK(L13.0C32)</f>
        <v>0</v>
      </c>
      <c r="E1932" s="263">
        <f>COUNT(L13.0C32)</f>
        <v>1</v>
      </c>
      <c r="G1932" s="268" t="str">
        <f t="shared" si="90"/>
        <v>'=ISBLANK(L13.0C32)</v>
      </c>
      <c r="H1932" s="263" t="str">
        <f t="shared" si="91"/>
        <v>'=COUNT(L13.0C32)</v>
      </c>
    </row>
    <row r="1933" spans="1:8" x14ac:dyDescent="0.2">
      <c r="A1933" s="263" t="s">
        <v>3519</v>
      </c>
      <c r="B1933" s="263" t="s">
        <v>6644</v>
      </c>
      <c r="C1933" s="263">
        <f t="shared" ca="1" si="92"/>
        <v>0</v>
      </c>
      <c r="D1933" s="263" t="b">
        <f>ISBLANK(L13.0C33)</f>
        <v>0</v>
      </c>
      <c r="E1933" s="263">
        <f>COUNT(L13.0C33)</f>
        <v>1</v>
      </c>
      <c r="G1933" s="268" t="str">
        <f t="shared" si="90"/>
        <v>'=ISBLANK(L13.0C33)</v>
      </c>
      <c r="H1933" s="263" t="str">
        <f t="shared" si="91"/>
        <v>'=COUNT(L13.0C33)</v>
      </c>
    </row>
    <row r="1934" spans="1:8" x14ac:dyDescent="0.2">
      <c r="A1934" s="263" t="s">
        <v>3520</v>
      </c>
      <c r="B1934" s="263" t="s">
        <v>6645</v>
      </c>
      <c r="C1934" s="263">
        <f t="shared" ca="1" si="92"/>
        <v>0</v>
      </c>
      <c r="D1934" s="263" t="b">
        <f>ISBLANK(L13.0C34)</f>
        <v>0</v>
      </c>
      <c r="E1934" s="263">
        <f>COUNT(L13.0C34)</f>
        <v>1</v>
      </c>
      <c r="G1934" s="268" t="str">
        <f t="shared" si="90"/>
        <v>'=ISBLANK(L13.0C34)</v>
      </c>
      <c r="H1934" s="263" t="str">
        <f t="shared" si="91"/>
        <v>'=COUNT(L13.0C34)</v>
      </c>
    </row>
    <row r="1935" spans="1:8" x14ac:dyDescent="0.2">
      <c r="A1935" s="263" t="s">
        <v>3521</v>
      </c>
      <c r="B1935" s="263" t="s">
        <v>6646</v>
      </c>
      <c r="C1935" s="263">
        <f t="shared" ca="1" si="92"/>
        <v>0</v>
      </c>
      <c r="D1935" s="263" t="b">
        <f>ISBLANK(L13.0C35)</f>
        <v>0</v>
      </c>
      <c r="E1935" s="263">
        <f>COUNT(L13.0C35)</f>
        <v>1</v>
      </c>
      <c r="G1935" s="268" t="str">
        <f t="shared" si="90"/>
        <v>'=ISBLANK(L13.0C35)</v>
      </c>
      <c r="H1935" s="263" t="str">
        <f t="shared" si="91"/>
        <v>'=COUNT(L13.0C35)</v>
      </c>
    </row>
    <row r="1936" spans="1:8" x14ac:dyDescent="0.2">
      <c r="A1936" s="263" t="s">
        <v>3522</v>
      </c>
      <c r="B1936" s="263" t="s">
        <v>6647</v>
      </c>
      <c r="C1936" s="263">
        <f t="shared" ca="1" si="92"/>
        <v>0</v>
      </c>
      <c r="D1936" s="263" t="b">
        <f>ISBLANK(L13.0C36)</f>
        <v>0</v>
      </c>
      <c r="E1936" s="263">
        <f>COUNT(L13.0C36)</f>
        <v>1</v>
      </c>
      <c r="G1936" s="268" t="str">
        <f t="shared" si="90"/>
        <v>'=ISBLANK(L13.0C36)</v>
      </c>
      <c r="H1936" s="263" t="str">
        <f t="shared" si="91"/>
        <v>'=COUNT(L13.0C36)</v>
      </c>
    </row>
    <row r="1937" spans="1:8" x14ac:dyDescent="0.2">
      <c r="A1937" s="263" t="s">
        <v>3523</v>
      </c>
      <c r="B1937" s="263" t="s">
        <v>6648</v>
      </c>
      <c r="C1937" s="263">
        <f t="shared" ca="1" si="92"/>
        <v>0</v>
      </c>
      <c r="D1937" s="263" t="b">
        <f>ISBLANK(L13.0C37)</f>
        <v>0</v>
      </c>
      <c r="E1937" s="263">
        <f>COUNT(L13.0C37)</f>
        <v>1</v>
      </c>
      <c r="G1937" s="268" t="str">
        <f t="shared" si="90"/>
        <v>'=ISBLANK(L13.0C37)</v>
      </c>
      <c r="H1937" s="263" t="str">
        <f t="shared" si="91"/>
        <v>'=COUNT(L13.0C37)</v>
      </c>
    </row>
    <row r="1938" spans="1:8" x14ac:dyDescent="0.2">
      <c r="A1938" s="263" t="s">
        <v>3524</v>
      </c>
      <c r="B1938" s="263" t="s">
        <v>6649</v>
      </c>
      <c r="C1938" s="263">
        <f t="shared" ca="1" si="92"/>
        <v>0</v>
      </c>
      <c r="D1938" s="263" t="b">
        <f>ISBLANK(L13.0C38)</f>
        <v>0</v>
      </c>
      <c r="E1938" s="263">
        <f>COUNT(L13.0C38)</f>
        <v>1</v>
      </c>
      <c r="G1938" s="268" t="str">
        <f t="shared" si="90"/>
        <v>'=ISBLANK(L13.0C38)</v>
      </c>
      <c r="H1938" s="263" t="str">
        <f t="shared" si="91"/>
        <v>'=COUNT(L13.0C38)</v>
      </c>
    </row>
    <row r="1939" spans="1:8" x14ac:dyDescent="0.2">
      <c r="A1939" s="263" t="s">
        <v>3525</v>
      </c>
      <c r="B1939" s="263" t="s">
        <v>6650</v>
      </c>
      <c r="C1939" s="263">
        <f t="shared" ca="1" si="92"/>
        <v>0</v>
      </c>
      <c r="D1939" s="263" t="b">
        <f>ISBLANK(L13.0C39)</f>
        <v>0</v>
      </c>
      <c r="E1939" s="263">
        <f>COUNT(L13.0C39)</f>
        <v>1</v>
      </c>
      <c r="G1939" s="268" t="str">
        <f t="shared" si="90"/>
        <v>'=ISBLANK(L13.0C39)</v>
      </c>
      <c r="H1939" s="263" t="str">
        <f t="shared" si="91"/>
        <v>'=COUNT(L13.0C39)</v>
      </c>
    </row>
    <row r="1940" spans="1:8" x14ac:dyDescent="0.2">
      <c r="A1940" s="263" t="s">
        <v>3526</v>
      </c>
      <c r="B1940" s="263" t="s">
        <v>6651</v>
      </c>
      <c r="C1940" s="263">
        <f t="shared" ca="1" si="92"/>
        <v>0</v>
      </c>
      <c r="D1940" s="263" t="b">
        <f>ISBLANK(L13.0C40)</f>
        <v>0</v>
      </c>
      <c r="E1940" s="263">
        <f>COUNT(L13.0C40)</f>
        <v>1</v>
      </c>
      <c r="G1940" s="268" t="str">
        <f t="shared" si="90"/>
        <v>'=ISBLANK(L13.0C40)</v>
      </c>
      <c r="H1940" s="263" t="str">
        <f t="shared" si="91"/>
        <v>'=COUNT(L13.0C40)</v>
      </c>
    </row>
    <row r="1941" spans="1:8" x14ac:dyDescent="0.2">
      <c r="A1941" s="263" t="s">
        <v>3527</v>
      </c>
      <c r="B1941" s="263" t="s">
        <v>6652</v>
      </c>
      <c r="C1941" s="263">
        <f t="shared" ca="1" si="92"/>
        <v>0</v>
      </c>
      <c r="D1941" s="263" t="b">
        <f>ISBLANK(L13.0C41)</f>
        <v>0</v>
      </c>
      <c r="E1941" s="263">
        <f>COUNT(L13.0C41)</f>
        <v>1</v>
      </c>
      <c r="G1941" s="268" t="str">
        <f t="shared" si="90"/>
        <v>'=ISBLANK(L13.0C41)</v>
      </c>
      <c r="H1941" s="263" t="str">
        <f t="shared" si="91"/>
        <v>'=COUNT(L13.0C41)</v>
      </c>
    </row>
    <row r="1942" spans="1:8" x14ac:dyDescent="0.2">
      <c r="A1942" s="263" t="s">
        <v>3528</v>
      </c>
      <c r="B1942" s="263" t="s">
        <v>6653</v>
      </c>
      <c r="C1942" s="263">
        <f t="shared" ca="1" si="92"/>
        <v>0</v>
      </c>
      <c r="D1942" s="263" t="b">
        <f>ISBLANK(L13.0C42)</f>
        <v>0</v>
      </c>
      <c r="E1942" s="263">
        <f>COUNT(L13.0C42)</f>
        <v>1</v>
      </c>
      <c r="G1942" s="268" t="str">
        <f t="shared" si="90"/>
        <v>'=ISBLANK(L13.0C42)</v>
      </c>
      <c r="H1942" s="263" t="str">
        <f t="shared" si="91"/>
        <v>'=COUNT(L13.0C42)</v>
      </c>
    </row>
    <row r="1943" spans="1:8" x14ac:dyDescent="0.2">
      <c r="A1943" s="263" t="s">
        <v>3529</v>
      </c>
      <c r="B1943" s="263" t="s">
        <v>6654</v>
      </c>
      <c r="C1943" s="263">
        <f t="shared" ca="1" si="92"/>
        <v>0</v>
      </c>
      <c r="D1943" s="263" t="b">
        <f>ISBLANK(L13.0C43)</f>
        <v>0</v>
      </c>
      <c r="E1943" s="263">
        <f>COUNT(L13.0C43)</f>
        <v>1</v>
      </c>
      <c r="G1943" s="268" t="str">
        <f t="shared" si="90"/>
        <v>'=ISBLANK(L13.0C43)</v>
      </c>
      <c r="H1943" s="263" t="str">
        <f t="shared" si="91"/>
        <v>'=COUNT(L13.0C43)</v>
      </c>
    </row>
    <row r="1944" spans="1:8" x14ac:dyDescent="0.2">
      <c r="A1944" s="263" t="s">
        <v>3530</v>
      </c>
      <c r="B1944" s="263" t="s">
        <v>6655</v>
      </c>
      <c r="C1944" s="263">
        <f t="shared" ca="1" si="92"/>
        <v>0</v>
      </c>
      <c r="D1944" s="263" t="b">
        <f>ISBLANK(L13.0C44)</f>
        <v>0</v>
      </c>
      <c r="E1944" s="263">
        <f>COUNT(L13.0C44)</f>
        <v>1</v>
      </c>
      <c r="G1944" s="268" t="str">
        <f t="shared" si="90"/>
        <v>'=ISBLANK(L13.0C44)</v>
      </c>
      <c r="H1944" s="263" t="str">
        <f t="shared" si="91"/>
        <v>'=COUNT(L13.0C44)</v>
      </c>
    </row>
    <row r="1945" spans="1:8" x14ac:dyDescent="0.2">
      <c r="A1945" s="263" t="s">
        <v>3531</v>
      </c>
      <c r="B1945" s="263" t="s">
        <v>6656</v>
      </c>
      <c r="C1945" s="263">
        <f t="shared" ca="1" si="92"/>
        <v>0</v>
      </c>
      <c r="D1945" s="263" t="b">
        <f>ISBLANK(L13.0C45)</f>
        <v>0</v>
      </c>
      <c r="E1945" s="263">
        <f>COUNT(L13.0C45)</f>
        <v>1</v>
      </c>
      <c r="G1945" s="268" t="str">
        <f t="shared" si="90"/>
        <v>'=ISBLANK(L13.0C45)</v>
      </c>
      <c r="H1945" s="263" t="str">
        <f t="shared" si="91"/>
        <v>'=COUNT(L13.0C45)</v>
      </c>
    </row>
    <row r="1946" spans="1:8" x14ac:dyDescent="0.2">
      <c r="A1946" s="263" t="s">
        <v>3532</v>
      </c>
      <c r="B1946" s="263" t="s">
        <v>6657</v>
      </c>
      <c r="C1946" s="263">
        <f t="shared" ca="1" si="92"/>
        <v>0</v>
      </c>
      <c r="D1946" s="263" t="b">
        <f>ISBLANK(L13.0C46)</f>
        <v>0</v>
      </c>
      <c r="E1946" s="263">
        <f>COUNT(L13.0C46)</f>
        <v>1</v>
      </c>
      <c r="G1946" s="268" t="str">
        <f t="shared" si="90"/>
        <v>'=ISBLANK(L13.0C46)</v>
      </c>
      <c r="H1946" s="263" t="str">
        <f t="shared" si="91"/>
        <v>'=COUNT(L13.0C46)</v>
      </c>
    </row>
    <row r="1947" spans="1:8" x14ac:dyDescent="0.2">
      <c r="A1947" s="263" t="s">
        <v>3533</v>
      </c>
      <c r="B1947" s="263" t="s">
        <v>6658</v>
      </c>
      <c r="C1947" s="263">
        <f t="shared" ca="1" si="92"/>
        <v>0</v>
      </c>
      <c r="D1947" s="263" t="b">
        <f>ISBLANK(L13.0C47)</f>
        <v>0</v>
      </c>
      <c r="E1947" s="263">
        <f>COUNT(L13.0C47)</f>
        <v>1</v>
      </c>
      <c r="G1947" s="268" t="str">
        <f t="shared" si="90"/>
        <v>'=ISBLANK(L13.0C47)</v>
      </c>
      <c r="H1947" s="263" t="str">
        <f t="shared" si="91"/>
        <v>'=COUNT(L13.0C47)</v>
      </c>
    </row>
    <row r="1948" spans="1:8" x14ac:dyDescent="0.2">
      <c r="A1948" s="263" t="s">
        <v>3534</v>
      </c>
      <c r="B1948" s="263" t="s">
        <v>6659</v>
      </c>
      <c r="C1948" s="263">
        <f t="shared" ca="1" si="92"/>
        <v>0</v>
      </c>
      <c r="D1948" s="263" t="b">
        <f>ISBLANK(L13.0C48)</f>
        <v>0</v>
      </c>
      <c r="E1948" s="263">
        <f>COUNT(L13.0C48)</f>
        <v>1</v>
      </c>
      <c r="G1948" s="268" t="str">
        <f t="shared" si="90"/>
        <v>'=ISBLANK(L13.0C48)</v>
      </c>
      <c r="H1948" s="263" t="str">
        <f t="shared" si="91"/>
        <v>'=COUNT(L13.0C48)</v>
      </c>
    </row>
    <row r="1949" spans="1:8" x14ac:dyDescent="0.2">
      <c r="A1949" s="263" t="s">
        <v>3535</v>
      </c>
      <c r="B1949" s="263" t="s">
        <v>6660</v>
      </c>
      <c r="C1949" s="263">
        <f t="shared" ca="1" si="92"/>
        <v>0</v>
      </c>
      <c r="D1949" s="263" t="b">
        <f>ISBLANK(L13.0C49)</f>
        <v>0</v>
      </c>
      <c r="E1949" s="263">
        <f>COUNT(L13.0C49)</f>
        <v>1</v>
      </c>
      <c r="G1949" s="268" t="str">
        <f t="shared" si="90"/>
        <v>'=ISBLANK(L13.0C49)</v>
      </c>
      <c r="H1949" s="263" t="str">
        <f t="shared" si="91"/>
        <v>'=COUNT(L13.0C49)</v>
      </c>
    </row>
    <row r="1950" spans="1:8" x14ac:dyDescent="0.2">
      <c r="A1950" s="263" t="s">
        <v>3536</v>
      </c>
      <c r="B1950" s="263" t="s">
        <v>6661</v>
      </c>
      <c r="C1950" s="263">
        <f t="shared" ca="1" si="92"/>
        <v>0</v>
      </c>
      <c r="D1950" s="263" t="b">
        <f>ISBLANK(L13.0C50)</f>
        <v>0</v>
      </c>
      <c r="E1950" s="263">
        <f>COUNT(L13.0C50)</f>
        <v>1</v>
      </c>
      <c r="G1950" s="268" t="str">
        <f t="shared" si="90"/>
        <v>'=ISBLANK(L13.0C50)</v>
      </c>
      <c r="H1950" s="263" t="str">
        <f t="shared" si="91"/>
        <v>'=COUNT(L13.0C50)</v>
      </c>
    </row>
    <row r="1951" spans="1:8" x14ac:dyDescent="0.2">
      <c r="A1951" s="263" t="s">
        <v>3537</v>
      </c>
      <c r="B1951" s="263" t="s">
        <v>6662</v>
      </c>
      <c r="C1951" s="263">
        <f t="shared" ca="1" si="92"/>
        <v>0</v>
      </c>
      <c r="D1951" s="263" t="b">
        <f>ISBLANK(L13.0C51)</f>
        <v>0</v>
      </c>
      <c r="E1951" s="263">
        <f>COUNT(L13.0C51)</f>
        <v>1</v>
      </c>
      <c r="G1951" s="268" t="str">
        <f t="shared" si="90"/>
        <v>'=ISBLANK(L13.0C51)</v>
      </c>
      <c r="H1951" s="263" t="str">
        <f t="shared" si="91"/>
        <v>'=COUNT(L13.0C51)</v>
      </c>
    </row>
    <row r="1952" spans="1:8" x14ac:dyDescent="0.2">
      <c r="A1952" s="263" t="s">
        <v>3538</v>
      </c>
      <c r="B1952" s="263" t="s">
        <v>6290</v>
      </c>
      <c r="C1952" s="263" t="e">
        <f t="shared" ca="1" si="92"/>
        <v>#VALUE!</v>
      </c>
      <c r="D1952" s="263" t="b">
        <f>ISBLANK(L14.14)</f>
        <v>0</v>
      </c>
      <c r="E1952" s="263">
        <f>COUNT(L14.14)</f>
        <v>0</v>
      </c>
      <c r="G1952" s="268" t="str">
        <f t="shared" si="90"/>
        <v>'=ISBLANK(L14.14)</v>
      </c>
      <c r="H1952" s="263" t="str">
        <f t="shared" si="91"/>
        <v>'=COUNT(L14.14)</v>
      </c>
    </row>
    <row r="1953" spans="1:8" x14ac:dyDescent="0.2">
      <c r="A1953" s="263" t="s">
        <v>3539</v>
      </c>
      <c r="B1953" s="263" t="s">
        <v>5191</v>
      </c>
      <c r="C1953" s="263">
        <f t="shared" ca="1" si="92"/>
        <v>0</v>
      </c>
      <c r="D1953" s="263" t="b">
        <f>ISBLANK(L14.14C01)</f>
        <v>1</v>
      </c>
      <c r="E1953" s="263">
        <f>COUNT(L14.14C01)</f>
        <v>0</v>
      </c>
      <c r="G1953" s="268" t="str">
        <f t="shared" si="90"/>
        <v>'=ISBLANK(L14.14C01)</v>
      </c>
      <c r="H1953" s="263" t="str">
        <f t="shared" si="91"/>
        <v>'=COUNT(L14.14C01)</v>
      </c>
    </row>
    <row r="1954" spans="1:8" x14ac:dyDescent="0.2">
      <c r="A1954" s="263" t="s">
        <v>3540</v>
      </c>
      <c r="B1954" s="263" t="s">
        <v>5193</v>
      </c>
      <c r="C1954" s="263">
        <f t="shared" ca="1" si="92"/>
        <v>0</v>
      </c>
      <c r="D1954" s="263" t="b">
        <f>ISBLANK(L14.14C02)</f>
        <v>1</v>
      </c>
      <c r="E1954" s="263">
        <f>COUNT(L14.14C02)</f>
        <v>0</v>
      </c>
      <c r="G1954" s="268" t="str">
        <f t="shared" si="90"/>
        <v>'=ISBLANK(L14.14C02)</v>
      </c>
      <c r="H1954" s="263" t="str">
        <f t="shared" si="91"/>
        <v>'=COUNT(L14.14C02)</v>
      </c>
    </row>
    <row r="1955" spans="1:8" x14ac:dyDescent="0.2">
      <c r="A1955" s="263" t="s">
        <v>3541</v>
      </c>
      <c r="B1955" s="263" t="s">
        <v>5195</v>
      </c>
      <c r="C1955" s="263">
        <f t="shared" ca="1" si="92"/>
        <v>0</v>
      </c>
      <c r="D1955" s="263" t="b">
        <f>ISBLANK(L14.14C03)</f>
        <v>1</v>
      </c>
      <c r="E1955" s="263">
        <f>COUNT(L14.14C03)</f>
        <v>0</v>
      </c>
      <c r="G1955" s="268" t="str">
        <f t="shared" si="90"/>
        <v>'=ISBLANK(L14.14C03)</v>
      </c>
      <c r="H1955" s="263" t="str">
        <f t="shared" si="91"/>
        <v>'=COUNT(L14.14C03)</v>
      </c>
    </row>
    <row r="1956" spans="1:8" x14ac:dyDescent="0.2">
      <c r="A1956" s="263" t="s">
        <v>3542</v>
      </c>
      <c r="B1956" s="263" t="s">
        <v>5197</v>
      </c>
      <c r="C1956" s="263">
        <f t="shared" ca="1" si="92"/>
        <v>0</v>
      </c>
      <c r="D1956" s="263" t="b">
        <f>ISBLANK(L14.14C04)</f>
        <v>1</v>
      </c>
      <c r="E1956" s="263">
        <f>COUNT(L14.14C04)</f>
        <v>0</v>
      </c>
      <c r="G1956" s="268" t="str">
        <f t="shared" si="90"/>
        <v>'=ISBLANK(L14.14C04)</v>
      </c>
      <c r="H1956" s="263" t="str">
        <f t="shared" si="91"/>
        <v>'=COUNT(L14.14C04)</v>
      </c>
    </row>
    <row r="1957" spans="1:8" x14ac:dyDescent="0.2">
      <c r="A1957" s="263" t="s">
        <v>3543</v>
      </c>
      <c r="B1957" s="263" t="s">
        <v>5199</v>
      </c>
      <c r="C1957" s="263">
        <f t="shared" ca="1" si="92"/>
        <v>0</v>
      </c>
      <c r="D1957" s="263" t="b">
        <f>ISBLANK(L14.14C05)</f>
        <v>1</v>
      </c>
      <c r="E1957" s="263">
        <f>COUNT(L14.14C05)</f>
        <v>0</v>
      </c>
      <c r="G1957" s="268" t="str">
        <f t="shared" si="90"/>
        <v>'=ISBLANK(L14.14C05)</v>
      </c>
      <c r="H1957" s="263" t="str">
        <f t="shared" si="91"/>
        <v>'=COUNT(L14.14C05)</v>
      </c>
    </row>
    <row r="1958" spans="1:8" x14ac:dyDescent="0.2">
      <c r="A1958" s="263" t="s">
        <v>3544</v>
      </c>
      <c r="B1958" s="263" t="s">
        <v>5201</v>
      </c>
      <c r="C1958" s="263">
        <f t="shared" ca="1" si="92"/>
        <v>0</v>
      </c>
      <c r="D1958" s="263" t="b">
        <f>ISBLANK(L14.14C06)</f>
        <v>1</v>
      </c>
      <c r="E1958" s="263">
        <f>COUNT(L14.14C06)</f>
        <v>0</v>
      </c>
      <c r="G1958" s="268" t="str">
        <f t="shared" si="90"/>
        <v>'=ISBLANK(L14.14C06)</v>
      </c>
      <c r="H1958" s="263" t="str">
        <f t="shared" si="91"/>
        <v>'=COUNT(L14.14C06)</v>
      </c>
    </row>
    <row r="1959" spans="1:8" x14ac:dyDescent="0.2">
      <c r="A1959" s="263" t="s">
        <v>3545</v>
      </c>
      <c r="B1959" s="263" t="s">
        <v>5203</v>
      </c>
      <c r="C1959" s="263">
        <f t="shared" ca="1" si="92"/>
        <v>0</v>
      </c>
      <c r="D1959" s="263" t="b">
        <f>ISBLANK(L14.14C07)</f>
        <v>1</v>
      </c>
      <c r="E1959" s="263">
        <f>COUNT(L14.14C07)</f>
        <v>0</v>
      </c>
      <c r="G1959" s="268" t="str">
        <f t="shared" si="90"/>
        <v>'=ISBLANK(L14.14C07)</v>
      </c>
      <c r="H1959" s="263" t="str">
        <f t="shared" si="91"/>
        <v>'=COUNT(L14.14C07)</v>
      </c>
    </row>
    <row r="1960" spans="1:8" x14ac:dyDescent="0.2">
      <c r="A1960" s="263" t="s">
        <v>3546</v>
      </c>
      <c r="B1960" s="263" t="s">
        <v>5205</v>
      </c>
      <c r="C1960" s="263">
        <f t="shared" ca="1" si="92"/>
        <v>0</v>
      </c>
      <c r="D1960" s="263" t="b">
        <f>ISBLANK(L14.14C08)</f>
        <v>1</v>
      </c>
      <c r="E1960" s="263">
        <f>COUNT(L14.14C08)</f>
        <v>0</v>
      </c>
      <c r="G1960" s="268" t="str">
        <f t="shared" si="90"/>
        <v>'=ISBLANK(L14.14C08)</v>
      </c>
      <c r="H1960" s="263" t="str">
        <f t="shared" si="91"/>
        <v>'=COUNT(L14.14C08)</v>
      </c>
    </row>
    <row r="1961" spans="1:8" x14ac:dyDescent="0.2">
      <c r="A1961" s="263" t="s">
        <v>3547</v>
      </c>
      <c r="B1961" s="263" t="s">
        <v>5207</v>
      </c>
      <c r="C1961" s="263">
        <f t="shared" ca="1" si="92"/>
        <v>0</v>
      </c>
      <c r="D1961" s="263" t="b">
        <f>ISBLANK(L14.14C09)</f>
        <v>1</v>
      </c>
      <c r="E1961" s="263">
        <f>COUNT(L14.14C09)</f>
        <v>0</v>
      </c>
      <c r="G1961" s="268" t="str">
        <f t="shared" si="90"/>
        <v>'=ISBLANK(L14.14C09)</v>
      </c>
      <c r="H1961" s="263" t="str">
        <f t="shared" si="91"/>
        <v>'=COUNT(L14.14C09)</v>
      </c>
    </row>
    <row r="1962" spans="1:8" x14ac:dyDescent="0.2">
      <c r="A1962" s="263" t="s">
        <v>3548</v>
      </c>
      <c r="B1962" s="263" t="s">
        <v>5209</v>
      </c>
      <c r="C1962" s="263">
        <f t="shared" ca="1" si="92"/>
        <v>0</v>
      </c>
      <c r="D1962" s="263" t="b">
        <f>ISBLANK(L14.14C10)</f>
        <v>1</v>
      </c>
      <c r="E1962" s="263">
        <f>COUNT(L14.14C10)</f>
        <v>0</v>
      </c>
      <c r="G1962" s="268" t="str">
        <f t="shared" si="90"/>
        <v>'=ISBLANK(L14.14C10)</v>
      </c>
      <c r="H1962" s="263" t="str">
        <f t="shared" si="91"/>
        <v>'=COUNT(L14.14C10)</v>
      </c>
    </row>
    <row r="1963" spans="1:8" x14ac:dyDescent="0.2">
      <c r="A1963" s="263" t="s">
        <v>3549</v>
      </c>
      <c r="B1963" s="263" t="s">
        <v>5211</v>
      </c>
      <c r="C1963" s="263">
        <f t="shared" ca="1" si="92"/>
        <v>0</v>
      </c>
      <c r="D1963" s="263" t="b">
        <f>ISBLANK(L14.14C11)</f>
        <v>1</v>
      </c>
      <c r="E1963" s="263">
        <f>COUNT(L14.14C11)</f>
        <v>0</v>
      </c>
      <c r="G1963" s="268" t="str">
        <f t="shared" si="90"/>
        <v>'=ISBLANK(L14.14C11)</v>
      </c>
      <c r="H1963" s="263" t="str">
        <f t="shared" si="91"/>
        <v>'=COUNT(L14.14C11)</v>
      </c>
    </row>
    <row r="1964" spans="1:8" x14ac:dyDescent="0.2">
      <c r="A1964" s="263" t="s">
        <v>3550</v>
      </c>
      <c r="B1964" s="263" t="s">
        <v>5213</v>
      </c>
      <c r="C1964" s="263">
        <f t="shared" ca="1" si="92"/>
        <v>0</v>
      </c>
      <c r="D1964" s="263" t="b">
        <f>ISBLANK(L14.14C12)</f>
        <v>1</v>
      </c>
      <c r="E1964" s="263">
        <f>COUNT(L14.14C12)</f>
        <v>0</v>
      </c>
      <c r="G1964" s="268" t="str">
        <f t="shared" si="90"/>
        <v>'=ISBLANK(L14.14C12)</v>
      </c>
      <c r="H1964" s="263" t="str">
        <f t="shared" si="91"/>
        <v>'=COUNT(L14.14C12)</v>
      </c>
    </row>
    <row r="1965" spans="1:8" x14ac:dyDescent="0.2">
      <c r="A1965" s="263" t="s">
        <v>3551</v>
      </c>
      <c r="B1965" s="263" t="s">
        <v>5215</v>
      </c>
      <c r="C1965" s="263">
        <f t="shared" ca="1" si="92"/>
        <v>0</v>
      </c>
      <c r="D1965" s="263" t="b">
        <f>ISBLANK(L14.14C13)</f>
        <v>1</v>
      </c>
      <c r="E1965" s="263">
        <f>COUNT(L14.14C13)</f>
        <v>0</v>
      </c>
      <c r="G1965" s="268" t="str">
        <f t="shared" si="90"/>
        <v>'=ISBLANK(L14.14C13)</v>
      </c>
      <c r="H1965" s="263" t="str">
        <f t="shared" si="91"/>
        <v>'=COUNT(L14.14C13)</v>
      </c>
    </row>
    <row r="1966" spans="1:8" x14ac:dyDescent="0.2">
      <c r="A1966" s="263" t="s">
        <v>3552</v>
      </c>
      <c r="B1966" s="263" t="s">
        <v>5217</v>
      </c>
      <c r="C1966" s="263">
        <f t="shared" ca="1" si="92"/>
        <v>0</v>
      </c>
      <c r="D1966" s="263" t="b">
        <f>ISBLANK(L14.14C14)</f>
        <v>1</v>
      </c>
      <c r="E1966" s="263">
        <f>COUNT(L14.14C14)</f>
        <v>0</v>
      </c>
      <c r="G1966" s="268" t="str">
        <f t="shared" si="90"/>
        <v>'=ISBLANK(L14.14C14)</v>
      </c>
      <c r="H1966" s="263" t="str">
        <f t="shared" si="91"/>
        <v>'=COUNT(L14.14C14)</v>
      </c>
    </row>
    <row r="1967" spans="1:8" x14ac:dyDescent="0.2">
      <c r="A1967" s="263" t="s">
        <v>3553</v>
      </c>
      <c r="B1967" s="263" t="s">
        <v>5219</v>
      </c>
      <c r="C1967" s="263">
        <f t="shared" ca="1" si="92"/>
        <v>0</v>
      </c>
      <c r="D1967" s="263" t="b">
        <f>ISBLANK(L14.14C15)</f>
        <v>1</v>
      </c>
      <c r="E1967" s="263">
        <f>COUNT(L14.14C15)</f>
        <v>0</v>
      </c>
      <c r="G1967" s="268" t="str">
        <f t="shared" si="90"/>
        <v>'=ISBLANK(L14.14C15)</v>
      </c>
      <c r="H1967" s="263" t="str">
        <f t="shared" si="91"/>
        <v>'=COUNT(L14.14C15)</v>
      </c>
    </row>
    <row r="1968" spans="1:8" x14ac:dyDescent="0.2">
      <c r="A1968" s="263" t="s">
        <v>3554</v>
      </c>
      <c r="B1968" s="263" t="s">
        <v>5221</v>
      </c>
      <c r="C1968" s="263">
        <f t="shared" ca="1" si="92"/>
        <v>0</v>
      </c>
      <c r="D1968" s="263" t="b">
        <f>ISBLANK(L14.14C16)</f>
        <v>1</v>
      </c>
      <c r="E1968" s="263">
        <f>COUNT(L14.14C16)</f>
        <v>0</v>
      </c>
      <c r="G1968" s="268" t="str">
        <f t="shared" si="90"/>
        <v>'=ISBLANK(L14.14C16)</v>
      </c>
      <c r="H1968" s="263" t="str">
        <f t="shared" si="91"/>
        <v>'=COUNT(L14.14C16)</v>
      </c>
    </row>
    <row r="1969" spans="1:8" x14ac:dyDescent="0.2">
      <c r="A1969" s="263" t="s">
        <v>3555</v>
      </c>
      <c r="B1969" s="263" t="s">
        <v>5223</v>
      </c>
      <c r="C1969" s="263">
        <f t="shared" ca="1" si="92"/>
        <v>0</v>
      </c>
      <c r="D1969" s="263" t="b">
        <f>ISBLANK(L14.14C17)</f>
        <v>1</v>
      </c>
      <c r="E1969" s="263">
        <f>COUNT(L14.14C17)</f>
        <v>0</v>
      </c>
      <c r="G1969" s="268" t="str">
        <f t="shared" si="90"/>
        <v>'=ISBLANK(L14.14C17)</v>
      </c>
      <c r="H1969" s="263" t="str">
        <f t="shared" si="91"/>
        <v>'=COUNT(L14.14C17)</v>
      </c>
    </row>
    <row r="1970" spans="1:8" x14ac:dyDescent="0.2">
      <c r="A1970" s="263" t="s">
        <v>3556</v>
      </c>
      <c r="B1970" s="263" t="s">
        <v>5225</v>
      </c>
      <c r="C1970" s="263">
        <f t="shared" ca="1" si="92"/>
        <v>0</v>
      </c>
      <c r="D1970" s="263" t="b">
        <f>ISBLANK(L14.14C18)</f>
        <v>1</v>
      </c>
      <c r="E1970" s="263">
        <f>COUNT(L14.14C18)</f>
        <v>0</v>
      </c>
      <c r="G1970" s="268" t="str">
        <f t="shared" si="90"/>
        <v>'=ISBLANK(L14.14C18)</v>
      </c>
      <c r="H1970" s="263" t="str">
        <f t="shared" si="91"/>
        <v>'=COUNT(L14.14C18)</v>
      </c>
    </row>
    <row r="1971" spans="1:8" x14ac:dyDescent="0.2">
      <c r="A1971" s="263" t="s">
        <v>3557</v>
      </c>
      <c r="B1971" s="263" t="s">
        <v>5227</v>
      </c>
      <c r="C1971" s="263">
        <f t="shared" ca="1" si="92"/>
        <v>0</v>
      </c>
      <c r="D1971" s="263" t="b">
        <f>ISBLANK(L14.14C19)</f>
        <v>1</v>
      </c>
      <c r="E1971" s="263">
        <f>COUNT(L14.14C19)</f>
        <v>0</v>
      </c>
      <c r="G1971" s="268" t="str">
        <f t="shared" si="90"/>
        <v>'=ISBLANK(L14.14C19)</v>
      </c>
      <c r="H1971" s="263" t="str">
        <f t="shared" si="91"/>
        <v>'=COUNT(L14.14C19)</v>
      </c>
    </row>
    <row r="1972" spans="1:8" x14ac:dyDescent="0.2">
      <c r="A1972" s="263" t="s">
        <v>3558</v>
      </c>
      <c r="B1972" s="263" t="s">
        <v>5229</v>
      </c>
      <c r="C1972" s="263">
        <f t="shared" ca="1" si="92"/>
        <v>0</v>
      </c>
      <c r="D1972" s="263" t="b">
        <f>ISBLANK(L14.14C20)</f>
        <v>1</v>
      </c>
      <c r="E1972" s="263">
        <f>COUNT(L14.14C20)</f>
        <v>0</v>
      </c>
      <c r="G1972" s="268" t="str">
        <f t="shared" si="90"/>
        <v>'=ISBLANK(L14.14C20)</v>
      </c>
      <c r="H1972" s="263" t="str">
        <f t="shared" si="91"/>
        <v>'=COUNT(L14.14C20)</v>
      </c>
    </row>
    <row r="1973" spans="1:8" x14ac:dyDescent="0.2">
      <c r="A1973" s="263" t="s">
        <v>3559</v>
      </c>
      <c r="B1973" s="263" t="s">
        <v>5231</v>
      </c>
      <c r="C1973" s="263">
        <f t="shared" ca="1" si="92"/>
        <v>0</v>
      </c>
      <c r="D1973" s="263" t="b">
        <f>ISBLANK(L14.14C21)</f>
        <v>1</v>
      </c>
      <c r="E1973" s="263">
        <f>COUNT(L14.14C21)</f>
        <v>0</v>
      </c>
      <c r="G1973" s="268" t="str">
        <f t="shared" si="90"/>
        <v>'=ISBLANK(L14.14C21)</v>
      </c>
      <c r="H1973" s="263" t="str">
        <f t="shared" si="91"/>
        <v>'=COUNT(L14.14C21)</v>
      </c>
    </row>
    <row r="1974" spans="1:8" x14ac:dyDescent="0.2">
      <c r="A1974" s="263" t="s">
        <v>3560</v>
      </c>
      <c r="B1974" s="263" t="s">
        <v>5233</v>
      </c>
      <c r="C1974" s="263">
        <f t="shared" ca="1" si="92"/>
        <v>0</v>
      </c>
      <c r="D1974" s="263" t="b">
        <f>ISBLANK(L14.14C22)</f>
        <v>1</v>
      </c>
      <c r="E1974" s="263">
        <f>COUNT(L14.14C22)</f>
        <v>0</v>
      </c>
      <c r="G1974" s="268" t="str">
        <f t="shared" si="90"/>
        <v>'=ISBLANK(L14.14C22)</v>
      </c>
      <c r="H1974" s="263" t="str">
        <f t="shared" si="91"/>
        <v>'=COUNT(L14.14C22)</v>
      </c>
    </row>
    <row r="1975" spans="1:8" x14ac:dyDescent="0.2">
      <c r="A1975" s="263" t="s">
        <v>3561</v>
      </c>
      <c r="B1975" s="263" t="s">
        <v>5235</v>
      </c>
      <c r="C1975" s="263">
        <f t="shared" ca="1" si="92"/>
        <v>0</v>
      </c>
      <c r="D1975" s="263" t="b">
        <f>ISBLANK(L14.14C23)</f>
        <v>1</v>
      </c>
      <c r="E1975" s="263">
        <f>COUNT(L14.14C23)</f>
        <v>0</v>
      </c>
      <c r="G1975" s="268" t="str">
        <f t="shared" si="90"/>
        <v>'=ISBLANK(L14.14C23)</v>
      </c>
      <c r="H1975" s="263" t="str">
        <f t="shared" si="91"/>
        <v>'=COUNT(L14.14C23)</v>
      </c>
    </row>
    <row r="1976" spans="1:8" x14ac:dyDescent="0.2">
      <c r="A1976" s="263" t="s">
        <v>3562</v>
      </c>
      <c r="B1976" s="263" t="s">
        <v>5237</v>
      </c>
      <c r="C1976" s="263">
        <f t="shared" ca="1" si="92"/>
        <v>0</v>
      </c>
      <c r="D1976" s="263" t="b">
        <f>ISBLANK(L14.14C24)</f>
        <v>1</v>
      </c>
      <c r="E1976" s="263">
        <f>COUNT(L14.14C24)</f>
        <v>0</v>
      </c>
      <c r="G1976" s="268" t="str">
        <f t="shared" si="90"/>
        <v>'=ISBLANK(L14.14C24)</v>
      </c>
      <c r="H1976" s="263" t="str">
        <f t="shared" si="91"/>
        <v>'=COUNT(L14.14C24)</v>
      </c>
    </row>
    <row r="1977" spans="1:8" x14ac:dyDescent="0.2">
      <c r="A1977" s="263" t="s">
        <v>3563</v>
      </c>
      <c r="B1977" s="263" t="s">
        <v>5239</v>
      </c>
      <c r="C1977" s="263">
        <f t="shared" ca="1" si="92"/>
        <v>0</v>
      </c>
      <c r="D1977" s="263" t="b">
        <f>ISBLANK(L14.14C25)</f>
        <v>1</v>
      </c>
      <c r="E1977" s="263">
        <f>COUNT(L14.14C25)</f>
        <v>0</v>
      </c>
      <c r="G1977" s="268" t="str">
        <f t="shared" si="90"/>
        <v>'=ISBLANK(L14.14C25)</v>
      </c>
      <c r="H1977" s="263" t="str">
        <f t="shared" si="91"/>
        <v>'=COUNT(L14.14C25)</v>
      </c>
    </row>
    <row r="1978" spans="1:8" x14ac:dyDescent="0.2">
      <c r="A1978" s="263" t="s">
        <v>3564</v>
      </c>
      <c r="B1978" s="263" t="s">
        <v>5241</v>
      </c>
      <c r="C1978" s="263">
        <f t="shared" ca="1" si="92"/>
        <v>0</v>
      </c>
      <c r="D1978" s="263" t="b">
        <f>ISBLANK(L14.14C26)</f>
        <v>1</v>
      </c>
      <c r="E1978" s="263">
        <f>COUNT(L14.14C26)</f>
        <v>0</v>
      </c>
      <c r="G1978" s="268" t="str">
        <f t="shared" si="90"/>
        <v>'=ISBLANK(L14.14C26)</v>
      </c>
      <c r="H1978" s="263" t="str">
        <f t="shared" si="91"/>
        <v>'=COUNT(L14.14C26)</v>
      </c>
    </row>
    <row r="1979" spans="1:8" x14ac:dyDescent="0.2">
      <c r="A1979" s="263" t="s">
        <v>3565</v>
      </c>
      <c r="B1979" s="263" t="s">
        <v>5243</v>
      </c>
      <c r="C1979" s="263">
        <f t="shared" ca="1" si="92"/>
        <v>0</v>
      </c>
      <c r="D1979" s="263" t="b">
        <f>ISBLANK(L14.14C27)</f>
        <v>1</v>
      </c>
      <c r="E1979" s="263">
        <f>COUNT(L14.14C27)</f>
        <v>0</v>
      </c>
      <c r="G1979" s="268" t="str">
        <f t="shared" si="90"/>
        <v>'=ISBLANK(L14.14C27)</v>
      </c>
      <c r="H1979" s="263" t="str">
        <f t="shared" si="91"/>
        <v>'=COUNT(L14.14C27)</v>
      </c>
    </row>
    <row r="1980" spans="1:8" x14ac:dyDescent="0.2">
      <c r="A1980" s="263" t="s">
        <v>3566</v>
      </c>
      <c r="B1980" s="263" t="s">
        <v>5245</v>
      </c>
      <c r="C1980" s="263">
        <f t="shared" ca="1" si="92"/>
        <v>0</v>
      </c>
      <c r="D1980" s="263" t="b">
        <f>ISBLANK(L14.14C28)</f>
        <v>1</v>
      </c>
      <c r="E1980" s="263">
        <f>COUNT(L14.14C28)</f>
        <v>0</v>
      </c>
      <c r="G1980" s="268" t="str">
        <f t="shared" si="90"/>
        <v>'=ISBLANK(L14.14C28)</v>
      </c>
      <c r="H1980" s="263" t="str">
        <f t="shared" si="91"/>
        <v>'=COUNT(L14.14C28)</v>
      </c>
    </row>
    <row r="1981" spans="1:8" x14ac:dyDescent="0.2">
      <c r="A1981" s="263" t="s">
        <v>3567</v>
      </c>
      <c r="B1981" s="263" t="s">
        <v>5247</v>
      </c>
      <c r="C1981" s="263">
        <f t="shared" ca="1" si="92"/>
        <v>0</v>
      </c>
      <c r="D1981" s="263" t="b">
        <f>ISBLANK(L14.14C29)</f>
        <v>1</v>
      </c>
      <c r="E1981" s="263">
        <f>COUNT(L14.14C29)</f>
        <v>0</v>
      </c>
      <c r="G1981" s="268" t="str">
        <f t="shared" si="90"/>
        <v>'=ISBLANK(L14.14C29)</v>
      </c>
      <c r="H1981" s="263" t="str">
        <f t="shared" si="91"/>
        <v>'=COUNT(L14.14C29)</v>
      </c>
    </row>
    <row r="1982" spans="1:8" x14ac:dyDescent="0.2">
      <c r="A1982" s="263" t="s">
        <v>3568</v>
      </c>
      <c r="B1982" s="263" t="s">
        <v>5249</v>
      </c>
      <c r="C1982" s="263">
        <f t="shared" ca="1" si="92"/>
        <v>0</v>
      </c>
      <c r="D1982" s="263" t="b">
        <f>ISBLANK(L14.14C30)</f>
        <v>1</v>
      </c>
      <c r="E1982" s="263">
        <f>COUNT(L14.14C30)</f>
        <v>0</v>
      </c>
      <c r="G1982" s="268" t="str">
        <f t="shared" si="90"/>
        <v>'=ISBLANK(L14.14C30)</v>
      </c>
      <c r="H1982" s="263" t="str">
        <f t="shared" si="91"/>
        <v>'=COUNT(L14.14C30)</v>
      </c>
    </row>
    <row r="1983" spans="1:8" x14ac:dyDescent="0.2">
      <c r="A1983" s="263" t="s">
        <v>3569</v>
      </c>
      <c r="B1983" s="263" t="s">
        <v>5251</v>
      </c>
      <c r="C1983" s="263">
        <f t="shared" ca="1" si="92"/>
        <v>0</v>
      </c>
      <c r="D1983" s="263" t="b">
        <f>ISBLANK(L14.14C31)</f>
        <v>1</v>
      </c>
      <c r="E1983" s="263">
        <f>COUNT(L14.14C31)</f>
        <v>0</v>
      </c>
      <c r="G1983" s="268" t="str">
        <f t="shared" si="90"/>
        <v>'=ISBLANK(L14.14C31)</v>
      </c>
      <c r="H1983" s="263" t="str">
        <f t="shared" si="91"/>
        <v>'=COUNT(L14.14C31)</v>
      </c>
    </row>
    <row r="1984" spans="1:8" x14ac:dyDescent="0.2">
      <c r="A1984" s="263" t="s">
        <v>3570</v>
      </c>
      <c r="B1984" s="263" t="s">
        <v>5253</v>
      </c>
      <c r="C1984" s="263">
        <f t="shared" ca="1" si="92"/>
        <v>0</v>
      </c>
      <c r="D1984" s="263" t="b">
        <f>ISBLANK(L14.14C32)</f>
        <v>1</v>
      </c>
      <c r="E1984" s="263">
        <f>COUNT(L14.14C32)</f>
        <v>0</v>
      </c>
      <c r="G1984" s="268" t="str">
        <f t="shared" si="90"/>
        <v>'=ISBLANK(L14.14C32)</v>
      </c>
      <c r="H1984" s="263" t="str">
        <f t="shared" si="91"/>
        <v>'=COUNT(L14.14C32)</v>
      </c>
    </row>
    <row r="1985" spans="1:8" x14ac:dyDescent="0.2">
      <c r="A1985" s="263" t="s">
        <v>3571</v>
      </c>
      <c r="B1985" s="263" t="s">
        <v>5255</v>
      </c>
      <c r="C1985" s="263">
        <f t="shared" ca="1" si="92"/>
        <v>0</v>
      </c>
      <c r="D1985" s="263" t="b">
        <f>ISBLANK(L14.14C33)</f>
        <v>1</v>
      </c>
      <c r="E1985" s="263">
        <f>COUNT(L14.14C33)</f>
        <v>0</v>
      </c>
      <c r="G1985" s="268" t="str">
        <f t="shared" si="90"/>
        <v>'=ISBLANK(L14.14C33)</v>
      </c>
      <c r="H1985" s="263" t="str">
        <f t="shared" si="91"/>
        <v>'=COUNT(L14.14C33)</v>
      </c>
    </row>
    <row r="1986" spans="1:8" x14ac:dyDescent="0.2">
      <c r="A1986" s="263" t="s">
        <v>3572</v>
      </c>
      <c r="B1986" s="263" t="s">
        <v>5257</v>
      </c>
      <c r="C1986" s="263">
        <f t="shared" ca="1" si="92"/>
        <v>0</v>
      </c>
      <c r="D1986" s="263" t="b">
        <f>ISBLANK(L14.14C34)</f>
        <v>1</v>
      </c>
      <c r="E1986" s="263">
        <f>COUNT(L14.14C34)</f>
        <v>0</v>
      </c>
      <c r="G1986" s="268" t="str">
        <f t="shared" ref="G1986:G2049" si="93">"'=ISBLANK(" &amp; A1986 &amp;")"</f>
        <v>'=ISBLANK(L14.14C34)</v>
      </c>
      <c r="H1986" s="263" t="str">
        <f t="shared" ref="H1986:H2049" si="94">"'=COUNT(" &amp; A1986 &amp;")"</f>
        <v>'=COUNT(L14.14C34)</v>
      </c>
    </row>
    <row r="1987" spans="1:8" x14ac:dyDescent="0.2">
      <c r="A1987" s="263" t="s">
        <v>3573</v>
      </c>
      <c r="B1987" s="263" t="s">
        <v>5259</v>
      </c>
      <c r="C1987" s="263">
        <f t="shared" ref="C1987:C2050" ca="1" si="95">INDIRECT(A1987)</f>
        <v>0</v>
      </c>
      <c r="D1987" s="263" t="b">
        <f>ISBLANK(L14.14C35)</f>
        <v>1</v>
      </c>
      <c r="E1987" s="263">
        <f>COUNT(L14.14C35)</f>
        <v>0</v>
      </c>
      <c r="G1987" s="268" t="str">
        <f t="shared" si="93"/>
        <v>'=ISBLANK(L14.14C35)</v>
      </c>
      <c r="H1987" s="263" t="str">
        <f t="shared" si="94"/>
        <v>'=COUNT(L14.14C35)</v>
      </c>
    </row>
    <row r="1988" spans="1:8" x14ac:dyDescent="0.2">
      <c r="A1988" s="263" t="s">
        <v>3574</v>
      </c>
      <c r="B1988" s="263" t="s">
        <v>5261</v>
      </c>
      <c r="C1988" s="263">
        <f t="shared" ca="1" si="95"/>
        <v>0</v>
      </c>
      <c r="D1988" s="263" t="b">
        <f>ISBLANK(L14.14C36)</f>
        <v>1</v>
      </c>
      <c r="E1988" s="263">
        <f>COUNT(L14.14C36)</f>
        <v>0</v>
      </c>
      <c r="G1988" s="268" t="str">
        <f t="shared" si="93"/>
        <v>'=ISBLANK(L14.14C36)</v>
      </c>
      <c r="H1988" s="263" t="str">
        <f t="shared" si="94"/>
        <v>'=COUNT(L14.14C36)</v>
      </c>
    </row>
    <row r="1989" spans="1:8" x14ac:dyDescent="0.2">
      <c r="A1989" s="263" t="s">
        <v>3575</v>
      </c>
      <c r="B1989" s="263" t="s">
        <v>5263</v>
      </c>
      <c r="C1989" s="263">
        <f t="shared" ca="1" si="95"/>
        <v>0</v>
      </c>
      <c r="D1989" s="263" t="b">
        <f>ISBLANK(L14.14C37)</f>
        <v>1</v>
      </c>
      <c r="E1989" s="263">
        <f>COUNT(L14.14C37)</f>
        <v>0</v>
      </c>
      <c r="G1989" s="268" t="str">
        <f t="shared" si="93"/>
        <v>'=ISBLANK(L14.14C37)</v>
      </c>
      <c r="H1989" s="263" t="str">
        <f t="shared" si="94"/>
        <v>'=COUNT(L14.14C37)</v>
      </c>
    </row>
    <row r="1990" spans="1:8" x14ac:dyDescent="0.2">
      <c r="A1990" s="263" t="s">
        <v>3576</v>
      </c>
      <c r="B1990" s="263" t="s">
        <v>5265</v>
      </c>
      <c r="C1990" s="263">
        <f t="shared" ca="1" si="95"/>
        <v>0</v>
      </c>
      <c r="D1990" s="263" t="b">
        <f>ISBLANK(L14.14C38)</f>
        <v>1</v>
      </c>
      <c r="E1990" s="263">
        <f>COUNT(L14.14C38)</f>
        <v>0</v>
      </c>
      <c r="G1990" s="268" t="str">
        <f t="shared" si="93"/>
        <v>'=ISBLANK(L14.14C38)</v>
      </c>
      <c r="H1990" s="263" t="str">
        <f t="shared" si="94"/>
        <v>'=COUNT(L14.14C38)</v>
      </c>
    </row>
    <row r="1991" spans="1:8" x14ac:dyDescent="0.2">
      <c r="A1991" s="263" t="s">
        <v>3577</v>
      </c>
      <c r="B1991" s="263" t="s">
        <v>5267</v>
      </c>
      <c r="C1991" s="263">
        <f t="shared" ca="1" si="95"/>
        <v>0</v>
      </c>
      <c r="D1991" s="263" t="b">
        <f>ISBLANK(L14.14C39)</f>
        <v>1</v>
      </c>
      <c r="E1991" s="263">
        <f>COUNT(L14.14C39)</f>
        <v>0</v>
      </c>
      <c r="G1991" s="268" t="str">
        <f t="shared" si="93"/>
        <v>'=ISBLANK(L14.14C39)</v>
      </c>
      <c r="H1991" s="263" t="str">
        <f t="shared" si="94"/>
        <v>'=COUNT(L14.14C39)</v>
      </c>
    </row>
    <row r="1992" spans="1:8" x14ac:dyDescent="0.2">
      <c r="A1992" s="263" t="s">
        <v>3578</v>
      </c>
      <c r="B1992" s="263" t="s">
        <v>5269</v>
      </c>
      <c r="C1992" s="263">
        <f t="shared" ca="1" si="95"/>
        <v>0</v>
      </c>
      <c r="D1992" s="263" t="b">
        <f>ISBLANK(L14.14C40)</f>
        <v>1</v>
      </c>
      <c r="E1992" s="263">
        <f>COUNT(L14.14C40)</f>
        <v>0</v>
      </c>
      <c r="G1992" s="268" t="str">
        <f t="shared" si="93"/>
        <v>'=ISBLANK(L14.14C40)</v>
      </c>
      <c r="H1992" s="263" t="str">
        <f t="shared" si="94"/>
        <v>'=COUNT(L14.14C40)</v>
      </c>
    </row>
    <row r="1993" spans="1:8" x14ac:dyDescent="0.2">
      <c r="A1993" s="263" t="s">
        <v>3579</v>
      </c>
      <c r="B1993" s="263" t="s">
        <v>5271</v>
      </c>
      <c r="C1993" s="263">
        <f t="shared" ca="1" si="95"/>
        <v>0</v>
      </c>
      <c r="D1993" s="263" t="b">
        <f>ISBLANK(L14.14C41)</f>
        <v>1</v>
      </c>
      <c r="E1993" s="263">
        <f>COUNT(L14.14C41)</f>
        <v>0</v>
      </c>
      <c r="G1993" s="268" t="str">
        <f t="shared" si="93"/>
        <v>'=ISBLANK(L14.14C41)</v>
      </c>
      <c r="H1993" s="263" t="str">
        <f t="shared" si="94"/>
        <v>'=COUNT(L14.14C41)</v>
      </c>
    </row>
    <row r="1994" spans="1:8" x14ac:dyDescent="0.2">
      <c r="A1994" s="263" t="s">
        <v>3580</v>
      </c>
      <c r="B1994" s="263" t="s">
        <v>5273</v>
      </c>
      <c r="C1994" s="263">
        <f t="shared" ca="1" si="95"/>
        <v>0</v>
      </c>
      <c r="D1994" s="263" t="b">
        <f>ISBLANK(L14.14C42)</f>
        <v>1</v>
      </c>
      <c r="E1994" s="263">
        <f>COUNT(L14.14C42)</f>
        <v>0</v>
      </c>
      <c r="G1994" s="268" t="str">
        <f t="shared" si="93"/>
        <v>'=ISBLANK(L14.14C42)</v>
      </c>
      <c r="H1994" s="263" t="str">
        <f t="shared" si="94"/>
        <v>'=COUNT(L14.14C42)</v>
      </c>
    </row>
    <row r="1995" spans="1:8" x14ac:dyDescent="0.2">
      <c r="A1995" s="263" t="s">
        <v>3581</v>
      </c>
      <c r="B1995" s="263" t="s">
        <v>5275</v>
      </c>
      <c r="C1995" s="263">
        <f t="shared" ca="1" si="95"/>
        <v>0</v>
      </c>
      <c r="D1995" s="263" t="b">
        <f>ISBLANK(L14.14C43)</f>
        <v>1</v>
      </c>
      <c r="E1995" s="263">
        <f>COUNT(L14.14C43)</f>
        <v>0</v>
      </c>
      <c r="G1995" s="268" t="str">
        <f t="shared" si="93"/>
        <v>'=ISBLANK(L14.14C43)</v>
      </c>
      <c r="H1995" s="263" t="str">
        <f t="shared" si="94"/>
        <v>'=COUNT(L14.14C43)</v>
      </c>
    </row>
    <row r="1996" spans="1:8" x14ac:dyDescent="0.2">
      <c r="A1996" s="263" t="s">
        <v>3582</v>
      </c>
      <c r="B1996" s="263" t="s">
        <v>5277</v>
      </c>
      <c r="C1996" s="263">
        <f t="shared" ca="1" si="95"/>
        <v>0</v>
      </c>
      <c r="D1996" s="263" t="b">
        <f>ISBLANK(L14.14C44)</f>
        <v>1</v>
      </c>
      <c r="E1996" s="263">
        <f>COUNT(L14.14C44)</f>
        <v>0</v>
      </c>
      <c r="G1996" s="268" t="str">
        <f t="shared" si="93"/>
        <v>'=ISBLANK(L14.14C44)</v>
      </c>
      <c r="H1996" s="263" t="str">
        <f t="shared" si="94"/>
        <v>'=COUNT(L14.14C44)</v>
      </c>
    </row>
    <row r="1997" spans="1:8" x14ac:dyDescent="0.2">
      <c r="A1997" s="263" t="s">
        <v>3583</v>
      </c>
      <c r="B1997" s="263" t="s">
        <v>5279</v>
      </c>
      <c r="C1997" s="263">
        <f t="shared" ca="1" si="95"/>
        <v>0</v>
      </c>
      <c r="D1997" s="263" t="b">
        <f>ISBLANK(L14.14C45)</f>
        <v>1</v>
      </c>
      <c r="E1997" s="263">
        <f>COUNT(L14.14C45)</f>
        <v>0</v>
      </c>
      <c r="G1997" s="268" t="str">
        <f t="shared" si="93"/>
        <v>'=ISBLANK(L14.14C45)</v>
      </c>
      <c r="H1997" s="263" t="str">
        <f t="shared" si="94"/>
        <v>'=COUNT(L14.14C45)</v>
      </c>
    </row>
    <row r="1998" spans="1:8" x14ac:dyDescent="0.2">
      <c r="A1998" s="263" t="s">
        <v>3584</v>
      </c>
      <c r="B1998" s="263" t="s">
        <v>5281</v>
      </c>
      <c r="C1998" s="263">
        <f t="shared" ca="1" si="95"/>
        <v>0</v>
      </c>
      <c r="D1998" s="263" t="b">
        <f>ISBLANK(L14.14C46)</f>
        <v>1</v>
      </c>
      <c r="E1998" s="263">
        <f>COUNT(L14.14C46)</f>
        <v>0</v>
      </c>
      <c r="G1998" s="268" t="str">
        <f t="shared" si="93"/>
        <v>'=ISBLANK(L14.14C46)</v>
      </c>
      <c r="H1998" s="263" t="str">
        <f t="shared" si="94"/>
        <v>'=COUNT(L14.14C46)</v>
      </c>
    </row>
    <row r="1999" spans="1:8" x14ac:dyDescent="0.2">
      <c r="A1999" s="263" t="s">
        <v>3585</v>
      </c>
      <c r="B1999" s="263" t="s">
        <v>5283</v>
      </c>
      <c r="C1999" s="263">
        <f t="shared" ca="1" si="95"/>
        <v>0</v>
      </c>
      <c r="D1999" s="263" t="b">
        <f>ISBLANK(L14.14C47)</f>
        <v>1</v>
      </c>
      <c r="E1999" s="263">
        <f>COUNT(L14.14C47)</f>
        <v>0</v>
      </c>
      <c r="G1999" s="268" t="str">
        <f t="shared" si="93"/>
        <v>'=ISBLANK(L14.14C47)</v>
      </c>
      <c r="H1999" s="263" t="str">
        <f t="shared" si="94"/>
        <v>'=COUNT(L14.14C47)</v>
      </c>
    </row>
    <row r="2000" spans="1:8" x14ac:dyDescent="0.2">
      <c r="A2000" s="263" t="s">
        <v>3586</v>
      </c>
      <c r="B2000" s="263" t="s">
        <v>5285</v>
      </c>
      <c r="C2000" s="263">
        <f t="shared" ca="1" si="95"/>
        <v>0</v>
      </c>
      <c r="D2000" s="263" t="b">
        <f>ISBLANK(L14.14C48)</f>
        <v>1</v>
      </c>
      <c r="E2000" s="263">
        <f>COUNT(L14.14C48)</f>
        <v>0</v>
      </c>
      <c r="G2000" s="268" t="str">
        <f t="shared" si="93"/>
        <v>'=ISBLANK(L14.14C48)</v>
      </c>
      <c r="H2000" s="263" t="str">
        <f t="shared" si="94"/>
        <v>'=COUNT(L14.14C48)</v>
      </c>
    </row>
    <row r="2001" spans="1:8" x14ac:dyDescent="0.2">
      <c r="A2001" s="263" t="s">
        <v>3587</v>
      </c>
      <c r="B2001" s="263" t="s">
        <v>5287</v>
      </c>
      <c r="C2001" s="263">
        <f t="shared" ca="1" si="95"/>
        <v>0</v>
      </c>
      <c r="D2001" s="263" t="b">
        <f>ISBLANK(L14.14C49)</f>
        <v>1</v>
      </c>
      <c r="E2001" s="263">
        <f>COUNT(L14.14C49)</f>
        <v>0</v>
      </c>
      <c r="G2001" s="268" t="str">
        <f t="shared" si="93"/>
        <v>'=ISBLANK(L14.14C49)</v>
      </c>
      <c r="H2001" s="263" t="str">
        <f t="shared" si="94"/>
        <v>'=COUNT(L14.14C49)</v>
      </c>
    </row>
    <row r="2002" spans="1:8" x14ac:dyDescent="0.2">
      <c r="A2002" s="263" t="s">
        <v>3588</v>
      </c>
      <c r="B2002" s="263" t="s">
        <v>5289</v>
      </c>
      <c r="C2002" s="263">
        <f t="shared" ca="1" si="95"/>
        <v>0</v>
      </c>
      <c r="D2002" s="263" t="b">
        <f>ISBLANK(L14.14C50)</f>
        <v>1</v>
      </c>
      <c r="E2002" s="263">
        <f>COUNT(L14.14C50)</f>
        <v>0</v>
      </c>
      <c r="G2002" s="268" t="str">
        <f t="shared" si="93"/>
        <v>'=ISBLANK(L14.14C50)</v>
      </c>
      <c r="H2002" s="263" t="str">
        <f t="shared" si="94"/>
        <v>'=COUNT(L14.14C50)</v>
      </c>
    </row>
    <row r="2003" spans="1:8" x14ac:dyDescent="0.2">
      <c r="A2003" s="263" t="s">
        <v>3589</v>
      </c>
      <c r="B2003" s="263" t="s">
        <v>5291</v>
      </c>
      <c r="C2003" s="263">
        <f t="shared" ca="1" si="95"/>
        <v>0</v>
      </c>
      <c r="D2003" s="263" t="b">
        <f>ISBLANK(L14.14C51)</f>
        <v>1</v>
      </c>
      <c r="E2003" s="263">
        <f>COUNT(L14.14C51)</f>
        <v>0</v>
      </c>
      <c r="G2003" s="268" t="str">
        <f t="shared" si="93"/>
        <v>'=ISBLANK(L14.14C51)</v>
      </c>
      <c r="H2003" s="263" t="str">
        <f t="shared" si="94"/>
        <v>'=COUNT(L14.14C51)</v>
      </c>
    </row>
    <row r="2004" spans="1:8" x14ac:dyDescent="0.2">
      <c r="A2004" s="263" t="s">
        <v>3590</v>
      </c>
      <c r="B2004" s="263" t="s">
        <v>3591</v>
      </c>
      <c r="C2004" s="263">
        <f t="shared" ca="1" si="95"/>
        <v>0</v>
      </c>
      <c r="D2004" s="263" t="b">
        <f>ISBLANK(L14.14T)</f>
        <v>0</v>
      </c>
      <c r="E2004" s="263">
        <f>COUNT(L14.14T)</f>
        <v>1</v>
      </c>
      <c r="G2004" s="268" t="str">
        <f t="shared" si="93"/>
        <v>'=ISBLANK(L14.14T)</v>
      </c>
      <c r="H2004" s="263" t="str">
        <f t="shared" si="94"/>
        <v>'=COUNT(L14.14T)</v>
      </c>
    </row>
    <row r="2005" spans="1:8" x14ac:dyDescent="0.2">
      <c r="A2005" s="263" t="s">
        <v>3592</v>
      </c>
      <c r="B2005" s="263" t="s">
        <v>7681</v>
      </c>
      <c r="C2005" s="263" t="e">
        <f t="shared" ca="1" si="95"/>
        <v>#VALUE!</v>
      </c>
      <c r="D2005" s="263" t="b">
        <f>ISBLANK(L14.17)</f>
        <v>0</v>
      </c>
      <c r="E2005" s="263">
        <f>COUNT(L14.17)</f>
        <v>0</v>
      </c>
      <c r="G2005" s="268" t="str">
        <f t="shared" si="93"/>
        <v>'=ISBLANK(L14.17)</v>
      </c>
      <c r="H2005" s="263" t="str">
        <f t="shared" si="94"/>
        <v>'=COUNT(L14.17)</v>
      </c>
    </row>
    <row r="2006" spans="1:8" x14ac:dyDescent="0.2">
      <c r="A2006" s="263" t="s">
        <v>3593</v>
      </c>
      <c r="B2006" s="263" t="s">
        <v>7682</v>
      </c>
      <c r="C2006" s="263">
        <f t="shared" ca="1" si="95"/>
        <v>0</v>
      </c>
      <c r="D2006" s="263" t="b">
        <f>ISBLANK(L14.17C01)</f>
        <v>1</v>
      </c>
      <c r="E2006" s="263">
        <f>COUNT(L14.17C01)</f>
        <v>0</v>
      </c>
      <c r="G2006" s="268" t="str">
        <f t="shared" si="93"/>
        <v>'=ISBLANK(L14.17C01)</v>
      </c>
      <c r="H2006" s="263" t="str">
        <f t="shared" si="94"/>
        <v>'=COUNT(L14.17C01)</v>
      </c>
    </row>
    <row r="2007" spans="1:8" x14ac:dyDescent="0.2">
      <c r="A2007" s="263" t="s">
        <v>3595</v>
      </c>
      <c r="B2007" s="263" t="s">
        <v>7683</v>
      </c>
      <c r="C2007" s="263">
        <f t="shared" ca="1" si="95"/>
        <v>0</v>
      </c>
      <c r="D2007" s="263" t="b">
        <f>ISBLANK(L14.17C02)</f>
        <v>1</v>
      </c>
      <c r="E2007" s="263">
        <f>COUNT(L14.17C02)</f>
        <v>0</v>
      </c>
      <c r="G2007" s="268" t="str">
        <f t="shared" si="93"/>
        <v>'=ISBLANK(L14.17C02)</v>
      </c>
      <c r="H2007" s="263" t="str">
        <f t="shared" si="94"/>
        <v>'=COUNT(L14.17C02)</v>
      </c>
    </row>
    <row r="2008" spans="1:8" x14ac:dyDescent="0.2">
      <c r="A2008" s="263" t="s">
        <v>3597</v>
      </c>
      <c r="B2008" s="263" t="s">
        <v>7684</v>
      </c>
      <c r="C2008" s="263">
        <f t="shared" ca="1" si="95"/>
        <v>0</v>
      </c>
      <c r="D2008" s="263" t="b">
        <f>ISBLANK(L14.17C03)</f>
        <v>1</v>
      </c>
      <c r="E2008" s="263">
        <f>COUNT(L14.17C03)</f>
        <v>0</v>
      </c>
      <c r="G2008" s="268" t="str">
        <f t="shared" si="93"/>
        <v>'=ISBLANK(L14.17C03)</v>
      </c>
      <c r="H2008" s="263" t="str">
        <f t="shared" si="94"/>
        <v>'=COUNT(L14.17C03)</v>
      </c>
    </row>
    <row r="2009" spans="1:8" x14ac:dyDescent="0.2">
      <c r="A2009" s="263" t="s">
        <v>3599</v>
      </c>
      <c r="B2009" s="263" t="s">
        <v>7685</v>
      </c>
      <c r="C2009" s="263">
        <f t="shared" ca="1" si="95"/>
        <v>0</v>
      </c>
      <c r="D2009" s="263" t="b">
        <f>ISBLANK(L14.17C04)</f>
        <v>1</v>
      </c>
      <c r="E2009" s="263">
        <f>COUNT(L14.17C04)</f>
        <v>0</v>
      </c>
      <c r="G2009" s="268" t="str">
        <f t="shared" si="93"/>
        <v>'=ISBLANK(L14.17C04)</v>
      </c>
      <c r="H2009" s="263" t="str">
        <f t="shared" si="94"/>
        <v>'=COUNT(L14.17C04)</v>
      </c>
    </row>
    <row r="2010" spans="1:8" x14ac:dyDescent="0.2">
      <c r="A2010" s="263" t="s">
        <v>3601</v>
      </c>
      <c r="B2010" s="263" t="s">
        <v>7686</v>
      </c>
      <c r="C2010" s="263">
        <f t="shared" ca="1" si="95"/>
        <v>0</v>
      </c>
      <c r="D2010" s="263" t="b">
        <f>ISBLANK(L14.17C05)</f>
        <v>1</v>
      </c>
      <c r="E2010" s="263">
        <f>COUNT(L14.17C05)</f>
        <v>0</v>
      </c>
      <c r="G2010" s="268" t="str">
        <f t="shared" si="93"/>
        <v>'=ISBLANK(L14.17C05)</v>
      </c>
      <c r="H2010" s="263" t="str">
        <f t="shared" si="94"/>
        <v>'=COUNT(L14.17C05)</v>
      </c>
    </row>
    <row r="2011" spans="1:8" x14ac:dyDescent="0.2">
      <c r="A2011" s="263" t="s">
        <v>3603</v>
      </c>
      <c r="B2011" s="263" t="s">
        <v>7687</v>
      </c>
      <c r="C2011" s="263">
        <f t="shared" ca="1" si="95"/>
        <v>0</v>
      </c>
      <c r="D2011" s="263" t="b">
        <f>ISBLANK(L14.17C06)</f>
        <v>1</v>
      </c>
      <c r="E2011" s="263">
        <f>COUNT(L14.17C06)</f>
        <v>0</v>
      </c>
      <c r="G2011" s="268" t="str">
        <f t="shared" si="93"/>
        <v>'=ISBLANK(L14.17C06)</v>
      </c>
      <c r="H2011" s="263" t="str">
        <f t="shared" si="94"/>
        <v>'=COUNT(L14.17C06)</v>
      </c>
    </row>
    <row r="2012" spans="1:8" x14ac:dyDescent="0.2">
      <c r="A2012" s="263" t="s">
        <v>3605</v>
      </c>
      <c r="B2012" s="263" t="s">
        <v>7688</v>
      </c>
      <c r="C2012" s="263">
        <f t="shared" ca="1" si="95"/>
        <v>0</v>
      </c>
      <c r="D2012" s="263" t="b">
        <f>ISBLANK(L14.17C07)</f>
        <v>1</v>
      </c>
      <c r="E2012" s="263">
        <f>COUNT(L14.17C07)</f>
        <v>0</v>
      </c>
      <c r="G2012" s="268" t="str">
        <f t="shared" si="93"/>
        <v>'=ISBLANK(L14.17C07)</v>
      </c>
      <c r="H2012" s="263" t="str">
        <f t="shared" si="94"/>
        <v>'=COUNT(L14.17C07)</v>
      </c>
    </row>
    <row r="2013" spans="1:8" x14ac:dyDescent="0.2">
      <c r="A2013" s="263" t="s">
        <v>3607</v>
      </c>
      <c r="B2013" s="263" t="s">
        <v>7689</v>
      </c>
      <c r="C2013" s="263">
        <f t="shared" ca="1" si="95"/>
        <v>0</v>
      </c>
      <c r="D2013" s="263" t="b">
        <f>ISBLANK(L14.17C08)</f>
        <v>1</v>
      </c>
      <c r="E2013" s="263">
        <f>COUNT(L14.17C08)</f>
        <v>0</v>
      </c>
      <c r="G2013" s="268" t="str">
        <f t="shared" si="93"/>
        <v>'=ISBLANK(L14.17C08)</v>
      </c>
      <c r="H2013" s="263" t="str">
        <f t="shared" si="94"/>
        <v>'=COUNT(L14.17C08)</v>
      </c>
    </row>
    <row r="2014" spans="1:8" x14ac:dyDescent="0.2">
      <c r="A2014" s="263" t="s">
        <v>3609</v>
      </c>
      <c r="B2014" s="263" t="s">
        <v>7690</v>
      </c>
      <c r="C2014" s="263">
        <f t="shared" ca="1" si="95"/>
        <v>0</v>
      </c>
      <c r="D2014" s="263" t="b">
        <f>ISBLANK(L14.17C09)</f>
        <v>1</v>
      </c>
      <c r="E2014" s="263">
        <f>COUNT(L14.17C09)</f>
        <v>0</v>
      </c>
      <c r="G2014" s="268" t="str">
        <f t="shared" si="93"/>
        <v>'=ISBLANK(L14.17C09)</v>
      </c>
      <c r="H2014" s="263" t="str">
        <f t="shared" si="94"/>
        <v>'=COUNT(L14.17C09)</v>
      </c>
    </row>
    <row r="2015" spans="1:8" x14ac:dyDescent="0.2">
      <c r="A2015" s="263" t="s">
        <v>3611</v>
      </c>
      <c r="B2015" s="263" t="s">
        <v>7691</v>
      </c>
      <c r="C2015" s="263">
        <f t="shared" ca="1" si="95"/>
        <v>0</v>
      </c>
      <c r="D2015" s="263" t="b">
        <f>ISBLANK(L14.17C10)</f>
        <v>1</v>
      </c>
      <c r="E2015" s="263">
        <f>COUNT(L14.17C10)</f>
        <v>0</v>
      </c>
      <c r="G2015" s="268" t="str">
        <f t="shared" si="93"/>
        <v>'=ISBLANK(L14.17C10)</v>
      </c>
      <c r="H2015" s="263" t="str">
        <f t="shared" si="94"/>
        <v>'=COUNT(L14.17C10)</v>
      </c>
    </row>
    <row r="2016" spans="1:8" x14ac:dyDescent="0.2">
      <c r="A2016" s="263" t="s">
        <v>3613</v>
      </c>
      <c r="B2016" s="263" t="s">
        <v>7692</v>
      </c>
      <c r="C2016" s="263">
        <f t="shared" ca="1" si="95"/>
        <v>0</v>
      </c>
      <c r="D2016" s="263" t="b">
        <f>ISBLANK(L14.17C11)</f>
        <v>1</v>
      </c>
      <c r="E2016" s="263">
        <f>COUNT(L14.17C11)</f>
        <v>0</v>
      </c>
      <c r="G2016" s="268" t="str">
        <f t="shared" si="93"/>
        <v>'=ISBLANK(L14.17C11)</v>
      </c>
      <c r="H2016" s="263" t="str">
        <f t="shared" si="94"/>
        <v>'=COUNT(L14.17C11)</v>
      </c>
    </row>
    <row r="2017" spans="1:8" x14ac:dyDescent="0.2">
      <c r="A2017" s="263" t="s">
        <v>3615</v>
      </c>
      <c r="B2017" s="263" t="s">
        <v>7693</v>
      </c>
      <c r="C2017" s="263">
        <f t="shared" ca="1" si="95"/>
        <v>0</v>
      </c>
      <c r="D2017" s="263" t="b">
        <f>ISBLANK(L14.17C12)</f>
        <v>1</v>
      </c>
      <c r="E2017" s="263">
        <f>COUNT(L14.17C12)</f>
        <v>0</v>
      </c>
      <c r="G2017" s="268" t="str">
        <f t="shared" si="93"/>
        <v>'=ISBLANK(L14.17C12)</v>
      </c>
      <c r="H2017" s="263" t="str">
        <f t="shared" si="94"/>
        <v>'=COUNT(L14.17C12)</v>
      </c>
    </row>
    <row r="2018" spans="1:8" x14ac:dyDescent="0.2">
      <c r="A2018" s="263" t="s">
        <v>3617</v>
      </c>
      <c r="B2018" s="263" t="s">
        <v>7694</v>
      </c>
      <c r="C2018" s="263">
        <f t="shared" ca="1" si="95"/>
        <v>0</v>
      </c>
      <c r="D2018" s="263" t="b">
        <f>ISBLANK(L14.17C13)</f>
        <v>1</v>
      </c>
      <c r="E2018" s="263">
        <f>COUNT(L14.17C13)</f>
        <v>0</v>
      </c>
      <c r="G2018" s="268" t="str">
        <f t="shared" si="93"/>
        <v>'=ISBLANK(L14.17C13)</v>
      </c>
      <c r="H2018" s="263" t="str">
        <f t="shared" si="94"/>
        <v>'=COUNT(L14.17C13)</v>
      </c>
    </row>
    <row r="2019" spans="1:8" x14ac:dyDescent="0.2">
      <c r="A2019" s="263" t="s">
        <v>3619</v>
      </c>
      <c r="B2019" s="263" t="s">
        <v>7695</v>
      </c>
      <c r="C2019" s="263">
        <f t="shared" ca="1" si="95"/>
        <v>0</v>
      </c>
      <c r="D2019" s="263" t="b">
        <f>ISBLANK(L14.17C14)</f>
        <v>1</v>
      </c>
      <c r="E2019" s="263">
        <f>COUNT(L14.17C14)</f>
        <v>0</v>
      </c>
      <c r="G2019" s="268" t="str">
        <f t="shared" si="93"/>
        <v>'=ISBLANK(L14.17C14)</v>
      </c>
      <c r="H2019" s="263" t="str">
        <f t="shared" si="94"/>
        <v>'=COUNT(L14.17C14)</v>
      </c>
    </row>
    <row r="2020" spans="1:8" x14ac:dyDescent="0.2">
      <c r="A2020" s="263" t="s">
        <v>3621</v>
      </c>
      <c r="B2020" s="263" t="s">
        <v>7696</v>
      </c>
      <c r="C2020" s="263">
        <f t="shared" ca="1" si="95"/>
        <v>0</v>
      </c>
      <c r="D2020" s="263" t="b">
        <f>ISBLANK(L14.17C15)</f>
        <v>1</v>
      </c>
      <c r="E2020" s="263">
        <f>COUNT(L14.17C15)</f>
        <v>0</v>
      </c>
      <c r="G2020" s="268" t="str">
        <f t="shared" si="93"/>
        <v>'=ISBLANK(L14.17C15)</v>
      </c>
      <c r="H2020" s="263" t="str">
        <f t="shared" si="94"/>
        <v>'=COUNT(L14.17C15)</v>
      </c>
    </row>
    <row r="2021" spans="1:8" x14ac:dyDescent="0.2">
      <c r="A2021" s="263" t="s">
        <v>3623</v>
      </c>
      <c r="B2021" s="263" t="s">
        <v>7697</v>
      </c>
      <c r="C2021" s="263">
        <f t="shared" ca="1" si="95"/>
        <v>0</v>
      </c>
      <c r="D2021" s="263" t="b">
        <f>ISBLANK(L14.17C16)</f>
        <v>1</v>
      </c>
      <c r="E2021" s="263">
        <f>COUNT(L14.17C16)</f>
        <v>0</v>
      </c>
      <c r="G2021" s="268" t="str">
        <f t="shared" si="93"/>
        <v>'=ISBLANK(L14.17C16)</v>
      </c>
      <c r="H2021" s="263" t="str">
        <f t="shared" si="94"/>
        <v>'=COUNT(L14.17C16)</v>
      </c>
    </row>
    <row r="2022" spans="1:8" x14ac:dyDescent="0.2">
      <c r="A2022" s="263" t="s">
        <v>3625</v>
      </c>
      <c r="B2022" s="263" t="s">
        <v>7698</v>
      </c>
      <c r="C2022" s="263">
        <f t="shared" ca="1" si="95"/>
        <v>0</v>
      </c>
      <c r="D2022" s="263" t="b">
        <f>ISBLANK(L14.17C17)</f>
        <v>1</v>
      </c>
      <c r="E2022" s="263">
        <f>COUNT(L14.17C17)</f>
        <v>0</v>
      </c>
      <c r="G2022" s="268" t="str">
        <f t="shared" si="93"/>
        <v>'=ISBLANK(L14.17C17)</v>
      </c>
      <c r="H2022" s="263" t="str">
        <f t="shared" si="94"/>
        <v>'=COUNT(L14.17C17)</v>
      </c>
    </row>
    <row r="2023" spans="1:8" x14ac:dyDescent="0.2">
      <c r="A2023" s="263" t="s">
        <v>3627</v>
      </c>
      <c r="B2023" s="263" t="s">
        <v>7699</v>
      </c>
      <c r="C2023" s="263">
        <f t="shared" ca="1" si="95"/>
        <v>0</v>
      </c>
      <c r="D2023" s="263" t="b">
        <f>ISBLANK(L14.17C18)</f>
        <v>1</v>
      </c>
      <c r="E2023" s="263">
        <f>COUNT(L14.17C18)</f>
        <v>0</v>
      </c>
      <c r="G2023" s="268" t="str">
        <f t="shared" si="93"/>
        <v>'=ISBLANK(L14.17C18)</v>
      </c>
      <c r="H2023" s="263" t="str">
        <f t="shared" si="94"/>
        <v>'=COUNT(L14.17C18)</v>
      </c>
    </row>
    <row r="2024" spans="1:8" x14ac:dyDescent="0.2">
      <c r="A2024" s="263" t="s">
        <v>3629</v>
      </c>
      <c r="B2024" s="263" t="s">
        <v>7700</v>
      </c>
      <c r="C2024" s="263">
        <f t="shared" ca="1" si="95"/>
        <v>0</v>
      </c>
      <c r="D2024" s="263" t="b">
        <f>ISBLANK(L14.17C19)</f>
        <v>1</v>
      </c>
      <c r="E2024" s="263">
        <f>COUNT(L14.17C19)</f>
        <v>0</v>
      </c>
      <c r="G2024" s="268" t="str">
        <f t="shared" si="93"/>
        <v>'=ISBLANK(L14.17C19)</v>
      </c>
      <c r="H2024" s="263" t="str">
        <f t="shared" si="94"/>
        <v>'=COUNT(L14.17C19)</v>
      </c>
    </row>
    <row r="2025" spans="1:8" x14ac:dyDescent="0.2">
      <c r="A2025" s="263" t="s">
        <v>3631</v>
      </c>
      <c r="B2025" s="263" t="s">
        <v>7701</v>
      </c>
      <c r="C2025" s="263">
        <f t="shared" ca="1" si="95"/>
        <v>0</v>
      </c>
      <c r="D2025" s="263" t="b">
        <f>ISBLANK(L14.17C20)</f>
        <v>1</v>
      </c>
      <c r="E2025" s="263">
        <f>COUNT(L14.17C20)</f>
        <v>0</v>
      </c>
      <c r="G2025" s="268" t="str">
        <f t="shared" si="93"/>
        <v>'=ISBLANK(L14.17C20)</v>
      </c>
      <c r="H2025" s="263" t="str">
        <f t="shared" si="94"/>
        <v>'=COUNT(L14.17C20)</v>
      </c>
    </row>
    <row r="2026" spans="1:8" x14ac:dyDescent="0.2">
      <c r="A2026" s="263" t="s">
        <v>3633</v>
      </c>
      <c r="B2026" s="263" t="s">
        <v>7702</v>
      </c>
      <c r="C2026" s="263">
        <f t="shared" ca="1" si="95"/>
        <v>0</v>
      </c>
      <c r="D2026" s="263" t="b">
        <f>ISBLANK(L14.17C21)</f>
        <v>1</v>
      </c>
      <c r="E2026" s="263">
        <f>COUNT(L14.17C21)</f>
        <v>0</v>
      </c>
      <c r="G2026" s="268" t="str">
        <f t="shared" si="93"/>
        <v>'=ISBLANK(L14.17C21)</v>
      </c>
      <c r="H2026" s="263" t="str">
        <f t="shared" si="94"/>
        <v>'=COUNT(L14.17C21)</v>
      </c>
    </row>
    <row r="2027" spans="1:8" x14ac:dyDescent="0.2">
      <c r="A2027" s="263" t="s">
        <v>3635</v>
      </c>
      <c r="B2027" s="263" t="s">
        <v>7703</v>
      </c>
      <c r="C2027" s="263">
        <f t="shared" ca="1" si="95"/>
        <v>0</v>
      </c>
      <c r="D2027" s="263" t="b">
        <f>ISBLANK(L14.17C22)</f>
        <v>1</v>
      </c>
      <c r="E2027" s="263">
        <f>COUNT(L14.17C22)</f>
        <v>0</v>
      </c>
      <c r="G2027" s="268" t="str">
        <f t="shared" si="93"/>
        <v>'=ISBLANK(L14.17C22)</v>
      </c>
      <c r="H2027" s="263" t="str">
        <f t="shared" si="94"/>
        <v>'=COUNT(L14.17C22)</v>
      </c>
    </row>
    <row r="2028" spans="1:8" x14ac:dyDescent="0.2">
      <c r="A2028" s="263" t="s">
        <v>3637</v>
      </c>
      <c r="B2028" s="263" t="s">
        <v>7704</v>
      </c>
      <c r="C2028" s="263">
        <f t="shared" ca="1" si="95"/>
        <v>0</v>
      </c>
      <c r="D2028" s="263" t="b">
        <f>ISBLANK(L14.17C23)</f>
        <v>1</v>
      </c>
      <c r="E2028" s="263">
        <f>COUNT(L14.17C23)</f>
        <v>0</v>
      </c>
      <c r="G2028" s="268" t="str">
        <f t="shared" si="93"/>
        <v>'=ISBLANK(L14.17C23)</v>
      </c>
      <c r="H2028" s="263" t="str">
        <f t="shared" si="94"/>
        <v>'=COUNT(L14.17C23)</v>
      </c>
    </row>
    <row r="2029" spans="1:8" x14ac:dyDescent="0.2">
      <c r="A2029" s="263" t="s">
        <v>3639</v>
      </c>
      <c r="B2029" s="263" t="s">
        <v>7705</v>
      </c>
      <c r="C2029" s="263">
        <f t="shared" ca="1" si="95"/>
        <v>0</v>
      </c>
      <c r="D2029" s="263" t="b">
        <f>ISBLANK(L14.17C24)</f>
        <v>1</v>
      </c>
      <c r="E2029" s="263">
        <f>COUNT(L14.17C24)</f>
        <v>0</v>
      </c>
      <c r="G2029" s="268" t="str">
        <f t="shared" si="93"/>
        <v>'=ISBLANK(L14.17C24)</v>
      </c>
      <c r="H2029" s="263" t="str">
        <f t="shared" si="94"/>
        <v>'=COUNT(L14.17C24)</v>
      </c>
    </row>
    <row r="2030" spans="1:8" x14ac:dyDescent="0.2">
      <c r="A2030" s="263" t="s">
        <v>3641</v>
      </c>
      <c r="B2030" s="263" t="s">
        <v>7706</v>
      </c>
      <c r="C2030" s="263">
        <f t="shared" ca="1" si="95"/>
        <v>0</v>
      </c>
      <c r="D2030" s="263" t="b">
        <f>ISBLANK(L14.17C25)</f>
        <v>1</v>
      </c>
      <c r="E2030" s="263">
        <f>COUNT(L14.17C25)</f>
        <v>0</v>
      </c>
      <c r="G2030" s="268" t="str">
        <f t="shared" si="93"/>
        <v>'=ISBLANK(L14.17C25)</v>
      </c>
      <c r="H2030" s="263" t="str">
        <f t="shared" si="94"/>
        <v>'=COUNT(L14.17C25)</v>
      </c>
    </row>
    <row r="2031" spans="1:8" x14ac:dyDescent="0.2">
      <c r="A2031" s="263" t="s">
        <v>3643</v>
      </c>
      <c r="B2031" s="263" t="s">
        <v>7707</v>
      </c>
      <c r="C2031" s="263">
        <f t="shared" ca="1" si="95"/>
        <v>0</v>
      </c>
      <c r="D2031" s="263" t="b">
        <f>ISBLANK(L14.17C26)</f>
        <v>1</v>
      </c>
      <c r="E2031" s="263">
        <f>COUNT(L14.17C26)</f>
        <v>0</v>
      </c>
      <c r="G2031" s="268" t="str">
        <f t="shared" si="93"/>
        <v>'=ISBLANK(L14.17C26)</v>
      </c>
      <c r="H2031" s="263" t="str">
        <f t="shared" si="94"/>
        <v>'=COUNT(L14.17C26)</v>
      </c>
    </row>
    <row r="2032" spans="1:8" x14ac:dyDescent="0.2">
      <c r="A2032" s="263" t="s">
        <v>3645</v>
      </c>
      <c r="B2032" s="263" t="s">
        <v>7708</v>
      </c>
      <c r="C2032" s="263">
        <f t="shared" ca="1" si="95"/>
        <v>0</v>
      </c>
      <c r="D2032" s="263" t="b">
        <f>ISBLANK(L14.17C27)</f>
        <v>1</v>
      </c>
      <c r="E2032" s="263">
        <f>COUNT(L14.17C27)</f>
        <v>0</v>
      </c>
      <c r="G2032" s="268" t="str">
        <f t="shared" si="93"/>
        <v>'=ISBLANK(L14.17C27)</v>
      </c>
      <c r="H2032" s="263" t="str">
        <f t="shared" si="94"/>
        <v>'=COUNT(L14.17C27)</v>
      </c>
    </row>
    <row r="2033" spans="1:8" x14ac:dyDescent="0.2">
      <c r="A2033" s="263" t="s">
        <v>3647</v>
      </c>
      <c r="B2033" s="263" t="s">
        <v>7709</v>
      </c>
      <c r="C2033" s="263">
        <f t="shared" ca="1" si="95"/>
        <v>0</v>
      </c>
      <c r="D2033" s="263" t="b">
        <f>ISBLANK(L14.17C28)</f>
        <v>1</v>
      </c>
      <c r="E2033" s="263">
        <f>COUNT(L14.17C28)</f>
        <v>0</v>
      </c>
      <c r="G2033" s="268" t="str">
        <f t="shared" si="93"/>
        <v>'=ISBLANK(L14.17C28)</v>
      </c>
      <c r="H2033" s="263" t="str">
        <f t="shared" si="94"/>
        <v>'=COUNT(L14.17C28)</v>
      </c>
    </row>
    <row r="2034" spans="1:8" x14ac:dyDescent="0.2">
      <c r="A2034" s="263" t="s">
        <v>3649</v>
      </c>
      <c r="B2034" s="263" t="s">
        <v>7710</v>
      </c>
      <c r="C2034" s="263">
        <f t="shared" ca="1" si="95"/>
        <v>0</v>
      </c>
      <c r="D2034" s="263" t="b">
        <f>ISBLANK(L14.17C29)</f>
        <v>1</v>
      </c>
      <c r="E2034" s="263">
        <f>COUNT(L14.17C29)</f>
        <v>0</v>
      </c>
      <c r="G2034" s="268" t="str">
        <f t="shared" si="93"/>
        <v>'=ISBLANK(L14.17C29)</v>
      </c>
      <c r="H2034" s="263" t="str">
        <f t="shared" si="94"/>
        <v>'=COUNT(L14.17C29)</v>
      </c>
    </row>
    <row r="2035" spans="1:8" x14ac:dyDescent="0.2">
      <c r="A2035" s="263" t="s">
        <v>3651</v>
      </c>
      <c r="B2035" s="263" t="s">
        <v>7711</v>
      </c>
      <c r="C2035" s="263">
        <f t="shared" ca="1" si="95"/>
        <v>0</v>
      </c>
      <c r="D2035" s="263" t="b">
        <f>ISBLANK(L14.17C30)</f>
        <v>1</v>
      </c>
      <c r="E2035" s="263">
        <f>COUNT(L14.17C30)</f>
        <v>0</v>
      </c>
      <c r="G2035" s="268" t="str">
        <f t="shared" si="93"/>
        <v>'=ISBLANK(L14.17C30)</v>
      </c>
      <c r="H2035" s="263" t="str">
        <f t="shared" si="94"/>
        <v>'=COUNT(L14.17C30)</v>
      </c>
    </row>
    <row r="2036" spans="1:8" x14ac:dyDescent="0.2">
      <c r="A2036" s="263" t="s">
        <v>3653</v>
      </c>
      <c r="B2036" s="263" t="s">
        <v>7712</v>
      </c>
      <c r="C2036" s="263">
        <f t="shared" ca="1" si="95"/>
        <v>0</v>
      </c>
      <c r="D2036" s="263" t="b">
        <f>ISBLANK(L14.17C31)</f>
        <v>1</v>
      </c>
      <c r="E2036" s="263">
        <f>COUNT(L14.17C31)</f>
        <v>0</v>
      </c>
      <c r="G2036" s="268" t="str">
        <f t="shared" si="93"/>
        <v>'=ISBLANK(L14.17C31)</v>
      </c>
      <c r="H2036" s="263" t="str">
        <f t="shared" si="94"/>
        <v>'=COUNT(L14.17C31)</v>
      </c>
    </row>
    <row r="2037" spans="1:8" x14ac:dyDescent="0.2">
      <c r="A2037" s="263" t="s">
        <v>3655</v>
      </c>
      <c r="B2037" s="263" t="s">
        <v>7713</v>
      </c>
      <c r="C2037" s="263">
        <f t="shared" ca="1" si="95"/>
        <v>0</v>
      </c>
      <c r="D2037" s="263" t="b">
        <f>ISBLANK(L14.17C32)</f>
        <v>1</v>
      </c>
      <c r="E2037" s="263">
        <f>COUNT(L14.17C32)</f>
        <v>0</v>
      </c>
      <c r="G2037" s="268" t="str">
        <f t="shared" si="93"/>
        <v>'=ISBLANK(L14.17C32)</v>
      </c>
      <c r="H2037" s="263" t="str">
        <f t="shared" si="94"/>
        <v>'=COUNT(L14.17C32)</v>
      </c>
    </row>
    <row r="2038" spans="1:8" x14ac:dyDescent="0.2">
      <c r="A2038" s="263" t="s">
        <v>3657</v>
      </c>
      <c r="B2038" s="263" t="s">
        <v>7714</v>
      </c>
      <c r="C2038" s="263">
        <f t="shared" ca="1" si="95"/>
        <v>0</v>
      </c>
      <c r="D2038" s="263" t="b">
        <f>ISBLANK(L14.17C33)</f>
        <v>1</v>
      </c>
      <c r="E2038" s="263">
        <f>COUNT(L14.17C33)</f>
        <v>0</v>
      </c>
      <c r="G2038" s="268" t="str">
        <f t="shared" si="93"/>
        <v>'=ISBLANK(L14.17C33)</v>
      </c>
      <c r="H2038" s="263" t="str">
        <f t="shared" si="94"/>
        <v>'=COUNT(L14.17C33)</v>
      </c>
    </row>
    <row r="2039" spans="1:8" x14ac:dyDescent="0.2">
      <c r="A2039" s="263" t="s">
        <v>3659</v>
      </c>
      <c r="B2039" s="263" t="s">
        <v>7715</v>
      </c>
      <c r="C2039" s="263">
        <f t="shared" ca="1" si="95"/>
        <v>0</v>
      </c>
      <c r="D2039" s="263" t="b">
        <f>ISBLANK(L14.17C34)</f>
        <v>1</v>
      </c>
      <c r="E2039" s="263">
        <f>COUNT(L14.17C34)</f>
        <v>0</v>
      </c>
      <c r="G2039" s="268" t="str">
        <f t="shared" si="93"/>
        <v>'=ISBLANK(L14.17C34)</v>
      </c>
      <c r="H2039" s="263" t="str">
        <f t="shared" si="94"/>
        <v>'=COUNT(L14.17C34)</v>
      </c>
    </row>
    <row r="2040" spans="1:8" x14ac:dyDescent="0.2">
      <c r="A2040" s="263" t="s">
        <v>3661</v>
      </c>
      <c r="B2040" s="263" t="s">
        <v>7716</v>
      </c>
      <c r="C2040" s="263">
        <f t="shared" ca="1" si="95"/>
        <v>0</v>
      </c>
      <c r="D2040" s="263" t="b">
        <f>ISBLANK(L14.17C35)</f>
        <v>1</v>
      </c>
      <c r="E2040" s="263">
        <f>COUNT(L14.17C35)</f>
        <v>0</v>
      </c>
      <c r="G2040" s="268" t="str">
        <f t="shared" si="93"/>
        <v>'=ISBLANK(L14.17C35)</v>
      </c>
      <c r="H2040" s="263" t="str">
        <f t="shared" si="94"/>
        <v>'=COUNT(L14.17C35)</v>
      </c>
    </row>
    <row r="2041" spans="1:8" x14ac:dyDescent="0.2">
      <c r="A2041" s="263" t="s">
        <v>3663</v>
      </c>
      <c r="B2041" s="263" t="s">
        <v>7717</v>
      </c>
      <c r="C2041" s="263">
        <f t="shared" ca="1" si="95"/>
        <v>0</v>
      </c>
      <c r="D2041" s="263" t="b">
        <f>ISBLANK(L14.17C36)</f>
        <v>1</v>
      </c>
      <c r="E2041" s="263">
        <f>COUNT(L14.17C36)</f>
        <v>0</v>
      </c>
      <c r="G2041" s="268" t="str">
        <f t="shared" si="93"/>
        <v>'=ISBLANK(L14.17C36)</v>
      </c>
      <c r="H2041" s="263" t="str">
        <f t="shared" si="94"/>
        <v>'=COUNT(L14.17C36)</v>
      </c>
    </row>
    <row r="2042" spans="1:8" x14ac:dyDescent="0.2">
      <c r="A2042" s="263" t="s">
        <v>3665</v>
      </c>
      <c r="B2042" s="263" t="s">
        <v>7718</v>
      </c>
      <c r="C2042" s="263">
        <f t="shared" ca="1" si="95"/>
        <v>0</v>
      </c>
      <c r="D2042" s="263" t="b">
        <f>ISBLANK(L14.17C37)</f>
        <v>1</v>
      </c>
      <c r="E2042" s="263">
        <f>COUNT(L14.17C37)</f>
        <v>0</v>
      </c>
      <c r="G2042" s="268" t="str">
        <f t="shared" si="93"/>
        <v>'=ISBLANK(L14.17C37)</v>
      </c>
      <c r="H2042" s="263" t="str">
        <f t="shared" si="94"/>
        <v>'=COUNT(L14.17C37)</v>
      </c>
    </row>
    <row r="2043" spans="1:8" x14ac:dyDescent="0.2">
      <c r="A2043" s="263" t="s">
        <v>3667</v>
      </c>
      <c r="B2043" s="263" t="s">
        <v>7719</v>
      </c>
      <c r="C2043" s="263">
        <f t="shared" ca="1" si="95"/>
        <v>0</v>
      </c>
      <c r="D2043" s="263" t="b">
        <f>ISBLANK(L14.17C38)</f>
        <v>1</v>
      </c>
      <c r="E2043" s="263">
        <f>COUNT(L14.17C38)</f>
        <v>0</v>
      </c>
      <c r="G2043" s="268" t="str">
        <f t="shared" si="93"/>
        <v>'=ISBLANK(L14.17C38)</v>
      </c>
      <c r="H2043" s="263" t="str">
        <f t="shared" si="94"/>
        <v>'=COUNT(L14.17C38)</v>
      </c>
    </row>
    <row r="2044" spans="1:8" x14ac:dyDescent="0.2">
      <c r="A2044" s="263" t="s">
        <v>3669</v>
      </c>
      <c r="B2044" s="263" t="s">
        <v>7720</v>
      </c>
      <c r="C2044" s="263">
        <f t="shared" ca="1" si="95"/>
        <v>0</v>
      </c>
      <c r="D2044" s="263" t="b">
        <f>ISBLANK(L14.17C39)</f>
        <v>1</v>
      </c>
      <c r="E2044" s="263">
        <f>COUNT(L14.17C39)</f>
        <v>0</v>
      </c>
      <c r="G2044" s="268" t="str">
        <f t="shared" si="93"/>
        <v>'=ISBLANK(L14.17C39)</v>
      </c>
      <c r="H2044" s="263" t="str">
        <f t="shared" si="94"/>
        <v>'=COUNT(L14.17C39)</v>
      </c>
    </row>
    <row r="2045" spans="1:8" x14ac:dyDescent="0.2">
      <c r="A2045" s="263" t="s">
        <v>3671</v>
      </c>
      <c r="B2045" s="263" t="s">
        <v>7721</v>
      </c>
      <c r="C2045" s="263">
        <f t="shared" ca="1" si="95"/>
        <v>0</v>
      </c>
      <c r="D2045" s="263" t="b">
        <f>ISBLANK(L14.17C40)</f>
        <v>1</v>
      </c>
      <c r="E2045" s="263">
        <f>COUNT(L14.17C40)</f>
        <v>0</v>
      </c>
      <c r="G2045" s="268" t="str">
        <f t="shared" si="93"/>
        <v>'=ISBLANK(L14.17C40)</v>
      </c>
      <c r="H2045" s="263" t="str">
        <f t="shared" si="94"/>
        <v>'=COUNT(L14.17C40)</v>
      </c>
    </row>
    <row r="2046" spans="1:8" x14ac:dyDescent="0.2">
      <c r="A2046" s="263" t="s">
        <v>3673</v>
      </c>
      <c r="B2046" s="263" t="s">
        <v>7722</v>
      </c>
      <c r="C2046" s="263">
        <f t="shared" ca="1" si="95"/>
        <v>0</v>
      </c>
      <c r="D2046" s="263" t="b">
        <f>ISBLANK(L14.17C41)</f>
        <v>1</v>
      </c>
      <c r="E2046" s="263">
        <f>COUNT(L14.17C41)</f>
        <v>0</v>
      </c>
      <c r="G2046" s="268" t="str">
        <f t="shared" si="93"/>
        <v>'=ISBLANK(L14.17C41)</v>
      </c>
      <c r="H2046" s="263" t="str">
        <f t="shared" si="94"/>
        <v>'=COUNT(L14.17C41)</v>
      </c>
    </row>
    <row r="2047" spans="1:8" x14ac:dyDescent="0.2">
      <c r="A2047" s="263" t="s">
        <v>3675</v>
      </c>
      <c r="B2047" s="263" t="s">
        <v>7723</v>
      </c>
      <c r="C2047" s="263">
        <f t="shared" ca="1" si="95"/>
        <v>0</v>
      </c>
      <c r="D2047" s="263" t="b">
        <f>ISBLANK(L14.17C42)</f>
        <v>1</v>
      </c>
      <c r="E2047" s="263">
        <f>COUNT(L14.17C42)</f>
        <v>0</v>
      </c>
      <c r="G2047" s="268" t="str">
        <f t="shared" si="93"/>
        <v>'=ISBLANK(L14.17C42)</v>
      </c>
      <c r="H2047" s="263" t="str">
        <f t="shared" si="94"/>
        <v>'=COUNT(L14.17C42)</v>
      </c>
    </row>
    <row r="2048" spans="1:8" x14ac:dyDescent="0.2">
      <c r="A2048" s="263" t="s">
        <v>3677</v>
      </c>
      <c r="B2048" s="263" t="s">
        <v>7724</v>
      </c>
      <c r="C2048" s="263">
        <f t="shared" ca="1" si="95"/>
        <v>0</v>
      </c>
      <c r="D2048" s="263" t="b">
        <f>ISBLANK(L14.17C43)</f>
        <v>1</v>
      </c>
      <c r="E2048" s="263">
        <f>COUNT(L14.17C43)</f>
        <v>0</v>
      </c>
      <c r="G2048" s="268" t="str">
        <f t="shared" si="93"/>
        <v>'=ISBLANK(L14.17C43)</v>
      </c>
      <c r="H2048" s="263" t="str">
        <f t="shared" si="94"/>
        <v>'=COUNT(L14.17C43)</v>
      </c>
    </row>
    <row r="2049" spans="1:8" x14ac:dyDescent="0.2">
      <c r="A2049" s="263" t="s">
        <v>3679</v>
      </c>
      <c r="B2049" s="263" t="s">
        <v>7725</v>
      </c>
      <c r="C2049" s="263">
        <f t="shared" ca="1" si="95"/>
        <v>0</v>
      </c>
      <c r="D2049" s="263" t="b">
        <f>ISBLANK(L14.17C44)</f>
        <v>1</v>
      </c>
      <c r="E2049" s="263">
        <f>COUNT(L14.17C44)</f>
        <v>0</v>
      </c>
      <c r="G2049" s="268" t="str">
        <f t="shared" si="93"/>
        <v>'=ISBLANK(L14.17C44)</v>
      </c>
      <c r="H2049" s="263" t="str">
        <f t="shared" si="94"/>
        <v>'=COUNT(L14.17C44)</v>
      </c>
    </row>
    <row r="2050" spans="1:8" x14ac:dyDescent="0.2">
      <c r="A2050" s="263" t="s">
        <v>3681</v>
      </c>
      <c r="B2050" s="263" t="s">
        <v>7726</v>
      </c>
      <c r="C2050" s="263">
        <f t="shared" ca="1" si="95"/>
        <v>0</v>
      </c>
      <c r="D2050" s="263" t="b">
        <f>ISBLANK(L14.17C45)</f>
        <v>1</v>
      </c>
      <c r="E2050" s="263">
        <f>COUNT(L14.17C45)</f>
        <v>0</v>
      </c>
      <c r="G2050" s="268" t="str">
        <f t="shared" ref="G2050:G2113" si="96">"'=ISBLANK(" &amp; A2050 &amp;")"</f>
        <v>'=ISBLANK(L14.17C45)</v>
      </c>
      <c r="H2050" s="263" t="str">
        <f t="shared" ref="H2050:H2113" si="97">"'=COUNT(" &amp; A2050 &amp;")"</f>
        <v>'=COUNT(L14.17C45)</v>
      </c>
    </row>
    <row r="2051" spans="1:8" x14ac:dyDescent="0.2">
      <c r="A2051" s="263" t="s">
        <v>3683</v>
      </c>
      <c r="B2051" s="263" t="s">
        <v>7727</v>
      </c>
      <c r="C2051" s="263">
        <f t="shared" ref="C2051:C2114" ca="1" si="98">INDIRECT(A2051)</f>
        <v>0</v>
      </c>
      <c r="D2051" s="263" t="b">
        <f>ISBLANK(L14.17C46)</f>
        <v>1</v>
      </c>
      <c r="E2051" s="263">
        <f>COUNT(L14.17C46)</f>
        <v>0</v>
      </c>
      <c r="G2051" s="268" t="str">
        <f t="shared" si="96"/>
        <v>'=ISBLANK(L14.17C46)</v>
      </c>
      <c r="H2051" s="263" t="str">
        <f t="shared" si="97"/>
        <v>'=COUNT(L14.17C46)</v>
      </c>
    </row>
    <row r="2052" spans="1:8" x14ac:dyDescent="0.2">
      <c r="A2052" s="263" t="s">
        <v>3685</v>
      </c>
      <c r="B2052" s="263" t="s">
        <v>7728</v>
      </c>
      <c r="C2052" s="263">
        <f t="shared" ca="1" si="98"/>
        <v>0</v>
      </c>
      <c r="D2052" s="263" t="b">
        <f>ISBLANK(L14.17C47)</f>
        <v>1</v>
      </c>
      <c r="E2052" s="263">
        <f>COUNT(L14.17C47)</f>
        <v>0</v>
      </c>
      <c r="G2052" s="268" t="str">
        <f t="shared" si="96"/>
        <v>'=ISBLANK(L14.17C47)</v>
      </c>
      <c r="H2052" s="263" t="str">
        <f t="shared" si="97"/>
        <v>'=COUNT(L14.17C47)</v>
      </c>
    </row>
    <row r="2053" spans="1:8" x14ac:dyDescent="0.2">
      <c r="A2053" s="263" t="s">
        <v>3687</v>
      </c>
      <c r="B2053" s="263" t="s">
        <v>7729</v>
      </c>
      <c r="C2053" s="263">
        <f t="shared" ca="1" si="98"/>
        <v>0</v>
      </c>
      <c r="D2053" s="263" t="b">
        <f>ISBLANK(L14.17C48)</f>
        <v>1</v>
      </c>
      <c r="E2053" s="263">
        <f>COUNT(L14.17C48)</f>
        <v>0</v>
      </c>
      <c r="G2053" s="268" t="str">
        <f t="shared" si="96"/>
        <v>'=ISBLANK(L14.17C48)</v>
      </c>
      <c r="H2053" s="263" t="str">
        <f t="shared" si="97"/>
        <v>'=COUNT(L14.17C48)</v>
      </c>
    </row>
    <row r="2054" spans="1:8" x14ac:dyDescent="0.2">
      <c r="A2054" s="263" t="s">
        <v>3689</v>
      </c>
      <c r="B2054" s="263" t="s">
        <v>7730</v>
      </c>
      <c r="C2054" s="263">
        <f t="shared" ca="1" si="98"/>
        <v>0</v>
      </c>
      <c r="D2054" s="263" t="b">
        <f>ISBLANK(L14.17C49)</f>
        <v>1</v>
      </c>
      <c r="E2054" s="263">
        <f>COUNT(L14.17C49)</f>
        <v>0</v>
      </c>
      <c r="G2054" s="268" t="str">
        <f t="shared" si="96"/>
        <v>'=ISBLANK(L14.17C49)</v>
      </c>
      <c r="H2054" s="263" t="str">
        <f t="shared" si="97"/>
        <v>'=COUNT(L14.17C49)</v>
      </c>
    </row>
    <row r="2055" spans="1:8" x14ac:dyDescent="0.2">
      <c r="A2055" s="263" t="s">
        <v>3691</v>
      </c>
      <c r="B2055" s="263" t="s">
        <v>7731</v>
      </c>
      <c r="C2055" s="263">
        <f t="shared" ca="1" si="98"/>
        <v>0</v>
      </c>
      <c r="D2055" s="263" t="b">
        <f>ISBLANK(L14.17C50)</f>
        <v>1</v>
      </c>
      <c r="E2055" s="263">
        <f>COUNT(L14.17C50)</f>
        <v>0</v>
      </c>
      <c r="G2055" s="268" t="str">
        <f t="shared" si="96"/>
        <v>'=ISBLANK(L14.17C50)</v>
      </c>
      <c r="H2055" s="263" t="str">
        <f t="shared" si="97"/>
        <v>'=COUNT(L14.17C50)</v>
      </c>
    </row>
    <row r="2056" spans="1:8" x14ac:dyDescent="0.2">
      <c r="A2056" s="263" t="s">
        <v>3693</v>
      </c>
      <c r="B2056" s="263" t="s">
        <v>7732</v>
      </c>
      <c r="C2056" s="263">
        <f t="shared" ca="1" si="98"/>
        <v>0</v>
      </c>
      <c r="D2056" s="263" t="b">
        <f>ISBLANK(L14.17C51)</f>
        <v>1</v>
      </c>
      <c r="E2056" s="263">
        <f>COUNT(L14.17C51)</f>
        <v>0</v>
      </c>
      <c r="G2056" s="268" t="str">
        <f t="shared" si="96"/>
        <v>'=ISBLANK(L14.17C51)</v>
      </c>
      <c r="H2056" s="263" t="str">
        <f t="shared" si="97"/>
        <v>'=COUNT(L14.17C51)</v>
      </c>
    </row>
    <row r="2057" spans="1:8" x14ac:dyDescent="0.2">
      <c r="A2057" s="263" t="s">
        <v>3695</v>
      </c>
      <c r="B2057" s="263" t="s">
        <v>7733</v>
      </c>
      <c r="C2057" s="263">
        <f t="shared" ca="1" si="98"/>
        <v>0</v>
      </c>
      <c r="D2057" s="263" t="b">
        <f>ISBLANK(L14.17T)</f>
        <v>0</v>
      </c>
      <c r="E2057" s="263">
        <f>COUNT(L14.17T)</f>
        <v>1</v>
      </c>
      <c r="G2057" s="268" t="str">
        <f t="shared" si="96"/>
        <v>'=ISBLANK(L14.17T)</v>
      </c>
      <c r="H2057" s="263" t="str">
        <f t="shared" si="97"/>
        <v>'=COUNT(L14.17T)</v>
      </c>
    </row>
    <row r="2058" spans="1:8" x14ac:dyDescent="0.2">
      <c r="A2058" s="263" t="s">
        <v>3697</v>
      </c>
      <c r="B2058" s="263" t="s">
        <v>6277</v>
      </c>
      <c r="C2058" s="263" t="e">
        <f t="shared" ca="1" si="98"/>
        <v>#VALUE!</v>
      </c>
      <c r="D2058" s="263" t="b">
        <f>ISBLANK(L14.18)</f>
        <v>0</v>
      </c>
      <c r="E2058" s="263">
        <f>COUNT(L14.18)</f>
        <v>0</v>
      </c>
      <c r="G2058" s="268" t="str">
        <f t="shared" si="96"/>
        <v>'=ISBLANK(L14.18)</v>
      </c>
      <c r="H2058" s="263" t="str">
        <f t="shared" si="97"/>
        <v>'=COUNT(L14.18)</v>
      </c>
    </row>
    <row r="2059" spans="1:8" x14ac:dyDescent="0.2">
      <c r="A2059" s="263" t="s">
        <v>3698</v>
      </c>
      <c r="B2059" s="263" t="s">
        <v>3699</v>
      </c>
      <c r="C2059" s="263">
        <f t="shared" ca="1" si="98"/>
        <v>0</v>
      </c>
      <c r="D2059" s="263" t="b">
        <f>ISBLANK(L14.18C01)</f>
        <v>1</v>
      </c>
      <c r="E2059" s="263">
        <f>COUNT(L14.18C01)</f>
        <v>0</v>
      </c>
      <c r="G2059" s="268" t="str">
        <f t="shared" si="96"/>
        <v>'=ISBLANK(L14.18C01)</v>
      </c>
      <c r="H2059" s="263" t="str">
        <f t="shared" si="97"/>
        <v>'=COUNT(L14.18C01)</v>
      </c>
    </row>
    <row r="2060" spans="1:8" x14ac:dyDescent="0.2">
      <c r="A2060" s="263" t="s">
        <v>3700</v>
      </c>
      <c r="B2060" s="263" t="s">
        <v>3701</v>
      </c>
      <c r="C2060" s="263">
        <f t="shared" ca="1" si="98"/>
        <v>0</v>
      </c>
      <c r="D2060" s="263" t="b">
        <f>ISBLANK(L14.18C02)</f>
        <v>1</v>
      </c>
      <c r="E2060" s="263">
        <f>COUNT(L14.18C02)</f>
        <v>0</v>
      </c>
      <c r="G2060" s="268" t="str">
        <f t="shared" si="96"/>
        <v>'=ISBLANK(L14.18C02)</v>
      </c>
      <c r="H2060" s="263" t="str">
        <f t="shared" si="97"/>
        <v>'=COUNT(L14.18C02)</v>
      </c>
    </row>
    <row r="2061" spans="1:8" x14ac:dyDescent="0.2">
      <c r="A2061" s="263" t="s">
        <v>3702</v>
      </c>
      <c r="B2061" s="263" t="s">
        <v>3703</v>
      </c>
      <c r="C2061" s="263">
        <f t="shared" ca="1" si="98"/>
        <v>0</v>
      </c>
      <c r="D2061" s="263" t="b">
        <f>ISBLANK(L14.18C03)</f>
        <v>1</v>
      </c>
      <c r="E2061" s="263">
        <f>COUNT(L14.18C03)</f>
        <v>0</v>
      </c>
      <c r="G2061" s="268" t="str">
        <f t="shared" si="96"/>
        <v>'=ISBLANK(L14.18C03)</v>
      </c>
      <c r="H2061" s="263" t="str">
        <f t="shared" si="97"/>
        <v>'=COUNT(L14.18C03)</v>
      </c>
    </row>
    <row r="2062" spans="1:8" x14ac:dyDescent="0.2">
      <c r="A2062" s="263" t="s">
        <v>3704</v>
      </c>
      <c r="B2062" s="263" t="s">
        <v>3705</v>
      </c>
      <c r="C2062" s="263">
        <f t="shared" ca="1" si="98"/>
        <v>0</v>
      </c>
      <c r="D2062" s="263" t="b">
        <f>ISBLANK(L14.18C04)</f>
        <v>1</v>
      </c>
      <c r="E2062" s="263">
        <f>COUNT(L14.18C04)</f>
        <v>0</v>
      </c>
      <c r="G2062" s="268" t="str">
        <f t="shared" si="96"/>
        <v>'=ISBLANK(L14.18C04)</v>
      </c>
      <c r="H2062" s="263" t="str">
        <f t="shared" si="97"/>
        <v>'=COUNT(L14.18C04)</v>
      </c>
    </row>
    <row r="2063" spans="1:8" x14ac:dyDescent="0.2">
      <c r="A2063" s="263" t="s">
        <v>3706</v>
      </c>
      <c r="B2063" s="263" t="s">
        <v>3707</v>
      </c>
      <c r="C2063" s="263">
        <f t="shared" ca="1" si="98"/>
        <v>0</v>
      </c>
      <c r="D2063" s="263" t="b">
        <f>ISBLANK(L14.18C05)</f>
        <v>1</v>
      </c>
      <c r="E2063" s="263">
        <f>COUNT(L14.18C05)</f>
        <v>0</v>
      </c>
      <c r="G2063" s="268" t="str">
        <f t="shared" si="96"/>
        <v>'=ISBLANK(L14.18C05)</v>
      </c>
      <c r="H2063" s="263" t="str">
        <f t="shared" si="97"/>
        <v>'=COUNT(L14.18C05)</v>
      </c>
    </row>
    <row r="2064" spans="1:8" x14ac:dyDescent="0.2">
      <c r="A2064" s="263" t="s">
        <v>3708</v>
      </c>
      <c r="B2064" s="263" t="s">
        <v>3709</v>
      </c>
      <c r="C2064" s="263">
        <f t="shared" ca="1" si="98"/>
        <v>0</v>
      </c>
      <c r="D2064" s="263" t="b">
        <f>ISBLANK(L14.18C06)</f>
        <v>1</v>
      </c>
      <c r="E2064" s="263">
        <f>COUNT(L14.18C06)</f>
        <v>0</v>
      </c>
      <c r="G2064" s="268" t="str">
        <f t="shared" si="96"/>
        <v>'=ISBLANK(L14.18C06)</v>
      </c>
      <c r="H2064" s="263" t="str">
        <f t="shared" si="97"/>
        <v>'=COUNT(L14.18C06)</v>
      </c>
    </row>
    <row r="2065" spans="1:8" x14ac:dyDescent="0.2">
      <c r="A2065" s="263" t="s">
        <v>3710</v>
      </c>
      <c r="B2065" s="263" t="s">
        <v>3711</v>
      </c>
      <c r="C2065" s="263">
        <f t="shared" ca="1" si="98"/>
        <v>0</v>
      </c>
      <c r="D2065" s="263" t="b">
        <f>ISBLANK(L14.18C07)</f>
        <v>1</v>
      </c>
      <c r="E2065" s="263">
        <f>COUNT(L14.18C07)</f>
        <v>0</v>
      </c>
      <c r="G2065" s="268" t="str">
        <f t="shared" si="96"/>
        <v>'=ISBLANK(L14.18C07)</v>
      </c>
      <c r="H2065" s="263" t="str">
        <f t="shared" si="97"/>
        <v>'=COUNT(L14.18C07)</v>
      </c>
    </row>
    <row r="2066" spans="1:8" x14ac:dyDescent="0.2">
      <c r="A2066" s="263" t="s">
        <v>3712</v>
      </c>
      <c r="B2066" s="263" t="s">
        <v>3713</v>
      </c>
      <c r="C2066" s="263">
        <f t="shared" ca="1" si="98"/>
        <v>0</v>
      </c>
      <c r="D2066" s="263" t="b">
        <f>ISBLANK(L14.18C08)</f>
        <v>1</v>
      </c>
      <c r="E2066" s="263">
        <f>COUNT(L14.18C08)</f>
        <v>0</v>
      </c>
      <c r="G2066" s="268" t="str">
        <f t="shared" si="96"/>
        <v>'=ISBLANK(L14.18C08)</v>
      </c>
      <c r="H2066" s="263" t="str">
        <f t="shared" si="97"/>
        <v>'=COUNT(L14.18C08)</v>
      </c>
    </row>
    <row r="2067" spans="1:8" x14ac:dyDescent="0.2">
      <c r="A2067" s="263" t="s">
        <v>3714</v>
      </c>
      <c r="B2067" s="263" t="s">
        <v>3715</v>
      </c>
      <c r="C2067" s="263">
        <f t="shared" ca="1" si="98"/>
        <v>0</v>
      </c>
      <c r="D2067" s="263" t="b">
        <f>ISBLANK(L14.18C09)</f>
        <v>1</v>
      </c>
      <c r="E2067" s="263">
        <f>COUNT(L14.18C09)</f>
        <v>0</v>
      </c>
      <c r="G2067" s="268" t="str">
        <f t="shared" si="96"/>
        <v>'=ISBLANK(L14.18C09)</v>
      </c>
      <c r="H2067" s="263" t="str">
        <f t="shared" si="97"/>
        <v>'=COUNT(L14.18C09)</v>
      </c>
    </row>
    <row r="2068" spans="1:8" x14ac:dyDescent="0.2">
      <c r="A2068" s="263" t="s">
        <v>3716</v>
      </c>
      <c r="B2068" s="263" t="s">
        <v>3717</v>
      </c>
      <c r="C2068" s="263">
        <f t="shared" ca="1" si="98"/>
        <v>0</v>
      </c>
      <c r="D2068" s="263" t="b">
        <f>ISBLANK(L14.18C10)</f>
        <v>1</v>
      </c>
      <c r="E2068" s="263">
        <f>COUNT(L14.18C10)</f>
        <v>0</v>
      </c>
      <c r="G2068" s="268" t="str">
        <f t="shared" si="96"/>
        <v>'=ISBLANK(L14.18C10)</v>
      </c>
      <c r="H2068" s="263" t="str">
        <f t="shared" si="97"/>
        <v>'=COUNT(L14.18C10)</v>
      </c>
    </row>
    <row r="2069" spans="1:8" x14ac:dyDescent="0.2">
      <c r="A2069" s="263" t="s">
        <v>3718</v>
      </c>
      <c r="B2069" s="263" t="s">
        <v>3719</v>
      </c>
      <c r="C2069" s="263">
        <f t="shared" ca="1" si="98"/>
        <v>0</v>
      </c>
      <c r="D2069" s="263" t="b">
        <f>ISBLANK(L14.18C11)</f>
        <v>1</v>
      </c>
      <c r="E2069" s="263">
        <f>COUNT(L14.18C11)</f>
        <v>0</v>
      </c>
      <c r="G2069" s="268" t="str">
        <f t="shared" si="96"/>
        <v>'=ISBLANK(L14.18C11)</v>
      </c>
      <c r="H2069" s="263" t="str">
        <f t="shared" si="97"/>
        <v>'=COUNT(L14.18C11)</v>
      </c>
    </row>
    <row r="2070" spans="1:8" x14ac:dyDescent="0.2">
      <c r="A2070" s="263" t="s">
        <v>3720</v>
      </c>
      <c r="B2070" s="263" t="s">
        <v>3721</v>
      </c>
      <c r="C2070" s="263">
        <f t="shared" ca="1" si="98"/>
        <v>0</v>
      </c>
      <c r="D2070" s="263" t="b">
        <f>ISBLANK(L14.18C12)</f>
        <v>1</v>
      </c>
      <c r="E2070" s="263">
        <f>COUNT(L14.18C12)</f>
        <v>0</v>
      </c>
      <c r="G2070" s="268" t="str">
        <f t="shared" si="96"/>
        <v>'=ISBLANK(L14.18C12)</v>
      </c>
      <c r="H2070" s="263" t="str">
        <f t="shared" si="97"/>
        <v>'=COUNT(L14.18C12)</v>
      </c>
    </row>
    <row r="2071" spans="1:8" x14ac:dyDescent="0.2">
      <c r="A2071" s="263" t="s">
        <v>3722</v>
      </c>
      <c r="B2071" s="263" t="s">
        <v>3723</v>
      </c>
      <c r="C2071" s="263">
        <f t="shared" ca="1" si="98"/>
        <v>0</v>
      </c>
      <c r="D2071" s="263" t="b">
        <f>ISBLANK(L14.18C13)</f>
        <v>1</v>
      </c>
      <c r="E2071" s="263">
        <f>COUNT(L14.18C13)</f>
        <v>0</v>
      </c>
      <c r="G2071" s="268" t="str">
        <f t="shared" si="96"/>
        <v>'=ISBLANK(L14.18C13)</v>
      </c>
      <c r="H2071" s="263" t="str">
        <f t="shared" si="97"/>
        <v>'=COUNT(L14.18C13)</v>
      </c>
    </row>
    <row r="2072" spans="1:8" x14ac:dyDescent="0.2">
      <c r="A2072" s="263" t="s">
        <v>3724</v>
      </c>
      <c r="B2072" s="263" t="s">
        <v>3725</v>
      </c>
      <c r="C2072" s="263">
        <f t="shared" ca="1" si="98"/>
        <v>0</v>
      </c>
      <c r="D2072" s="263" t="b">
        <f>ISBLANK(L14.18C14)</f>
        <v>1</v>
      </c>
      <c r="E2072" s="263">
        <f>COUNT(L14.18C14)</f>
        <v>0</v>
      </c>
      <c r="G2072" s="268" t="str">
        <f t="shared" si="96"/>
        <v>'=ISBLANK(L14.18C14)</v>
      </c>
      <c r="H2072" s="263" t="str">
        <f t="shared" si="97"/>
        <v>'=COUNT(L14.18C14)</v>
      </c>
    </row>
    <row r="2073" spans="1:8" x14ac:dyDescent="0.2">
      <c r="A2073" s="263" t="s">
        <v>3726</v>
      </c>
      <c r="B2073" s="263" t="s">
        <v>3727</v>
      </c>
      <c r="C2073" s="263">
        <f t="shared" ca="1" si="98"/>
        <v>0</v>
      </c>
      <c r="D2073" s="263" t="b">
        <f>ISBLANK(L14.18C15)</f>
        <v>1</v>
      </c>
      <c r="E2073" s="263">
        <f>COUNT(L14.18C15)</f>
        <v>0</v>
      </c>
      <c r="G2073" s="268" t="str">
        <f t="shared" si="96"/>
        <v>'=ISBLANK(L14.18C15)</v>
      </c>
      <c r="H2073" s="263" t="str">
        <f t="shared" si="97"/>
        <v>'=COUNT(L14.18C15)</v>
      </c>
    </row>
    <row r="2074" spans="1:8" x14ac:dyDescent="0.2">
      <c r="A2074" s="263" t="s">
        <v>3728</v>
      </c>
      <c r="B2074" s="263" t="s">
        <v>3729</v>
      </c>
      <c r="C2074" s="263">
        <f t="shared" ca="1" si="98"/>
        <v>0</v>
      </c>
      <c r="D2074" s="263" t="b">
        <f>ISBLANK(L14.18C16)</f>
        <v>1</v>
      </c>
      <c r="E2074" s="263">
        <f>COUNT(L14.18C16)</f>
        <v>0</v>
      </c>
      <c r="G2074" s="268" t="str">
        <f t="shared" si="96"/>
        <v>'=ISBLANK(L14.18C16)</v>
      </c>
      <c r="H2074" s="263" t="str">
        <f t="shared" si="97"/>
        <v>'=COUNT(L14.18C16)</v>
      </c>
    </row>
    <row r="2075" spans="1:8" x14ac:dyDescent="0.2">
      <c r="A2075" s="263" t="s">
        <v>3730</v>
      </c>
      <c r="B2075" s="263" t="s">
        <v>3731</v>
      </c>
      <c r="C2075" s="263">
        <f t="shared" ca="1" si="98"/>
        <v>0</v>
      </c>
      <c r="D2075" s="263" t="b">
        <f>ISBLANK(L14.18C17)</f>
        <v>1</v>
      </c>
      <c r="E2075" s="263">
        <f>COUNT(L14.18C17)</f>
        <v>0</v>
      </c>
      <c r="G2075" s="268" t="str">
        <f t="shared" si="96"/>
        <v>'=ISBLANK(L14.18C17)</v>
      </c>
      <c r="H2075" s="263" t="str">
        <f t="shared" si="97"/>
        <v>'=COUNT(L14.18C17)</v>
      </c>
    </row>
    <row r="2076" spans="1:8" x14ac:dyDescent="0.2">
      <c r="A2076" s="263" t="s">
        <v>3732</v>
      </c>
      <c r="B2076" s="263" t="s">
        <v>3733</v>
      </c>
      <c r="C2076" s="263">
        <f t="shared" ca="1" si="98"/>
        <v>0</v>
      </c>
      <c r="D2076" s="263" t="b">
        <f>ISBLANK(L14.18C18)</f>
        <v>1</v>
      </c>
      <c r="E2076" s="263">
        <f>COUNT(L14.18C18)</f>
        <v>0</v>
      </c>
      <c r="G2076" s="268" t="str">
        <f t="shared" si="96"/>
        <v>'=ISBLANK(L14.18C18)</v>
      </c>
      <c r="H2076" s="263" t="str">
        <f t="shared" si="97"/>
        <v>'=COUNT(L14.18C18)</v>
      </c>
    </row>
    <row r="2077" spans="1:8" x14ac:dyDescent="0.2">
      <c r="A2077" s="263" t="s">
        <v>3734</v>
      </c>
      <c r="B2077" s="263" t="s">
        <v>3735</v>
      </c>
      <c r="C2077" s="263">
        <f t="shared" ca="1" si="98"/>
        <v>0</v>
      </c>
      <c r="D2077" s="263" t="b">
        <f>ISBLANK(L14.18C19)</f>
        <v>1</v>
      </c>
      <c r="E2077" s="263">
        <f>COUNT(L14.18C19)</f>
        <v>0</v>
      </c>
      <c r="G2077" s="268" t="str">
        <f t="shared" si="96"/>
        <v>'=ISBLANK(L14.18C19)</v>
      </c>
      <c r="H2077" s="263" t="str">
        <f t="shared" si="97"/>
        <v>'=COUNT(L14.18C19)</v>
      </c>
    </row>
    <row r="2078" spans="1:8" x14ac:dyDescent="0.2">
      <c r="A2078" s="263" t="s">
        <v>3736</v>
      </c>
      <c r="B2078" s="263" t="s">
        <v>3737</v>
      </c>
      <c r="C2078" s="263">
        <f t="shared" ca="1" si="98"/>
        <v>0</v>
      </c>
      <c r="D2078" s="263" t="b">
        <f>ISBLANK(L14.18C20)</f>
        <v>1</v>
      </c>
      <c r="E2078" s="263">
        <f>COUNT(L14.18C20)</f>
        <v>0</v>
      </c>
      <c r="G2078" s="268" t="str">
        <f t="shared" si="96"/>
        <v>'=ISBLANK(L14.18C20)</v>
      </c>
      <c r="H2078" s="263" t="str">
        <f t="shared" si="97"/>
        <v>'=COUNT(L14.18C20)</v>
      </c>
    </row>
    <row r="2079" spans="1:8" x14ac:dyDescent="0.2">
      <c r="A2079" s="263" t="s">
        <v>3738</v>
      </c>
      <c r="B2079" s="263" t="s">
        <v>3739</v>
      </c>
      <c r="C2079" s="263">
        <f t="shared" ca="1" si="98"/>
        <v>0</v>
      </c>
      <c r="D2079" s="263" t="b">
        <f>ISBLANK(L14.18C21)</f>
        <v>1</v>
      </c>
      <c r="E2079" s="263">
        <f>COUNT(L14.18C21)</f>
        <v>0</v>
      </c>
      <c r="G2079" s="268" t="str">
        <f t="shared" si="96"/>
        <v>'=ISBLANK(L14.18C21)</v>
      </c>
      <c r="H2079" s="263" t="str">
        <f t="shared" si="97"/>
        <v>'=COUNT(L14.18C21)</v>
      </c>
    </row>
    <row r="2080" spans="1:8" x14ac:dyDescent="0.2">
      <c r="A2080" s="263" t="s">
        <v>3740</v>
      </c>
      <c r="B2080" s="263" t="s">
        <v>3741</v>
      </c>
      <c r="C2080" s="263">
        <f t="shared" ca="1" si="98"/>
        <v>0</v>
      </c>
      <c r="D2080" s="263" t="b">
        <f>ISBLANK(L14.18C22)</f>
        <v>1</v>
      </c>
      <c r="E2080" s="263">
        <f>COUNT(L14.18C22)</f>
        <v>0</v>
      </c>
      <c r="G2080" s="268" t="str">
        <f t="shared" si="96"/>
        <v>'=ISBLANK(L14.18C22)</v>
      </c>
      <c r="H2080" s="263" t="str">
        <f t="shared" si="97"/>
        <v>'=COUNT(L14.18C22)</v>
      </c>
    </row>
    <row r="2081" spans="1:8" x14ac:dyDescent="0.2">
      <c r="A2081" s="263" t="s">
        <v>3742</v>
      </c>
      <c r="B2081" s="263" t="s">
        <v>3743</v>
      </c>
      <c r="C2081" s="263">
        <f t="shared" ca="1" si="98"/>
        <v>0</v>
      </c>
      <c r="D2081" s="263" t="b">
        <f>ISBLANK(L14.18C23)</f>
        <v>1</v>
      </c>
      <c r="E2081" s="263">
        <f>COUNT(L14.18C23)</f>
        <v>0</v>
      </c>
      <c r="G2081" s="268" t="str">
        <f t="shared" si="96"/>
        <v>'=ISBLANK(L14.18C23)</v>
      </c>
      <c r="H2081" s="263" t="str">
        <f t="shared" si="97"/>
        <v>'=COUNT(L14.18C23)</v>
      </c>
    </row>
    <row r="2082" spans="1:8" x14ac:dyDescent="0.2">
      <c r="A2082" s="263" t="s">
        <v>3744</v>
      </c>
      <c r="B2082" s="263" t="s">
        <v>3745</v>
      </c>
      <c r="C2082" s="263">
        <f t="shared" ca="1" si="98"/>
        <v>0</v>
      </c>
      <c r="D2082" s="263" t="b">
        <f>ISBLANK(L14.18C24)</f>
        <v>1</v>
      </c>
      <c r="E2082" s="263">
        <f>COUNT(L14.18C24)</f>
        <v>0</v>
      </c>
      <c r="G2082" s="268" t="str">
        <f t="shared" si="96"/>
        <v>'=ISBLANK(L14.18C24)</v>
      </c>
      <c r="H2082" s="263" t="str">
        <f t="shared" si="97"/>
        <v>'=COUNT(L14.18C24)</v>
      </c>
    </row>
    <row r="2083" spans="1:8" x14ac:dyDescent="0.2">
      <c r="A2083" s="263" t="s">
        <v>3746</v>
      </c>
      <c r="B2083" s="263" t="s">
        <v>3747</v>
      </c>
      <c r="C2083" s="263">
        <f t="shared" ca="1" si="98"/>
        <v>0</v>
      </c>
      <c r="D2083" s="263" t="b">
        <f>ISBLANK(L14.18C25)</f>
        <v>1</v>
      </c>
      <c r="E2083" s="263">
        <f>COUNT(L14.18C25)</f>
        <v>0</v>
      </c>
      <c r="G2083" s="268" t="str">
        <f t="shared" si="96"/>
        <v>'=ISBLANK(L14.18C25)</v>
      </c>
      <c r="H2083" s="263" t="str">
        <f t="shared" si="97"/>
        <v>'=COUNT(L14.18C25)</v>
      </c>
    </row>
    <row r="2084" spans="1:8" x14ac:dyDescent="0.2">
      <c r="A2084" s="263" t="s">
        <v>3748</v>
      </c>
      <c r="B2084" s="263" t="s">
        <v>3749</v>
      </c>
      <c r="C2084" s="263">
        <f t="shared" ca="1" si="98"/>
        <v>0</v>
      </c>
      <c r="D2084" s="263" t="b">
        <f>ISBLANK(L14.18C26)</f>
        <v>1</v>
      </c>
      <c r="E2084" s="263">
        <f>COUNT(L14.18C26)</f>
        <v>0</v>
      </c>
      <c r="G2084" s="268" t="str">
        <f t="shared" si="96"/>
        <v>'=ISBLANK(L14.18C26)</v>
      </c>
      <c r="H2084" s="263" t="str">
        <f t="shared" si="97"/>
        <v>'=COUNT(L14.18C26)</v>
      </c>
    </row>
    <row r="2085" spans="1:8" x14ac:dyDescent="0.2">
      <c r="A2085" s="263" t="s">
        <v>3750</v>
      </c>
      <c r="B2085" s="263" t="s">
        <v>3751</v>
      </c>
      <c r="C2085" s="263">
        <f t="shared" ca="1" si="98"/>
        <v>0</v>
      </c>
      <c r="D2085" s="263" t="b">
        <f>ISBLANK(L14.18C27)</f>
        <v>1</v>
      </c>
      <c r="E2085" s="263">
        <f>COUNT(L14.18C27)</f>
        <v>0</v>
      </c>
      <c r="G2085" s="268" t="str">
        <f t="shared" si="96"/>
        <v>'=ISBLANK(L14.18C27)</v>
      </c>
      <c r="H2085" s="263" t="str">
        <f t="shared" si="97"/>
        <v>'=COUNT(L14.18C27)</v>
      </c>
    </row>
    <row r="2086" spans="1:8" x14ac:dyDescent="0.2">
      <c r="A2086" s="263" t="s">
        <v>3752</v>
      </c>
      <c r="B2086" s="263" t="s">
        <v>3753</v>
      </c>
      <c r="C2086" s="263">
        <f t="shared" ca="1" si="98"/>
        <v>0</v>
      </c>
      <c r="D2086" s="263" t="b">
        <f>ISBLANK(L14.18C28)</f>
        <v>1</v>
      </c>
      <c r="E2086" s="263">
        <f>COUNT(L14.18C28)</f>
        <v>0</v>
      </c>
      <c r="G2086" s="268" t="str">
        <f t="shared" si="96"/>
        <v>'=ISBLANK(L14.18C28)</v>
      </c>
      <c r="H2086" s="263" t="str">
        <f t="shared" si="97"/>
        <v>'=COUNT(L14.18C28)</v>
      </c>
    </row>
    <row r="2087" spans="1:8" x14ac:dyDescent="0.2">
      <c r="A2087" s="263" t="s">
        <v>3754</v>
      </c>
      <c r="B2087" s="263" t="s">
        <v>3755</v>
      </c>
      <c r="C2087" s="263">
        <f t="shared" ca="1" si="98"/>
        <v>0</v>
      </c>
      <c r="D2087" s="263" t="b">
        <f>ISBLANK(L14.18C29)</f>
        <v>1</v>
      </c>
      <c r="E2087" s="263">
        <f>COUNT(L14.18C29)</f>
        <v>0</v>
      </c>
      <c r="G2087" s="268" t="str">
        <f t="shared" si="96"/>
        <v>'=ISBLANK(L14.18C29)</v>
      </c>
      <c r="H2087" s="263" t="str">
        <f t="shared" si="97"/>
        <v>'=COUNT(L14.18C29)</v>
      </c>
    </row>
    <row r="2088" spans="1:8" x14ac:dyDescent="0.2">
      <c r="A2088" s="263" t="s">
        <v>3756</v>
      </c>
      <c r="B2088" s="263" t="s">
        <v>3757</v>
      </c>
      <c r="C2088" s="263">
        <f t="shared" ca="1" si="98"/>
        <v>0</v>
      </c>
      <c r="D2088" s="263" t="b">
        <f>ISBLANK(L14.18C30)</f>
        <v>1</v>
      </c>
      <c r="E2088" s="263">
        <f>COUNT(L14.18C30)</f>
        <v>0</v>
      </c>
      <c r="G2088" s="268" t="str">
        <f t="shared" si="96"/>
        <v>'=ISBLANK(L14.18C30)</v>
      </c>
      <c r="H2088" s="263" t="str">
        <f t="shared" si="97"/>
        <v>'=COUNT(L14.18C30)</v>
      </c>
    </row>
    <row r="2089" spans="1:8" x14ac:dyDescent="0.2">
      <c r="A2089" s="263" t="s">
        <v>3758</v>
      </c>
      <c r="B2089" s="263" t="s">
        <v>3759</v>
      </c>
      <c r="C2089" s="263">
        <f t="shared" ca="1" si="98"/>
        <v>0</v>
      </c>
      <c r="D2089" s="263" t="b">
        <f>ISBLANK(L14.18C31)</f>
        <v>1</v>
      </c>
      <c r="E2089" s="263">
        <f>COUNT(L14.18C31)</f>
        <v>0</v>
      </c>
      <c r="G2089" s="268" t="str">
        <f t="shared" si="96"/>
        <v>'=ISBLANK(L14.18C31)</v>
      </c>
      <c r="H2089" s="263" t="str">
        <f t="shared" si="97"/>
        <v>'=COUNT(L14.18C31)</v>
      </c>
    </row>
    <row r="2090" spans="1:8" x14ac:dyDescent="0.2">
      <c r="A2090" s="263" t="s">
        <v>3760</v>
      </c>
      <c r="B2090" s="263" t="s">
        <v>3761</v>
      </c>
      <c r="C2090" s="263">
        <f t="shared" ca="1" si="98"/>
        <v>0</v>
      </c>
      <c r="D2090" s="263" t="b">
        <f>ISBLANK(L14.18C32)</f>
        <v>1</v>
      </c>
      <c r="E2090" s="263">
        <f>COUNT(L14.18C32)</f>
        <v>0</v>
      </c>
      <c r="G2090" s="268" t="str">
        <f t="shared" si="96"/>
        <v>'=ISBLANK(L14.18C32)</v>
      </c>
      <c r="H2090" s="263" t="str">
        <f t="shared" si="97"/>
        <v>'=COUNT(L14.18C32)</v>
      </c>
    </row>
    <row r="2091" spans="1:8" x14ac:dyDescent="0.2">
      <c r="A2091" s="263" t="s">
        <v>3762</v>
      </c>
      <c r="B2091" s="263" t="s">
        <v>3763</v>
      </c>
      <c r="C2091" s="263">
        <f t="shared" ca="1" si="98"/>
        <v>0</v>
      </c>
      <c r="D2091" s="263" t="b">
        <f>ISBLANK(L14.18C33)</f>
        <v>1</v>
      </c>
      <c r="E2091" s="263">
        <f>COUNT(L14.18C33)</f>
        <v>0</v>
      </c>
      <c r="G2091" s="268" t="str">
        <f t="shared" si="96"/>
        <v>'=ISBLANK(L14.18C33)</v>
      </c>
      <c r="H2091" s="263" t="str">
        <f t="shared" si="97"/>
        <v>'=COUNT(L14.18C33)</v>
      </c>
    </row>
    <row r="2092" spans="1:8" x14ac:dyDescent="0.2">
      <c r="A2092" s="263" t="s">
        <v>3764</v>
      </c>
      <c r="B2092" s="263" t="s">
        <v>3765</v>
      </c>
      <c r="C2092" s="263">
        <f t="shared" ca="1" si="98"/>
        <v>0</v>
      </c>
      <c r="D2092" s="263" t="b">
        <f>ISBLANK(L14.18C34)</f>
        <v>1</v>
      </c>
      <c r="E2092" s="263">
        <f>COUNT(L14.18C34)</f>
        <v>0</v>
      </c>
      <c r="G2092" s="268" t="str">
        <f t="shared" si="96"/>
        <v>'=ISBLANK(L14.18C34)</v>
      </c>
      <c r="H2092" s="263" t="str">
        <f t="shared" si="97"/>
        <v>'=COUNT(L14.18C34)</v>
      </c>
    </row>
    <row r="2093" spans="1:8" x14ac:dyDescent="0.2">
      <c r="A2093" s="263" t="s">
        <v>3766</v>
      </c>
      <c r="B2093" s="263" t="s">
        <v>3767</v>
      </c>
      <c r="C2093" s="263">
        <f t="shared" ca="1" si="98"/>
        <v>0</v>
      </c>
      <c r="D2093" s="263" t="b">
        <f>ISBLANK(L14.18C35)</f>
        <v>1</v>
      </c>
      <c r="E2093" s="263">
        <f>COUNT(L14.18C35)</f>
        <v>0</v>
      </c>
      <c r="G2093" s="268" t="str">
        <f t="shared" si="96"/>
        <v>'=ISBLANK(L14.18C35)</v>
      </c>
      <c r="H2093" s="263" t="str">
        <f t="shared" si="97"/>
        <v>'=COUNT(L14.18C35)</v>
      </c>
    </row>
    <row r="2094" spans="1:8" x14ac:dyDescent="0.2">
      <c r="A2094" s="263" t="s">
        <v>3768</v>
      </c>
      <c r="B2094" s="263" t="s">
        <v>3769</v>
      </c>
      <c r="C2094" s="263">
        <f t="shared" ca="1" si="98"/>
        <v>0</v>
      </c>
      <c r="D2094" s="263" t="b">
        <f>ISBLANK(L14.18C36)</f>
        <v>1</v>
      </c>
      <c r="E2094" s="263">
        <f>COUNT(L14.18C36)</f>
        <v>0</v>
      </c>
      <c r="G2094" s="268" t="str">
        <f t="shared" si="96"/>
        <v>'=ISBLANK(L14.18C36)</v>
      </c>
      <c r="H2094" s="263" t="str">
        <f t="shared" si="97"/>
        <v>'=COUNT(L14.18C36)</v>
      </c>
    </row>
    <row r="2095" spans="1:8" x14ac:dyDescent="0.2">
      <c r="A2095" s="263" t="s">
        <v>3770</v>
      </c>
      <c r="B2095" s="263" t="s">
        <v>3771</v>
      </c>
      <c r="C2095" s="263">
        <f t="shared" ca="1" si="98"/>
        <v>0</v>
      </c>
      <c r="D2095" s="263" t="b">
        <f>ISBLANK(L14.18C37)</f>
        <v>1</v>
      </c>
      <c r="E2095" s="263">
        <f>COUNT(L14.18C37)</f>
        <v>0</v>
      </c>
      <c r="G2095" s="268" t="str">
        <f t="shared" si="96"/>
        <v>'=ISBLANK(L14.18C37)</v>
      </c>
      <c r="H2095" s="263" t="str">
        <f t="shared" si="97"/>
        <v>'=COUNT(L14.18C37)</v>
      </c>
    </row>
    <row r="2096" spans="1:8" x14ac:dyDescent="0.2">
      <c r="A2096" s="263" t="s">
        <v>3772</v>
      </c>
      <c r="B2096" s="263" t="s">
        <v>3773</v>
      </c>
      <c r="C2096" s="263">
        <f t="shared" ca="1" si="98"/>
        <v>0</v>
      </c>
      <c r="D2096" s="263" t="b">
        <f>ISBLANK(L14.18C38)</f>
        <v>1</v>
      </c>
      <c r="E2096" s="263">
        <f>COUNT(L14.18C38)</f>
        <v>0</v>
      </c>
      <c r="G2096" s="268" t="str">
        <f t="shared" si="96"/>
        <v>'=ISBLANK(L14.18C38)</v>
      </c>
      <c r="H2096" s="263" t="str">
        <f t="shared" si="97"/>
        <v>'=COUNT(L14.18C38)</v>
      </c>
    </row>
    <row r="2097" spans="1:8" x14ac:dyDescent="0.2">
      <c r="A2097" s="263" t="s">
        <v>3774</v>
      </c>
      <c r="B2097" s="263" t="s">
        <v>3775</v>
      </c>
      <c r="C2097" s="263">
        <f t="shared" ca="1" si="98"/>
        <v>0</v>
      </c>
      <c r="D2097" s="263" t="b">
        <f>ISBLANK(L14.18C39)</f>
        <v>1</v>
      </c>
      <c r="E2097" s="263">
        <f>COUNT(L14.18C39)</f>
        <v>0</v>
      </c>
      <c r="G2097" s="268" t="str">
        <f t="shared" si="96"/>
        <v>'=ISBLANK(L14.18C39)</v>
      </c>
      <c r="H2097" s="263" t="str">
        <f t="shared" si="97"/>
        <v>'=COUNT(L14.18C39)</v>
      </c>
    </row>
    <row r="2098" spans="1:8" x14ac:dyDescent="0.2">
      <c r="A2098" s="263" t="s">
        <v>3776</v>
      </c>
      <c r="B2098" s="263" t="s">
        <v>3777</v>
      </c>
      <c r="C2098" s="263">
        <f t="shared" ca="1" si="98"/>
        <v>0</v>
      </c>
      <c r="D2098" s="263" t="b">
        <f>ISBLANK(L14.18C40)</f>
        <v>1</v>
      </c>
      <c r="E2098" s="263">
        <f>COUNT(L14.18C40)</f>
        <v>0</v>
      </c>
      <c r="G2098" s="268" t="str">
        <f t="shared" si="96"/>
        <v>'=ISBLANK(L14.18C40)</v>
      </c>
      <c r="H2098" s="263" t="str">
        <f t="shared" si="97"/>
        <v>'=COUNT(L14.18C40)</v>
      </c>
    </row>
    <row r="2099" spans="1:8" x14ac:dyDescent="0.2">
      <c r="A2099" s="263" t="s">
        <v>3778</v>
      </c>
      <c r="B2099" s="263" t="s">
        <v>3779</v>
      </c>
      <c r="C2099" s="263">
        <f t="shared" ca="1" si="98"/>
        <v>0</v>
      </c>
      <c r="D2099" s="263" t="b">
        <f>ISBLANK(L14.18C41)</f>
        <v>1</v>
      </c>
      <c r="E2099" s="263">
        <f>COUNT(L14.18C41)</f>
        <v>0</v>
      </c>
      <c r="G2099" s="268" t="str">
        <f t="shared" si="96"/>
        <v>'=ISBLANK(L14.18C41)</v>
      </c>
      <c r="H2099" s="263" t="str">
        <f t="shared" si="97"/>
        <v>'=COUNT(L14.18C41)</v>
      </c>
    </row>
    <row r="2100" spans="1:8" x14ac:dyDescent="0.2">
      <c r="A2100" s="263" t="s">
        <v>3780</v>
      </c>
      <c r="B2100" s="263" t="s">
        <v>3781</v>
      </c>
      <c r="C2100" s="263">
        <f t="shared" ca="1" si="98"/>
        <v>0</v>
      </c>
      <c r="D2100" s="263" t="b">
        <f>ISBLANK(L14.18C42)</f>
        <v>1</v>
      </c>
      <c r="E2100" s="263">
        <f>COUNT(L14.18C42)</f>
        <v>0</v>
      </c>
      <c r="G2100" s="268" t="str">
        <f t="shared" si="96"/>
        <v>'=ISBLANK(L14.18C42)</v>
      </c>
      <c r="H2100" s="263" t="str">
        <f t="shared" si="97"/>
        <v>'=COUNT(L14.18C42)</v>
      </c>
    </row>
    <row r="2101" spans="1:8" x14ac:dyDescent="0.2">
      <c r="A2101" s="263" t="s">
        <v>3782</v>
      </c>
      <c r="B2101" s="263" t="s">
        <v>3783</v>
      </c>
      <c r="C2101" s="263">
        <f t="shared" ca="1" si="98"/>
        <v>0</v>
      </c>
      <c r="D2101" s="263" t="b">
        <f>ISBLANK(L14.18C43)</f>
        <v>1</v>
      </c>
      <c r="E2101" s="263">
        <f>COUNT(L14.18C43)</f>
        <v>0</v>
      </c>
      <c r="G2101" s="268" t="str">
        <f t="shared" si="96"/>
        <v>'=ISBLANK(L14.18C43)</v>
      </c>
      <c r="H2101" s="263" t="str">
        <f t="shared" si="97"/>
        <v>'=COUNT(L14.18C43)</v>
      </c>
    </row>
    <row r="2102" spans="1:8" x14ac:dyDescent="0.2">
      <c r="A2102" s="263" t="s">
        <v>3784</v>
      </c>
      <c r="B2102" s="263" t="s">
        <v>3785</v>
      </c>
      <c r="C2102" s="263">
        <f t="shared" ca="1" si="98"/>
        <v>0</v>
      </c>
      <c r="D2102" s="263" t="b">
        <f>ISBLANK(L14.18C44)</f>
        <v>1</v>
      </c>
      <c r="E2102" s="263">
        <f>COUNT(L14.18C44)</f>
        <v>0</v>
      </c>
      <c r="G2102" s="268" t="str">
        <f t="shared" si="96"/>
        <v>'=ISBLANK(L14.18C44)</v>
      </c>
      <c r="H2102" s="263" t="str">
        <f t="shared" si="97"/>
        <v>'=COUNT(L14.18C44)</v>
      </c>
    </row>
    <row r="2103" spans="1:8" x14ac:dyDescent="0.2">
      <c r="A2103" s="263" t="s">
        <v>3786</v>
      </c>
      <c r="B2103" s="263" t="s">
        <v>3787</v>
      </c>
      <c r="C2103" s="263">
        <f t="shared" ca="1" si="98"/>
        <v>0</v>
      </c>
      <c r="D2103" s="263" t="b">
        <f>ISBLANK(L14.18C45)</f>
        <v>1</v>
      </c>
      <c r="E2103" s="263">
        <f>COUNT(L14.18C45)</f>
        <v>0</v>
      </c>
      <c r="G2103" s="268" t="str">
        <f t="shared" si="96"/>
        <v>'=ISBLANK(L14.18C45)</v>
      </c>
      <c r="H2103" s="263" t="str">
        <f t="shared" si="97"/>
        <v>'=COUNT(L14.18C45)</v>
      </c>
    </row>
    <row r="2104" spans="1:8" x14ac:dyDescent="0.2">
      <c r="A2104" s="263" t="s">
        <v>3788</v>
      </c>
      <c r="B2104" s="263" t="s">
        <v>3789</v>
      </c>
      <c r="C2104" s="263">
        <f t="shared" ca="1" si="98"/>
        <v>0</v>
      </c>
      <c r="D2104" s="263" t="b">
        <f>ISBLANK(L14.18C46)</f>
        <v>1</v>
      </c>
      <c r="E2104" s="263">
        <f>COUNT(L14.18C46)</f>
        <v>0</v>
      </c>
      <c r="G2104" s="268" t="str">
        <f t="shared" si="96"/>
        <v>'=ISBLANK(L14.18C46)</v>
      </c>
      <c r="H2104" s="263" t="str">
        <f t="shared" si="97"/>
        <v>'=COUNT(L14.18C46)</v>
      </c>
    </row>
    <row r="2105" spans="1:8" x14ac:dyDescent="0.2">
      <c r="A2105" s="263" t="s">
        <v>3790</v>
      </c>
      <c r="B2105" s="263" t="s">
        <v>3791</v>
      </c>
      <c r="C2105" s="263">
        <f t="shared" ca="1" si="98"/>
        <v>0</v>
      </c>
      <c r="D2105" s="263" t="b">
        <f>ISBLANK(L14.18C47)</f>
        <v>1</v>
      </c>
      <c r="E2105" s="263">
        <f>COUNT(L14.18C47)</f>
        <v>0</v>
      </c>
      <c r="G2105" s="268" t="str">
        <f t="shared" si="96"/>
        <v>'=ISBLANK(L14.18C47)</v>
      </c>
      <c r="H2105" s="263" t="str">
        <f t="shared" si="97"/>
        <v>'=COUNT(L14.18C47)</v>
      </c>
    </row>
    <row r="2106" spans="1:8" x14ac:dyDescent="0.2">
      <c r="A2106" s="263" t="s">
        <v>3792</v>
      </c>
      <c r="B2106" s="263" t="s">
        <v>3793</v>
      </c>
      <c r="C2106" s="263">
        <f t="shared" ca="1" si="98"/>
        <v>0</v>
      </c>
      <c r="D2106" s="263" t="b">
        <f>ISBLANK(L14.18C48)</f>
        <v>1</v>
      </c>
      <c r="E2106" s="263">
        <f>COUNT(L14.18C48)</f>
        <v>0</v>
      </c>
      <c r="G2106" s="268" t="str">
        <f t="shared" si="96"/>
        <v>'=ISBLANK(L14.18C48)</v>
      </c>
      <c r="H2106" s="263" t="str">
        <f t="shared" si="97"/>
        <v>'=COUNT(L14.18C48)</v>
      </c>
    </row>
    <row r="2107" spans="1:8" x14ac:dyDescent="0.2">
      <c r="A2107" s="263" t="s">
        <v>3794</v>
      </c>
      <c r="B2107" s="263" t="s">
        <v>3795</v>
      </c>
      <c r="C2107" s="263">
        <f t="shared" ca="1" si="98"/>
        <v>0</v>
      </c>
      <c r="D2107" s="263" t="b">
        <f>ISBLANK(L14.18C49)</f>
        <v>1</v>
      </c>
      <c r="E2107" s="263">
        <f>COUNT(L14.18C49)</f>
        <v>0</v>
      </c>
      <c r="G2107" s="268" t="str">
        <f t="shared" si="96"/>
        <v>'=ISBLANK(L14.18C49)</v>
      </c>
      <c r="H2107" s="263" t="str">
        <f t="shared" si="97"/>
        <v>'=COUNT(L14.18C49)</v>
      </c>
    </row>
    <row r="2108" spans="1:8" x14ac:dyDescent="0.2">
      <c r="A2108" s="263" t="s">
        <v>3796</v>
      </c>
      <c r="B2108" s="263" t="s">
        <v>3797</v>
      </c>
      <c r="C2108" s="263">
        <f t="shared" ca="1" si="98"/>
        <v>0</v>
      </c>
      <c r="D2108" s="263" t="b">
        <f>ISBLANK(L14.18C50)</f>
        <v>1</v>
      </c>
      <c r="E2108" s="263">
        <f>COUNT(L14.18C50)</f>
        <v>0</v>
      </c>
      <c r="G2108" s="268" t="str">
        <f t="shared" si="96"/>
        <v>'=ISBLANK(L14.18C50)</v>
      </c>
      <c r="H2108" s="263" t="str">
        <f t="shared" si="97"/>
        <v>'=COUNT(L14.18C50)</v>
      </c>
    </row>
    <row r="2109" spans="1:8" x14ac:dyDescent="0.2">
      <c r="A2109" s="263" t="s">
        <v>3798</v>
      </c>
      <c r="B2109" s="263" t="s">
        <v>3799</v>
      </c>
      <c r="C2109" s="263">
        <f t="shared" ca="1" si="98"/>
        <v>0</v>
      </c>
      <c r="D2109" s="263" t="b">
        <f>ISBLANK(L14.18C51)</f>
        <v>1</v>
      </c>
      <c r="E2109" s="263">
        <f>COUNT(L14.18C51)</f>
        <v>0</v>
      </c>
      <c r="G2109" s="268" t="str">
        <f t="shared" si="96"/>
        <v>'=ISBLANK(L14.18C51)</v>
      </c>
      <c r="H2109" s="263" t="str">
        <f t="shared" si="97"/>
        <v>'=COUNT(L14.18C51)</v>
      </c>
    </row>
    <row r="2110" spans="1:8" x14ac:dyDescent="0.2">
      <c r="A2110" s="263" t="s">
        <v>3800</v>
      </c>
      <c r="B2110" s="263" t="s">
        <v>3801</v>
      </c>
      <c r="C2110" s="263">
        <f t="shared" ca="1" si="98"/>
        <v>0</v>
      </c>
      <c r="D2110" s="263" t="b">
        <f>ISBLANK(L14.18T)</f>
        <v>0</v>
      </c>
      <c r="E2110" s="263">
        <f>COUNT(L14.18T)</f>
        <v>1</v>
      </c>
      <c r="G2110" s="268" t="str">
        <f t="shared" si="96"/>
        <v>'=ISBLANK(L14.18T)</v>
      </c>
      <c r="H2110" s="263" t="str">
        <f t="shared" si="97"/>
        <v>'=COUNT(L14.18T)</v>
      </c>
    </row>
    <row r="2111" spans="1:8" x14ac:dyDescent="0.2">
      <c r="A2111" s="263" t="s">
        <v>3802</v>
      </c>
      <c r="B2111" s="263" t="s">
        <v>8003</v>
      </c>
      <c r="C2111" s="263" t="e">
        <f t="shared" ca="1" si="98"/>
        <v>#VALUE!</v>
      </c>
      <c r="D2111" s="263" t="b">
        <f>ISBLANK(L14.19)</f>
        <v>0</v>
      </c>
      <c r="E2111" s="263">
        <f>COUNT(L14.19)</f>
        <v>0</v>
      </c>
      <c r="G2111" s="268" t="str">
        <f t="shared" si="96"/>
        <v>'=ISBLANK(L14.19)</v>
      </c>
      <c r="H2111" s="263" t="str">
        <f t="shared" si="97"/>
        <v>'=COUNT(L14.19)</v>
      </c>
    </row>
    <row r="2112" spans="1:8" x14ac:dyDescent="0.2">
      <c r="A2112" s="263" t="s">
        <v>3803</v>
      </c>
      <c r="B2112" s="263" t="s">
        <v>8004</v>
      </c>
      <c r="C2112" s="263">
        <f t="shared" ca="1" si="98"/>
        <v>0</v>
      </c>
      <c r="D2112" s="263" t="b">
        <f>ISBLANK(L14.19C01)</f>
        <v>1</v>
      </c>
      <c r="E2112" s="263">
        <f>COUNT(L14.19C01)</f>
        <v>0</v>
      </c>
      <c r="G2112" s="268" t="str">
        <f t="shared" si="96"/>
        <v>'=ISBLANK(L14.19C01)</v>
      </c>
      <c r="H2112" s="263" t="str">
        <f t="shared" si="97"/>
        <v>'=COUNT(L14.19C01)</v>
      </c>
    </row>
    <row r="2113" spans="1:8" x14ac:dyDescent="0.2">
      <c r="A2113" s="263" t="s">
        <v>3805</v>
      </c>
      <c r="B2113" s="263" t="s">
        <v>8005</v>
      </c>
      <c r="C2113" s="263">
        <f t="shared" ca="1" si="98"/>
        <v>0</v>
      </c>
      <c r="D2113" s="263" t="b">
        <f>ISBLANK(L14.19C02)</f>
        <v>1</v>
      </c>
      <c r="E2113" s="263">
        <f>COUNT(L14.19C02)</f>
        <v>0</v>
      </c>
      <c r="G2113" s="268" t="str">
        <f t="shared" si="96"/>
        <v>'=ISBLANK(L14.19C02)</v>
      </c>
      <c r="H2113" s="263" t="str">
        <f t="shared" si="97"/>
        <v>'=COUNT(L14.19C02)</v>
      </c>
    </row>
    <row r="2114" spans="1:8" x14ac:dyDescent="0.2">
      <c r="A2114" s="263" t="s">
        <v>3807</v>
      </c>
      <c r="B2114" s="263" t="s">
        <v>8006</v>
      </c>
      <c r="C2114" s="263">
        <f t="shared" ca="1" si="98"/>
        <v>0</v>
      </c>
      <c r="D2114" s="263" t="b">
        <f>ISBLANK(L14.19C03)</f>
        <v>1</v>
      </c>
      <c r="E2114" s="263">
        <f>COUNT(L14.19C03)</f>
        <v>0</v>
      </c>
      <c r="G2114" s="268" t="str">
        <f t="shared" ref="G2114:G2177" si="99">"'=ISBLANK(" &amp; A2114 &amp;")"</f>
        <v>'=ISBLANK(L14.19C03)</v>
      </c>
      <c r="H2114" s="263" t="str">
        <f t="shared" ref="H2114:H2177" si="100">"'=COUNT(" &amp; A2114 &amp;")"</f>
        <v>'=COUNT(L14.19C03)</v>
      </c>
    </row>
    <row r="2115" spans="1:8" x14ac:dyDescent="0.2">
      <c r="A2115" s="263" t="s">
        <v>3809</v>
      </c>
      <c r="B2115" s="263" t="s">
        <v>8007</v>
      </c>
      <c r="C2115" s="263">
        <f t="shared" ref="C2115:C2178" ca="1" si="101">INDIRECT(A2115)</f>
        <v>0</v>
      </c>
      <c r="D2115" s="263" t="b">
        <f>ISBLANK(L14.19C04)</f>
        <v>1</v>
      </c>
      <c r="E2115" s="263">
        <f>COUNT(L14.19C04)</f>
        <v>0</v>
      </c>
      <c r="G2115" s="268" t="str">
        <f t="shared" si="99"/>
        <v>'=ISBLANK(L14.19C04)</v>
      </c>
      <c r="H2115" s="263" t="str">
        <f t="shared" si="100"/>
        <v>'=COUNT(L14.19C04)</v>
      </c>
    </row>
    <row r="2116" spans="1:8" x14ac:dyDescent="0.2">
      <c r="A2116" s="263" t="s">
        <v>3811</v>
      </c>
      <c r="B2116" s="263" t="s">
        <v>8008</v>
      </c>
      <c r="C2116" s="263">
        <f t="shared" ca="1" si="101"/>
        <v>0</v>
      </c>
      <c r="D2116" s="263" t="b">
        <f>ISBLANK(L14.19C05)</f>
        <v>1</v>
      </c>
      <c r="E2116" s="263">
        <f>COUNT(L14.19C05)</f>
        <v>0</v>
      </c>
      <c r="G2116" s="268" t="str">
        <f t="shared" si="99"/>
        <v>'=ISBLANK(L14.19C05)</v>
      </c>
      <c r="H2116" s="263" t="str">
        <f t="shared" si="100"/>
        <v>'=COUNT(L14.19C05)</v>
      </c>
    </row>
    <row r="2117" spans="1:8" x14ac:dyDescent="0.2">
      <c r="A2117" s="263" t="s">
        <v>3813</v>
      </c>
      <c r="B2117" s="263" t="s">
        <v>8009</v>
      </c>
      <c r="C2117" s="263">
        <f t="shared" ca="1" si="101"/>
        <v>0</v>
      </c>
      <c r="D2117" s="263" t="b">
        <f>ISBLANK(L14.19C06)</f>
        <v>1</v>
      </c>
      <c r="E2117" s="263">
        <f>COUNT(L14.19C06)</f>
        <v>0</v>
      </c>
      <c r="G2117" s="268" t="str">
        <f t="shared" si="99"/>
        <v>'=ISBLANK(L14.19C06)</v>
      </c>
      <c r="H2117" s="263" t="str">
        <f t="shared" si="100"/>
        <v>'=COUNT(L14.19C06)</v>
      </c>
    </row>
    <row r="2118" spans="1:8" x14ac:dyDescent="0.2">
      <c r="A2118" s="263" t="s">
        <v>3815</v>
      </c>
      <c r="B2118" s="263" t="s">
        <v>8010</v>
      </c>
      <c r="C2118" s="263">
        <f t="shared" ca="1" si="101"/>
        <v>0</v>
      </c>
      <c r="D2118" s="263" t="b">
        <f>ISBLANK(L14.19C07)</f>
        <v>1</v>
      </c>
      <c r="E2118" s="263">
        <f>COUNT(L14.19C07)</f>
        <v>0</v>
      </c>
      <c r="G2118" s="268" t="str">
        <f t="shared" si="99"/>
        <v>'=ISBLANK(L14.19C07)</v>
      </c>
      <c r="H2118" s="263" t="str">
        <f t="shared" si="100"/>
        <v>'=COUNT(L14.19C07)</v>
      </c>
    </row>
    <row r="2119" spans="1:8" x14ac:dyDescent="0.2">
      <c r="A2119" s="263" t="s">
        <v>3817</v>
      </c>
      <c r="B2119" s="263" t="s">
        <v>8011</v>
      </c>
      <c r="C2119" s="263">
        <f t="shared" ca="1" si="101"/>
        <v>0</v>
      </c>
      <c r="D2119" s="263" t="b">
        <f>ISBLANK(L14.19C08)</f>
        <v>1</v>
      </c>
      <c r="E2119" s="263">
        <f>COUNT(L14.19C08)</f>
        <v>0</v>
      </c>
      <c r="G2119" s="268" t="str">
        <f t="shared" si="99"/>
        <v>'=ISBLANK(L14.19C08)</v>
      </c>
      <c r="H2119" s="263" t="str">
        <f t="shared" si="100"/>
        <v>'=COUNT(L14.19C08)</v>
      </c>
    </row>
    <row r="2120" spans="1:8" x14ac:dyDescent="0.2">
      <c r="A2120" s="263" t="s">
        <v>3819</v>
      </c>
      <c r="B2120" s="263" t="s">
        <v>8012</v>
      </c>
      <c r="C2120" s="263">
        <f t="shared" ca="1" si="101"/>
        <v>0</v>
      </c>
      <c r="D2120" s="263" t="b">
        <f>ISBLANK(L14.19C09)</f>
        <v>1</v>
      </c>
      <c r="E2120" s="263">
        <f>COUNT(L14.19C09)</f>
        <v>0</v>
      </c>
      <c r="G2120" s="268" t="str">
        <f t="shared" si="99"/>
        <v>'=ISBLANK(L14.19C09)</v>
      </c>
      <c r="H2120" s="263" t="str">
        <f t="shared" si="100"/>
        <v>'=COUNT(L14.19C09)</v>
      </c>
    </row>
    <row r="2121" spans="1:8" x14ac:dyDescent="0.2">
      <c r="A2121" s="263" t="s">
        <v>3821</v>
      </c>
      <c r="B2121" s="263" t="s">
        <v>8013</v>
      </c>
      <c r="C2121" s="263">
        <f t="shared" ca="1" si="101"/>
        <v>0</v>
      </c>
      <c r="D2121" s="263" t="b">
        <f>ISBLANK(L14.19C10)</f>
        <v>1</v>
      </c>
      <c r="E2121" s="263">
        <f>COUNT(L14.19C10)</f>
        <v>0</v>
      </c>
      <c r="G2121" s="268" t="str">
        <f t="shared" si="99"/>
        <v>'=ISBLANK(L14.19C10)</v>
      </c>
      <c r="H2121" s="263" t="str">
        <f t="shared" si="100"/>
        <v>'=COUNT(L14.19C10)</v>
      </c>
    </row>
    <row r="2122" spans="1:8" x14ac:dyDescent="0.2">
      <c r="A2122" s="263" t="s">
        <v>3823</v>
      </c>
      <c r="B2122" s="263" t="s">
        <v>8014</v>
      </c>
      <c r="C2122" s="263">
        <f t="shared" ca="1" si="101"/>
        <v>0</v>
      </c>
      <c r="D2122" s="263" t="b">
        <f>ISBLANK(L14.19C11)</f>
        <v>1</v>
      </c>
      <c r="E2122" s="263">
        <f>COUNT(L14.19C11)</f>
        <v>0</v>
      </c>
      <c r="G2122" s="268" t="str">
        <f t="shared" si="99"/>
        <v>'=ISBLANK(L14.19C11)</v>
      </c>
      <c r="H2122" s="263" t="str">
        <f t="shared" si="100"/>
        <v>'=COUNT(L14.19C11)</v>
      </c>
    </row>
    <row r="2123" spans="1:8" x14ac:dyDescent="0.2">
      <c r="A2123" s="263" t="s">
        <v>3825</v>
      </c>
      <c r="B2123" s="263" t="s">
        <v>8015</v>
      </c>
      <c r="C2123" s="263">
        <f t="shared" ca="1" si="101"/>
        <v>0</v>
      </c>
      <c r="D2123" s="263" t="b">
        <f>ISBLANK(L14.19C12)</f>
        <v>1</v>
      </c>
      <c r="E2123" s="263">
        <f>COUNT(L14.19C12)</f>
        <v>0</v>
      </c>
      <c r="G2123" s="268" t="str">
        <f t="shared" si="99"/>
        <v>'=ISBLANK(L14.19C12)</v>
      </c>
      <c r="H2123" s="263" t="str">
        <f t="shared" si="100"/>
        <v>'=COUNT(L14.19C12)</v>
      </c>
    </row>
    <row r="2124" spans="1:8" x14ac:dyDescent="0.2">
      <c r="A2124" s="263" t="s">
        <v>3827</v>
      </c>
      <c r="B2124" s="263" t="s">
        <v>8016</v>
      </c>
      <c r="C2124" s="263">
        <f t="shared" ca="1" si="101"/>
        <v>0</v>
      </c>
      <c r="D2124" s="263" t="b">
        <f>ISBLANK(L14.19C13)</f>
        <v>1</v>
      </c>
      <c r="E2124" s="263">
        <f>COUNT(L14.19C13)</f>
        <v>0</v>
      </c>
      <c r="G2124" s="268" t="str">
        <f t="shared" si="99"/>
        <v>'=ISBLANK(L14.19C13)</v>
      </c>
      <c r="H2124" s="263" t="str">
        <f t="shared" si="100"/>
        <v>'=COUNT(L14.19C13)</v>
      </c>
    </row>
    <row r="2125" spans="1:8" x14ac:dyDescent="0.2">
      <c r="A2125" s="263" t="s">
        <v>3829</v>
      </c>
      <c r="B2125" s="263" t="s">
        <v>8017</v>
      </c>
      <c r="C2125" s="263">
        <f t="shared" ca="1" si="101"/>
        <v>0</v>
      </c>
      <c r="D2125" s="263" t="b">
        <f>ISBLANK(L14.19C14)</f>
        <v>1</v>
      </c>
      <c r="E2125" s="263">
        <f>COUNT(L14.19C14)</f>
        <v>0</v>
      </c>
      <c r="G2125" s="268" t="str">
        <f t="shared" si="99"/>
        <v>'=ISBLANK(L14.19C14)</v>
      </c>
      <c r="H2125" s="263" t="str">
        <f t="shared" si="100"/>
        <v>'=COUNT(L14.19C14)</v>
      </c>
    </row>
    <row r="2126" spans="1:8" x14ac:dyDescent="0.2">
      <c r="A2126" s="263" t="s">
        <v>3831</v>
      </c>
      <c r="B2126" s="263" t="s">
        <v>8018</v>
      </c>
      <c r="C2126" s="263">
        <f t="shared" ca="1" si="101"/>
        <v>0</v>
      </c>
      <c r="D2126" s="263" t="b">
        <f>ISBLANK(L14.19C15)</f>
        <v>1</v>
      </c>
      <c r="E2126" s="263">
        <f>COUNT(L14.19C15)</f>
        <v>0</v>
      </c>
      <c r="G2126" s="268" t="str">
        <f t="shared" si="99"/>
        <v>'=ISBLANK(L14.19C15)</v>
      </c>
      <c r="H2126" s="263" t="str">
        <f t="shared" si="100"/>
        <v>'=COUNT(L14.19C15)</v>
      </c>
    </row>
    <row r="2127" spans="1:8" x14ac:dyDescent="0.2">
      <c r="A2127" s="263" t="s">
        <v>3833</v>
      </c>
      <c r="B2127" s="263" t="s">
        <v>8019</v>
      </c>
      <c r="C2127" s="263">
        <f t="shared" ca="1" si="101"/>
        <v>0</v>
      </c>
      <c r="D2127" s="263" t="b">
        <f>ISBLANK(L14.19C16)</f>
        <v>1</v>
      </c>
      <c r="E2127" s="263">
        <f>COUNT(L14.19C16)</f>
        <v>0</v>
      </c>
      <c r="G2127" s="268" t="str">
        <f t="shared" si="99"/>
        <v>'=ISBLANK(L14.19C16)</v>
      </c>
      <c r="H2127" s="263" t="str">
        <f t="shared" si="100"/>
        <v>'=COUNT(L14.19C16)</v>
      </c>
    </row>
    <row r="2128" spans="1:8" x14ac:dyDescent="0.2">
      <c r="A2128" s="263" t="s">
        <v>3835</v>
      </c>
      <c r="B2128" s="263" t="s">
        <v>8020</v>
      </c>
      <c r="C2128" s="263">
        <f t="shared" ca="1" si="101"/>
        <v>0</v>
      </c>
      <c r="D2128" s="263" t="b">
        <f>ISBLANK(L14.19C17)</f>
        <v>1</v>
      </c>
      <c r="E2128" s="263">
        <f>COUNT(L14.19C17)</f>
        <v>0</v>
      </c>
      <c r="G2128" s="268" t="str">
        <f t="shared" si="99"/>
        <v>'=ISBLANK(L14.19C17)</v>
      </c>
      <c r="H2128" s="263" t="str">
        <f t="shared" si="100"/>
        <v>'=COUNT(L14.19C17)</v>
      </c>
    </row>
    <row r="2129" spans="1:8" x14ac:dyDescent="0.2">
      <c r="A2129" s="263" t="s">
        <v>3837</v>
      </c>
      <c r="B2129" s="263" t="s">
        <v>8021</v>
      </c>
      <c r="C2129" s="263">
        <f t="shared" ca="1" si="101"/>
        <v>0</v>
      </c>
      <c r="D2129" s="263" t="b">
        <f>ISBLANK(L14.19C18)</f>
        <v>1</v>
      </c>
      <c r="E2129" s="263">
        <f>COUNT(L14.19C18)</f>
        <v>0</v>
      </c>
      <c r="G2129" s="268" t="str">
        <f t="shared" si="99"/>
        <v>'=ISBLANK(L14.19C18)</v>
      </c>
      <c r="H2129" s="263" t="str">
        <f t="shared" si="100"/>
        <v>'=COUNT(L14.19C18)</v>
      </c>
    </row>
    <row r="2130" spans="1:8" x14ac:dyDescent="0.2">
      <c r="A2130" s="263" t="s">
        <v>3839</v>
      </c>
      <c r="B2130" s="263" t="s">
        <v>8022</v>
      </c>
      <c r="C2130" s="263">
        <f t="shared" ca="1" si="101"/>
        <v>0</v>
      </c>
      <c r="D2130" s="263" t="b">
        <f>ISBLANK(L14.19C19)</f>
        <v>1</v>
      </c>
      <c r="E2130" s="263">
        <f>COUNT(L14.19C19)</f>
        <v>0</v>
      </c>
      <c r="G2130" s="268" t="str">
        <f t="shared" si="99"/>
        <v>'=ISBLANK(L14.19C19)</v>
      </c>
      <c r="H2130" s="263" t="str">
        <f t="shared" si="100"/>
        <v>'=COUNT(L14.19C19)</v>
      </c>
    </row>
    <row r="2131" spans="1:8" x14ac:dyDescent="0.2">
      <c r="A2131" s="263" t="s">
        <v>3841</v>
      </c>
      <c r="B2131" s="263" t="s">
        <v>8023</v>
      </c>
      <c r="C2131" s="263">
        <f t="shared" ca="1" si="101"/>
        <v>0</v>
      </c>
      <c r="D2131" s="263" t="b">
        <f>ISBLANK(L14.19C20)</f>
        <v>1</v>
      </c>
      <c r="E2131" s="263">
        <f>COUNT(L14.19C20)</f>
        <v>0</v>
      </c>
      <c r="G2131" s="268" t="str">
        <f t="shared" si="99"/>
        <v>'=ISBLANK(L14.19C20)</v>
      </c>
      <c r="H2131" s="263" t="str">
        <f t="shared" si="100"/>
        <v>'=COUNT(L14.19C20)</v>
      </c>
    </row>
    <row r="2132" spans="1:8" x14ac:dyDescent="0.2">
      <c r="A2132" s="263" t="s">
        <v>3843</v>
      </c>
      <c r="B2132" s="263" t="s">
        <v>8024</v>
      </c>
      <c r="C2132" s="263">
        <f t="shared" ca="1" si="101"/>
        <v>0</v>
      </c>
      <c r="D2132" s="263" t="b">
        <f>ISBLANK(L14.19C21)</f>
        <v>1</v>
      </c>
      <c r="E2132" s="263">
        <f>COUNT(L14.19C21)</f>
        <v>0</v>
      </c>
      <c r="G2132" s="268" t="str">
        <f t="shared" si="99"/>
        <v>'=ISBLANK(L14.19C21)</v>
      </c>
      <c r="H2132" s="263" t="str">
        <f t="shared" si="100"/>
        <v>'=COUNT(L14.19C21)</v>
      </c>
    </row>
    <row r="2133" spans="1:8" x14ac:dyDescent="0.2">
      <c r="A2133" s="263" t="s">
        <v>3845</v>
      </c>
      <c r="B2133" s="263" t="s">
        <v>8025</v>
      </c>
      <c r="C2133" s="263">
        <f t="shared" ca="1" si="101"/>
        <v>0</v>
      </c>
      <c r="D2133" s="263" t="b">
        <f>ISBLANK(L14.19C22)</f>
        <v>1</v>
      </c>
      <c r="E2133" s="263">
        <f>COUNT(L14.19C22)</f>
        <v>0</v>
      </c>
      <c r="G2133" s="268" t="str">
        <f t="shared" si="99"/>
        <v>'=ISBLANK(L14.19C22)</v>
      </c>
      <c r="H2133" s="263" t="str">
        <f t="shared" si="100"/>
        <v>'=COUNT(L14.19C22)</v>
      </c>
    </row>
    <row r="2134" spans="1:8" x14ac:dyDescent="0.2">
      <c r="A2134" s="263" t="s">
        <v>3847</v>
      </c>
      <c r="B2134" s="263" t="s">
        <v>8026</v>
      </c>
      <c r="C2134" s="263">
        <f t="shared" ca="1" si="101"/>
        <v>0</v>
      </c>
      <c r="D2134" s="263" t="b">
        <f>ISBLANK(L14.19C23)</f>
        <v>1</v>
      </c>
      <c r="E2134" s="263">
        <f>COUNT(L14.19C23)</f>
        <v>0</v>
      </c>
      <c r="G2134" s="268" t="str">
        <f t="shared" si="99"/>
        <v>'=ISBLANK(L14.19C23)</v>
      </c>
      <c r="H2134" s="263" t="str">
        <f t="shared" si="100"/>
        <v>'=COUNT(L14.19C23)</v>
      </c>
    </row>
    <row r="2135" spans="1:8" x14ac:dyDescent="0.2">
      <c r="A2135" s="263" t="s">
        <v>3849</v>
      </c>
      <c r="B2135" s="263" t="s">
        <v>8027</v>
      </c>
      <c r="C2135" s="263">
        <f t="shared" ca="1" si="101"/>
        <v>0</v>
      </c>
      <c r="D2135" s="263" t="b">
        <f>ISBLANK(L14.19C24)</f>
        <v>1</v>
      </c>
      <c r="E2135" s="263">
        <f>COUNT(L14.19C24)</f>
        <v>0</v>
      </c>
      <c r="G2135" s="268" t="str">
        <f t="shared" si="99"/>
        <v>'=ISBLANK(L14.19C24)</v>
      </c>
      <c r="H2135" s="263" t="str">
        <f t="shared" si="100"/>
        <v>'=COUNT(L14.19C24)</v>
      </c>
    </row>
    <row r="2136" spans="1:8" x14ac:dyDescent="0.2">
      <c r="A2136" s="263" t="s">
        <v>3851</v>
      </c>
      <c r="B2136" s="263" t="s">
        <v>8028</v>
      </c>
      <c r="C2136" s="263">
        <f t="shared" ca="1" si="101"/>
        <v>0</v>
      </c>
      <c r="D2136" s="263" t="b">
        <f>ISBLANK(L14.19C25)</f>
        <v>1</v>
      </c>
      <c r="E2136" s="263">
        <f>COUNT(L14.19C25)</f>
        <v>0</v>
      </c>
      <c r="G2136" s="268" t="str">
        <f t="shared" si="99"/>
        <v>'=ISBLANK(L14.19C25)</v>
      </c>
      <c r="H2136" s="263" t="str">
        <f t="shared" si="100"/>
        <v>'=COUNT(L14.19C25)</v>
      </c>
    </row>
    <row r="2137" spans="1:8" x14ac:dyDescent="0.2">
      <c r="A2137" s="263" t="s">
        <v>3853</v>
      </c>
      <c r="B2137" s="263" t="s">
        <v>8029</v>
      </c>
      <c r="C2137" s="263">
        <f t="shared" ca="1" si="101"/>
        <v>0</v>
      </c>
      <c r="D2137" s="263" t="b">
        <f>ISBLANK(L14.19C26)</f>
        <v>1</v>
      </c>
      <c r="E2137" s="263">
        <f>COUNT(L14.19C26)</f>
        <v>0</v>
      </c>
      <c r="G2137" s="268" t="str">
        <f t="shared" si="99"/>
        <v>'=ISBLANK(L14.19C26)</v>
      </c>
      <c r="H2137" s="263" t="str">
        <f t="shared" si="100"/>
        <v>'=COUNT(L14.19C26)</v>
      </c>
    </row>
    <row r="2138" spans="1:8" x14ac:dyDescent="0.2">
      <c r="A2138" s="263" t="s">
        <v>3855</v>
      </c>
      <c r="B2138" s="263" t="s">
        <v>8030</v>
      </c>
      <c r="C2138" s="263">
        <f t="shared" ca="1" si="101"/>
        <v>0</v>
      </c>
      <c r="D2138" s="263" t="b">
        <f>ISBLANK(L14.19C27)</f>
        <v>1</v>
      </c>
      <c r="E2138" s="263">
        <f>COUNT(L14.19C27)</f>
        <v>0</v>
      </c>
      <c r="G2138" s="268" t="str">
        <f t="shared" si="99"/>
        <v>'=ISBLANK(L14.19C27)</v>
      </c>
      <c r="H2138" s="263" t="str">
        <f t="shared" si="100"/>
        <v>'=COUNT(L14.19C27)</v>
      </c>
    </row>
    <row r="2139" spans="1:8" x14ac:dyDescent="0.2">
      <c r="A2139" s="263" t="s">
        <v>3857</v>
      </c>
      <c r="B2139" s="263" t="s">
        <v>8031</v>
      </c>
      <c r="C2139" s="263">
        <f t="shared" ca="1" si="101"/>
        <v>0</v>
      </c>
      <c r="D2139" s="263" t="b">
        <f>ISBLANK(L14.19C28)</f>
        <v>1</v>
      </c>
      <c r="E2139" s="263">
        <f>COUNT(L14.19C28)</f>
        <v>0</v>
      </c>
      <c r="G2139" s="268" t="str">
        <f t="shared" si="99"/>
        <v>'=ISBLANK(L14.19C28)</v>
      </c>
      <c r="H2139" s="263" t="str">
        <f t="shared" si="100"/>
        <v>'=COUNT(L14.19C28)</v>
      </c>
    </row>
    <row r="2140" spans="1:8" x14ac:dyDescent="0.2">
      <c r="A2140" s="263" t="s">
        <v>3859</v>
      </c>
      <c r="B2140" s="263" t="s">
        <v>8032</v>
      </c>
      <c r="C2140" s="263">
        <f t="shared" ca="1" si="101"/>
        <v>0</v>
      </c>
      <c r="D2140" s="263" t="b">
        <f>ISBLANK(L14.19C29)</f>
        <v>1</v>
      </c>
      <c r="E2140" s="263">
        <f>COUNT(L14.19C29)</f>
        <v>0</v>
      </c>
      <c r="G2140" s="268" t="str">
        <f t="shared" si="99"/>
        <v>'=ISBLANK(L14.19C29)</v>
      </c>
      <c r="H2140" s="263" t="str">
        <f t="shared" si="100"/>
        <v>'=COUNT(L14.19C29)</v>
      </c>
    </row>
    <row r="2141" spans="1:8" x14ac:dyDescent="0.2">
      <c r="A2141" s="263" t="s">
        <v>3861</v>
      </c>
      <c r="B2141" s="263" t="s">
        <v>8033</v>
      </c>
      <c r="C2141" s="263">
        <f t="shared" ca="1" si="101"/>
        <v>0</v>
      </c>
      <c r="D2141" s="263" t="b">
        <f>ISBLANK(L14.19C30)</f>
        <v>1</v>
      </c>
      <c r="E2141" s="263">
        <f>COUNT(L14.19C30)</f>
        <v>0</v>
      </c>
      <c r="G2141" s="268" t="str">
        <f t="shared" si="99"/>
        <v>'=ISBLANK(L14.19C30)</v>
      </c>
      <c r="H2141" s="263" t="str">
        <f t="shared" si="100"/>
        <v>'=COUNT(L14.19C30)</v>
      </c>
    </row>
    <row r="2142" spans="1:8" x14ac:dyDescent="0.2">
      <c r="A2142" s="263" t="s">
        <v>3863</v>
      </c>
      <c r="B2142" s="263" t="s">
        <v>8034</v>
      </c>
      <c r="C2142" s="263">
        <f t="shared" ca="1" si="101"/>
        <v>0</v>
      </c>
      <c r="D2142" s="263" t="b">
        <f>ISBLANK(L14.19C31)</f>
        <v>1</v>
      </c>
      <c r="E2142" s="263">
        <f>COUNT(L14.19C31)</f>
        <v>0</v>
      </c>
      <c r="G2142" s="268" t="str">
        <f t="shared" si="99"/>
        <v>'=ISBLANK(L14.19C31)</v>
      </c>
      <c r="H2142" s="263" t="str">
        <f t="shared" si="100"/>
        <v>'=COUNT(L14.19C31)</v>
      </c>
    </row>
    <row r="2143" spans="1:8" x14ac:dyDescent="0.2">
      <c r="A2143" s="263" t="s">
        <v>3865</v>
      </c>
      <c r="B2143" s="263" t="s">
        <v>8035</v>
      </c>
      <c r="C2143" s="263">
        <f t="shared" ca="1" si="101"/>
        <v>0</v>
      </c>
      <c r="D2143" s="263" t="b">
        <f>ISBLANK(L14.19C32)</f>
        <v>1</v>
      </c>
      <c r="E2143" s="263">
        <f>COUNT(L14.19C32)</f>
        <v>0</v>
      </c>
      <c r="G2143" s="268" t="str">
        <f t="shared" si="99"/>
        <v>'=ISBLANK(L14.19C32)</v>
      </c>
      <c r="H2143" s="263" t="str">
        <f t="shared" si="100"/>
        <v>'=COUNT(L14.19C32)</v>
      </c>
    </row>
    <row r="2144" spans="1:8" x14ac:dyDescent="0.2">
      <c r="A2144" s="263" t="s">
        <v>3867</v>
      </c>
      <c r="B2144" s="263" t="s">
        <v>8036</v>
      </c>
      <c r="C2144" s="263">
        <f t="shared" ca="1" si="101"/>
        <v>0</v>
      </c>
      <c r="D2144" s="263" t="b">
        <f>ISBLANK(L14.19C33)</f>
        <v>1</v>
      </c>
      <c r="E2144" s="263">
        <f>COUNT(L14.19C33)</f>
        <v>0</v>
      </c>
      <c r="G2144" s="268" t="str">
        <f t="shared" si="99"/>
        <v>'=ISBLANK(L14.19C33)</v>
      </c>
      <c r="H2144" s="263" t="str">
        <f t="shared" si="100"/>
        <v>'=COUNT(L14.19C33)</v>
      </c>
    </row>
    <row r="2145" spans="1:8" x14ac:dyDescent="0.2">
      <c r="A2145" s="263" t="s">
        <v>3869</v>
      </c>
      <c r="B2145" s="263" t="s">
        <v>8037</v>
      </c>
      <c r="C2145" s="263">
        <f t="shared" ca="1" si="101"/>
        <v>0</v>
      </c>
      <c r="D2145" s="263" t="b">
        <f>ISBLANK(L14.19C34)</f>
        <v>1</v>
      </c>
      <c r="E2145" s="263">
        <f>COUNT(L14.19C34)</f>
        <v>0</v>
      </c>
      <c r="G2145" s="268" t="str">
        <f t="shared" si="99"/>
        <v>'=ISBLANK(L14.19C34)</v>
      </c>
      <c r="H2145" s="263" t="str">
        <f t="shared" si="100"/>
        <v>'=COUNT(L14.19C34)</v>
      </c>
    </row>
    <row r="2146" spans="1:8" x14ac:dyDescent="0.2">
      <c r="A2146" s="263" t="s">
        <v>3871</v>
      </c>
      <c r="B2146" s="263" t="s">
        <v>8038</v>
      </c>
      <c r="C2146" s="263">
        <f t="shared" ca="1" si="101"/>
        <v>0</v>
      </c>
      <c r="D2146" s="263" t="b">
        <f>ISBLANK(L14.19C35)</f>
        <v>1</v>
      </c>
      <c r="E2146" s="263">
        <f>COUNT(L14.19C35)</f>
        <v>0</v>
      </c>
      <c r="G2146" s="268" t="str">
        <f t="shared" si="99"/>
        <v>'=ISBLANK(L14.19C35)</v>
      </c>
      <c r="H2146" s="263" t="str">
        <f t="shared" si="100"/>
        <v>'=COUNT(L14.19C35)</v>
      </c>
    </row>
    <row r="2147" spans="1:8" x14ac:dyDescent="0.2">
      <c r="A2147" s="263" t="s">
        <v>3873</v>
      </c>
      <c r="B2147" s="263" t="s">
        <v>8039</v>
      </c>
      <c r="C2147" s="263">
        <f t="shared" ca="1" si="101"/>
        <v>0</v>
      </c>
      <c r="D2147" s="263" t="b">
        <f>ISBLANK(L14.19C36)</f>
        <v>1</v>
      </c>
      <c r="E2147" s="263">
        <f>COUNT(L14.19C36)</f>
        <v>0</v>
      </c>
      <c r="G2147" s="268" t="str">
        <f t="shared" si="99"/>
        <v>'=ISBLANK(L14.19C36)</v>
      </c>
      <c r="H2147" s="263" t="str">
        <f t="shared" si="100"/>
        <v>'=COUNT(L14.19C36)</v>
      </c>
    </row>
    <row r="2148" spans="1:8" x14ac:dyDescent="0.2">
      <c r="A2148" s="263" t="s">
        <v>3875</v>
      </c>
      <c r="B2148" s="263" t="s">
        <v>8040</v>
      </c>
      <c r="C2148" s="263">
        <f t="shared" ca="1" si="101"/>
        <v>0</v>
      </c>
      <c r="D2148" s="263" t="b">
        <f>ISBLANK(L14.19C37)</f>
        <v>1</v>
      </c>
      <c r="E2148" s="263">
        <f>COUNT(L14.19C37)</f>
        <v>0</v>
      </c>
      <c r="G2148" s="268" t="str">
        <f t="shared" si="99"/>
        <v>'=ISBLANK(L14.19C37)</v>
      </c>
      <c r="H2148" s="263" t="str">
        <f t="shared" si="100"/>
        <v>'=COUNT(L14.19C37)</v>
      </c>
    </row>
    <row r="2149" spans="1:8" x14ac:dyDescent="0.2">
      <c r="A2149" s="263" t="s">
        <v>3877</v>
      </c>
      <c r="B2149" s="263" t="s">
        <v>8041</v>
      </c>
      <c r="C2149" s="263">
        <f t="shared" ca="1" si="101"/>
        <v>0</v>
      </c>
      <c r="D2149" s="263" t="b">
        <f>ISBLANK(L14.19C38)</f>
        <v>1</v>
      </c>
      <c r="E2149" s="263">
        <f>COUNT(L14.19C38)</f>
        <v>0</v>
      </c>
      <c r="G2149" s="268" t="str">
        <f t="shared" si="99"/>
        <v>'=ISBLANK(L14.19C38)</v>
      </c>
      <c r="H2149" s="263" t="str">
        <f t="shared" si="100"/>
        <v>'=COUNT(L14.19C38)</v>
      </c>
    </row>
    <row r="2150" spans="1:8" x14ac:dyDescent="0.2">
      <c r="A2150" s="263" t="s">
        <v>3879</v>
      </c>
      <c r="B2150" s="263" t="s">
        <v>8042</v>
      </c>
      <c r="C2150" s="263">
        <f t="shared" ca="1" si="101"/>
        <v>0</v>
      </c>
      <c r="D2150" s="263" t="b">
        <f>ISBLANK(L14.19C39)</f>
        <v>1</v>
      </c>
      <c r="E2150" s="263">
        <f>COUNT(L14.19C39)</f>
        <v>0</v>
      </c>
      <c r="G2150" s="268" t="str">
        <f t="shared" si="99"/>
        <v>'=ISBLANK(L14.19C39)</v>
      </c>
      <c r="H2150" s="263" t="str">
        <f t="shared" si="100"/>
        <v>'=COUNT(L14.19C39)</v>
      </c>
    </row>
    <row r="2151" spans="1:8" x14ac:dyDescent="0.2">
      <c r="A2151" s="263" t="s">
        <v>3881</v>
      </c>
      <c r="B2151" s="263" t="s">
        <v>8043</v>
      </c>
      <c r="C2151" s="263">
        <f t="shared" ca="1" si="101"/>
        <v>0</v>
      </c>
      <c r="D2151" s="263" t="b">
        <f>ISBLANK(L14.19C40)</f>
        <v>1</v>
      </c>
      <c r="E2151" s="263">
        <f>COUNT(L14.19C40)</f>
        <v>0</v>
      </c>
      <c r="G2151" s="268" t="str">
        <f t="shared" si="99"/>
        <v>'=ISBLANK(L14.19C40)</v>
      </c>
      <c r="H2151" s="263" t="str">
        <f t="shared" si="100"/>
        <v>'=COUNT(L14.19C40)</v>
      </c>
    </row>
    <row r="2152" spans="1:8" x14ac:dyDescent="0.2">
      <c r="A2152" s="263" t="s">
        <v>3883</v>
      </c>
      <c r="B2152" s="263" t="s">
        <v>8044</v>
      </c>
      <c r="C2152" s="263">
        <f t="shared" ca="1" si="101"/>
        <v>0</v>
      </c>
      <c r="D2152" s="263" t="b">
        <f>ISBLANK(L14.19C41)</f>
        <v>1</v>
      </c>
      <c r="E2152" s="263">
        <f>COUNT(L14.19C41)</f>
        <v>0</v>
      </c>
      <c r="G2152" s="268" t="str">
        <f t="shared" si="99"/>
        <v>'=ISBLANK(L14.19C41)</v>
      </c>
      <c r="H2152" s="263" t="str">
        <f t="shared" si="100"/>
        <v>'=COUNT(L14.19C41)</v>
      </c>
    </row>
    <row r="2153" spans="1:8" x14ac:dyDescent="0.2">
      <c r="A2153" s="263" t="s">
        <v>3885</v>
      </c>
      <c r="B2153" s="263" t="s">
        <v>8045</v>
      </c>
      <c r="C2153" s="263">
        <f t="shared" ca="1" si="101"/>
        <v>0</v>
      </c>
      <c r="D2153" s="263" t="b">
        <f>ISBLANK(L14.19C42)</f>
        <v>1</v>
      </c>
      <c r="E2153" s="263">
        <f>COUNT(L14.19C42)</f>
        <v>0</v>
      </c>
      <c r="G2153" s="268" t="str">
        <f t="shared" si="99"/>
        <v>'=ISBLANK(L14.19C42)</v>
      </c>
      <c r="H2153" s="263" t="str">
        <f t="shared" si="100"/>
        <v>'=COUNT(L14.19C42)</v>
      </c>
    </row>
    <row r="2154" spans="1:8" x14ac:dyDescent="0.2">
      <c r="A2154" s="263" t="s">
        <v>3887</v>
      </c>
      <c r="B2154" s="263" t="s">
        <v>8046</v>
      </c>
      <c r="C2154" s="263">
        <f t="shared" ca="1" si="101"/>
        <v>0</v>
      </c>
      <c r="D2154" s="263" t="b">
        <f>ISBLANK(L14.19C43)</f>
        <v>1</v>
      </c>
      <c r="E2154" s="263">
        <f>COUNT(L14.19C43)</f>
        <v>0</v>
      </c>
      <c r="G2154" s="268" t="str">
        <f t="shared" si="99"/>
        <v>'=ISBLANK(L14.19C43)</v>
      </c>
      <c r="H2154" s="263" t="str">
        <f t="shared" si="100"/>
        <v>'=COUNT(L14.19C43)</v>
      </c>
    </row>
    <row r="2155" spans="1:8" x14ac:dyDescent="0.2">
      <c r="A2155" s="263" t="s">
        <v>3889</v>
      </c>
      <c r="B2155" s="263" t="s">
        <v>8047</v>
      </c>
      <c r="C2155" s="263">
        <f t="shared" ca="1" si="101"/>
        <v>0</v>
      </c>
      <c r="D2155" s="263" t="b">
        <f>ISBLANK(L14.19C44)</f>
        <v>1</v>
      </c>
      <c r="E2155" s="263">
        <f>COUNT(L14.19C44)</f>
        <v>0</v>
      </c>
      <c r="G2155" s="268" t="str">
        <f t="shared" si="99"/>
        <v>'=ISBLANK(L14.19C44)</v>
      </c>
      <c r="H2155" s="263" t="str">
        <f t="shared" si="100"/>
        <v>'=COUNT(L14.19C44)</v>
      </c>
    </row>
    <row r="2156" spans="1:8" x14ac:dyDescent="0.2">
      <c r="A2156" s="263" t="s">
        <v>3891</v>
      </c>
      <c r="B2156" s="263" t="s">
        <v>8048</v>
      </c>
      <c r="C2156" s="263">
        <f t="shared" ca="1" si="101"/>
        <v>0</v>
      </c>
      <c r="D2156" s="263" t="b">
        <f>ISBLANK(L14.19C45)</f>
        <v>1</v>
      </c>
      <c r="E2156" s="263">
        <f>COUNT(L14.19C45)</f>
        <v>0</v>
      </c>
      <c r="G2156" s="268" t="str">
        <f t="shared" si="99"/>
        <v>'=ISBLANK(L14.19C45)</v>
      </c>
      <c r="H2156" s="263" t="str">
        <f t="shared" si="100"/>
        <v>'=COUNT(L14.19C45)</v>
      </c>
    </row>
    <row r="2157" spans="1:8" x14ac:dyDescent="0.2">
      <c r="A2157" s="263" t="s">
        <v>3893</v>
      </c>
      <c r="B2157" s="263" t="s">
        <v>8049</v>
      </c>
      <c r="C2157" s="263">
        <f t="shared" ca="1" si="101"/>
        <v>0</v>
      </c>
      <c r="D2157" s="263" t="b">
        <f>ISBLANK(L14.19C46)</f>
        <v>1</v>
      </c>
      <c r="E2157" s="263">
        <f>COUNT(L14.19C46)</f>
        <v>0</v>
      </c>
      <c r="G2157" s="268" t="str">
        <f t="shared" si="99"/>
        <v>'=ISBLANK(L14.19C46)</v>
      </c>
      <c r="H2157" s="263" t="str">
        <f t="shared" si="100"/>
        <v>'=COUNT(L14.19C46)</v>
      </c>
    </row>
    <row r="2158" spans="1:8" x14ac:dyDescent="0.2">
      <c r="A2158" s="263" t="s">
        <v>3895</v>
      </c>
      <c r="B2158" s="263" t="s">
        <v>8050</v>
      </c>
      <c r="C2158" s="263">
        <f t="shared" ca="1" si="101"/>
        <v>0</v>
      </c>
      <c r="D2158" s="263" t="b">
        <f>ISBLANK(L14.19C47)</f>
        <v>1</v>
      </c>
      <c r="E2158" s="263">
        <f>COUNT(L14.19C47)</f>
        <v>0</v>
      </c>
      <c r="G2158" s="268" t="str">
        <f t="shared" si="99"/>
        <v>'=ISBLANK(L14.19C47)</v>
      </c>
      <c r="H2158" s="263" t="str">
        <f t="shared" si="100"/>
        <v>'=COUNT(L14.19C47)</v>
      </c>
    </row>
    <row r="2159" spans="1:8" x14ac:dyDescent="0.2">
      <c r="A2159" s="263" t="s">
        <v>3897</v>
      </c>
      <c r="B2159" s="263" t="s">
        <v>8051</v>
      </c>
      <c r="C2159" s="263">
        <f t="shared" ca="1" si="101"/>
        <v>0</v>
      </c>
      <c r="D2159" s="263" t="b">
        <f>ISBLANK(L14.19C48)</f>
        <v>1</v>
      </c>
      <c r="E2159" s="263">
        <f>COUNT(L14.19C48)</f>
        <v>0</v>
      </c>
      <c r="G2159" s="268" t="str">
        <f t="shared" si="99"/>
        <v>'=ISBLANK(L14.19C48)</v>
      </c>
      <c r="H2159" s="263" t="str">
        <f t="shared" si="100"/>
        <v>'=COUNT(L14.19C48)</v>
      </c>
    </row>
    <row r="2160" spans="1:8" x14ac:dyDescent="0.2">
      <c r="A2160" s="263" t="s">
        <v>3899</v>
      </c>
      <c r="B2160" s="263" t="s">
        <v>8052</v>
      </c>
      <c r="C2160" s="263">
        <f t="shared" ca="1" si="101"/>
        <v>0</v>
      </c>
      <c r="D2160" s="263" t="b">
        <f>ISBLANK(L14.19C49)</f>
        <v>1</v>
      </c>
      <c r="E2160" s="263">
        <f>COUNT(L14.19C49)</f>
        <v>0</v>
      </c>
      <c r="G2160" s="268" t="str">
        <f t="shared" si="99"/>
        <v>'=ISBLANK(L14.19C49)</v>
      </c>
      <c r="H2160" s="263" t="str">
        <f t="shared" si="100"/>
        <v>'=COUNT(L14.19C49)</v>
      </c>
    </row>
    <row r="2161" spans="1:8" x14ac:dyDescent="0.2">
      <c r="A2161" s="263" t="s">
        <v>3901</v>
      </c>
      <c r="B2161" s="263" t="s">
        <v>8053</v>
      </c>
      <c r="C2161" s="263">
        <f t="shared" ca="1" si="101"/>
        <v>0</v>
      </c>
      <c r="D2161" s="263" t="b">
        <f>ISBLANK(L14.19C50)</f>
        <v>1</v>
      </c>
      <c r="E2161" s="263">
        <f>COUNT(L14.19C50)</f>
        <v>0</v>
      </c>
      <c r="G2161" s="268" t="str">
        <f t="shared" si="99"/>
        <v>'=ISBLANK(L14.19C50)</v>
      </c>
      <c r="H2161" s="263" t="str">
        <f t="shared" si="100"/>
        <v>'=COUNT(L14.19C50)</v>
      </c>
    </row>
    <row r="2162" spans="1:8" x14ac:dyDescent="0.2">
      <c r="A2162" s="263" t="s">
        <v>3903</v>
      </c>
      <c r="B2162" s="263" t="s">
        <v>8054</v>
      </c>
      <c r="C2162" s="263">
        <f t="shared" ca="1" si="101"/>
        <v>0</v>
      </c>
      <c r="D2162" s="263" t="b">
        <f>ISBLANK(L14.19C51)</f>
        <v>1</v>
      </c>
      <c r="E2162" s="263">
        <f>COUNT(L14.19C51)</f>
        <v>0</v>
      </c>
      <c r="G2162" s="268" t="str">
        <f t="shared" si="99"/>
        <v>'=ISBLANK(L14.19C51)</v>
      </c>
      <c r="H2162" s="263" t="str">
        <f t="shared" si="100"/>
        <v>'=COUNT(L14.19C51)</v>
      </c>
    </row>
    <row r="2163" spans="1:8" x14ac:dyDescent="0.2">
      <c r="A2163" s="263" t="s">
        <v>3905</v>
      </c>
      <c r="B2163" s="263" t="s">
        <v>8055</v>
      </c>
      <c r="C2163" s="263">
        <f t="shared" ca="1" si="101"/>
        <v>0</v>
      </c>
      <c r="D2163" s="263" t="b">
        <f>ISBLANK(L14.19T)</f>
        <v>0</v>
      </c>
      <c r="E2163" s="263">
        <f>COUNT(L14.19T)</f>
        <v>1</v>
      </c>
      <c r="G2163" s="268" t="str">
        <f t="shared" si="99"/>
        <v>'=ISBLANK(L14.19T)</v>
      </c>
      <c r="H2163" s="263" t="str">
        <f t="shared" si="100"/>
        <v>'=COUNT(L14.19T)</v>
      </c>
    </row>
    <row r="2164" spans="1:8" x14ac:dyDescent="0.2">
      <c r="A2164" s="263" t="s">
        <v>3906</v>
      </c>
      <c r="B2164" s="263" t="s">
        <v>6279</v>
      </c>
      <c r="C2164" s="263" t="e">
        <f t="shared" ca="1" si="101"/>
        <v>#VALUE!</v>
      </c>
      <c r="D2164" s="263" t="b">
        <f>ISBLANK(L14.21)</f>
        <v>0</v>
      </c>
      <c r="E2164" s="263">
        <f>COUNT(L14.21)</f>
        <v>0</v>
      </c>
      <c r="G2164" s="268" t="str">
        <f t="shared" si="99"/>
        <v>'=ISBLANK(L14.21)</v>
      </c>
      <c r="H2164" s="263" t="str">
        <f t="shared" si="100"/>
        <v>'=COUNT(L14.21)</v>
      </c>
    </row>
    <row r="2165" spans="1:8" x14ac:dyDescent="0.2">
      <c r="A2165" s="263" t="s">
        <v>3907</v>
      </c>
      <c r="B2165" s="263" t="s">
        <v>3908</v>
      </c>
      <c r="C2165" s="263">
        <f t="shared" ca="1" si="101"/>
        <v>0</v>
      </c>
      <c r="D2165" s="263" t="b">
        <f>ISBLANK(L14.21C01)</f>
        <v>1</v>
      </c>
      <c r="E2165" s="263">
        <f>COUNT(L14.21C01)</f>
        <v>0</v>
      </c>
      <c r="G2165" s="268" t="str">
        <f t="shared" si="99"/>
        <v>'=ISBLANK(L14.21C01)</v>
      </c>
      <c r="H2165" s="263" t="str">
        <f t="shared" si="100"/>
        <v>'=COUNT(L14.21C01)</v>
      </c>
    </row>
    <row r="2166" spans="1:8" x14ac:dyDescent="0.2">
      <c r="A2166" s="263" t="s">
        <v>3909</v>
      </c>
      <c r="B2166" s="263" t="s">
        <v>3910</v>
      </c>
      <c r="C2166" s="263">
        <f t="shared" ca="1" si="101"/>
        <v>0</v>
      </c>
      <c r="D2166" s="263" t="b">
        <f>ISBLANK(L14.21C02)</f>
        <v>1</v>
      </c>
      <c r="E2166" s="263">
        <f>COUNT(L14.21C02)</f>
        <v>0</v>
      </c>
      <c r="G2166" s="268" t="str">
        <f t="shared" si="99"/>
        <v>'=ISBLANK(L14.21C02)</v>
      </c>
      <c r="H2166" s="263" t="str">
        <f t="shared" si="100"/>
        <v>'=COUNT(L14.21C02)</v>
      </c>
    </row>
    <row r="2167" spans="1:8" x14ac:dyDescent="0.2">
      <c r="A2167" s="263" t="s">
        <v>3911</v>
      </c>
      <c r="B2167" s="263" t="s">
        <v>3912</v>
      </c>
      <c r="C2167" s="263">
        <f t="shared" ca="1" si="101"/>
        <v>0</v>
      </c>
      <c r="D2167" s="263" t="b">
        <f>ISBLANK(L14.21C03)</f>
        <v>1</v>
      </c>
      <c r="E2167" s="263">
        <f>COUNT(L14.21C03)</f>
        <v>0</v>
      </c>
      <c r="G2167" s="268" t="str">
        <f t="shared" si="99"/>
        <v>'=ISBLANK(L14.21C03)</v>
      </c>
      <c r="H2167" s="263" t="str">
        <f t="shared" si="100"/>
        <v>'=COUNT(L14.21C03)</v>
      </c>
    </row>
    <row r="2168" spans="1:8" x14ac:dyDescent="0.2">
      <c r="A2168" s="263" t="s">
        <v>3913</v>
      </c>
      <c r="B2168" s="263" t="s">
        <v>3914</v>
      </c>
      <c r="C2168" s="263">
        <f t="shared" ca="1" si="101"/>
        <v>0</v>
      </c>
      <c r="D2168" s="263" t="b">
        <f>ISBLANK(L14.21C04)</f>
        <v>1</v>
      </c>
      <c r="E2168" s="263">
        <f>COUNT(L14.21C04)</f>
        <v>0</v>
      </c>
      <c r="G2168" s="268" t="str">
        <f t="shared" si="99"/>
        <v>'=ISBLANK(L14.21C04)</v>
      </c>
      <c r="H2168" s="263" t="str">
        <f t="shared" si="100"/>
        <v>'=COUNT(L14.21C04)</v>
      </c>
    </row>
    <row r="2169" spans="1:8" x14ac:dyDescent="0.2">
      <c r="A2169" s="263" t="s">
        <v>3915</v>
      </c>
      <c r="B2169" s="263" t="s">
        <v>3916</v>
      </c>
      <c r="C2169" s="263">
        <f t="shared" ca="1" si="101"/>
        <v>0</v>
      </c>
      <c r="D2169" s="263" t="b">
        <f>ISBLANK(L14.21C05)</f>
        <v>1</v>
      </c>
      <c r="E2169" s="263">
        <f>COUNT(L14.21C05)</f>
        <v>0</v>
      </c>
      <c r="G2169" s="268" t="str">
        <f t="shared" si="99"/>
        <v>'=ISBLANK(L14.21C05)</v>
      </c>
      <c r="H2169" s="263" t="str">
        <f t="shared" si="100"/>
        <v>'=COUNT(L14.21C05)</v>
      </c>
    </row>
    <row r="2170" spans="1:8" x14ac:dyDescent="0.2">
      <c r="A2170" s="263" t="s">
        <v>3917</v>
      </c>
      <c r="B2170" s="263" t="s">
        <v>3918</v>
      </c>
      <c r="C2170" s="263">
        <f t="shared" ca="1" si="101"/>
        <v>0</v>
      </c>
      <c r="D2170" s="263" t="b">
        <f>ISBLANK(L14.21C06)</f>
        <v>1</v>
      </c>
      <c r="E2170" s="263">
        <f>COUNT(L14.21C06)</f>
        <v>0</v>
      </c>
      <c r="G2170" s="268" t="str">
        <f t="shared" si="99"/>
        <v>'=ISBLANK(L14.21C06)</v>
      </c>
      <c r="H2170" s="263" t="str">
        <f t="shared" si="100"/>
        <v>'=COUNT(L14.21C06)</v>
      </c>
    </row>
    <row r="2171" spans="1:8" x14ac:dyDescent="0.2">
      <c r="A2171" s="263" t="s">
        <v>3919</v>
      </c>
      <c r="B2171" s="263" t="s">
        <v>3920</v>
      </c>
      <c r="C2171" s="263">
        <f t="shared" ca="1" si="101"/>
        <v>0</v>
      </c>
      <c r="D2171" s="263" t="b">
        <f>ISBLANK(L14.21C07)</f>
        <v>1</v>
      </c>
      <c r="E2171" s="263">
        <f>COUNT(L14.21C07)</f>
        <v>0</v>
      </c>
      <c r="G2171" s="268" t="str">
        <f t="shared" si="99"/>
        <v>'=ISBLANK(L14.21C07)</v>
      </c>
      <c r="H2171" s="263" t="str">
        <f t="shared" si="100"/>
        <v>'=COUNT(L14.21C07)</v>
      </c>
    </row>
    <row r="2172" spans="1:8" x14ac:dyDescent="0.2">
      <c r="A2172" s="263" t="s">
        <v>3921</v>
      </c>
      <c r="B2172" s="263" t="s">
        <v>3922</v>
      </c>
      <c r="C2172" s="263">
        <f t="shared" ca="1" si="101"/>
        <v>0</v>
      </c>
      <c r="D2172" s="263" t="b">
        <f>ISBLANK(L14.21C08)</f>
        <v>1</v>
      </c>
      <c r="E2172" s="263">
        <f>COUNT(L14.21C08)</f>
        <v>0</v>
      </c>
      <c r="G2172" s="268" t="str">
        <f t="shared" si="99"/>
        <v>'=ISBLANK(L14.21C08)</v>
      </c>
      <c r="H2172" s="263" t="str">
        <f t="shared" si="100"/>
        <v>'=COUNT(L14.21C08)</v>
      </c>
    </row>
    <row r="2173" spans="1:8" x14ac:dyDescent="0.2">
      <c r="A2173" s="263" t="s">
        <v>3923</v>
      </c>
      <c r="B2173" s="263" t="s">
        <v>3924</v>
      </c>
      <c r="C2173" s="263">
        <f t="shared" ca="1" si="101"/>
        <v>0</v>
      </c>
      <c r="D2173" s="263" t="b">
        <f>ISBLANK(L14.21C09)</f>
        <v>1</v>
      </c>
      <c r="E2173" s="263">
        <f>COUNT(L14.21C09)</f>
        <v>0</v>
      </c>
      <c r="G2173" s="268" t="str">
        <f t="shared" si="99"/>
        <v>'=ISBLANK(L14.21C09)</v>
      </c>
      <c r="H2173" s="263" t="str">
        <f t="shared" si="100"/>
        <v>'=COUNT(L14.21C09)</v>
      </c>
    </row>
    <row r="2174" spans="1:8" x14ac:dyDescent="0.2">
      <c r="A2174" s="263" t="s">
        <v>3925</v>
      </c>
      <c r="B2174" s="263" t="s">
        <v>3926</v>
      </c>
      <c r="C2174" s="263">
        <f t="shared" ca="1" si="101"/>
        <v>0</v>
      </c>
      <c r="D2174" s="263" t="b">
        <f>ISBLANK(L14.21C10)</f>
        <v>1</v>
      </c>
      <c r="E2174" s="263">
        <f>COUNT(L14.21C10)</f>
        <v>0</v>
      </c>
      <c r="G2174" s="268" t="str">
        <f t="shared" si="99"/>
        <v>'=ISBLANK(L14.21C10)</v>
      </c>
      <c r="H2174" s="263" t="str">
        <f t="shared" si="100"/>
        <v>'=COUNT(L14.21C10)</v>
      </c>
    </row>
    <row r="2175" spans="1:8" x14ac:dyDescent="0.2">
      <c r="A2175" s="263" t="s">
        <v>3927</v>
      </c>
      <c r="B2175" s="263" t="s">
        <v>3928</v>
      </c>
      <c r="C2175" s="263">
        <f t="shared" ca="1" si="101"/>
        <v>0</v>
      </c>
      <c r="D2175" s="263" t="b">
        <f>ISBLANK(L14.21C11)</f>
        <v>1</v>
      </c>
      <c r="E2175" s="263">
        <f>COUNT(L14.21C11)</f>
        <v>0</v>
      </c>
      <c r="G2175" s="268" t="str">
        <f t="shared" si="99"/>
        <v>'=ISBLANK(L14.21C11)</v>
      </c>
      <c r="H2175" s="263" t="str">
        <f t="shared" si="100"/>
        <v>'=COUNT(L14.21C11)</v>
      </c>
    </row>
    <row r="2176" spans="1:8" x14ac:dyDescent="0.2">
      <c r="A2176" s="263" t="s">
        <v>3929</v>
      </c>
      <c r="B2176" s="263" t="s">
        <v>3930</v>
      </c>
      <c r="C2176" s="263">
        <f t="shared" ca="1" si="101"/>
        <v>0</v>
      </c>
      <c r="D2176" s="263" t="b">
        <f>ISBLANK(L14.21C12)</f>
        <v>1</v>
      </c>
      <c r="E2176" s="263">
        <f>COUNT(L14.21C12)</f>
        <v>0</v>
      </c>
      <c r="G2176" s="268" t="str">
        <f t="shared" si="99"/>
        <v>'=ISBLANK(L14.21C12)</v>
      </c>
      <c r="H2176" s="263" t="str">
        <f t="shared" si="100"/>
        <v>'=COUNT(L14.21C12)</v>
      </c>
    </row>
    <row r="2177" spans="1:8" x14ac:dyDescent="0.2">
      <c r="A2177" s="263" t="s">
        <v>3931</v>
      </c>
      <c r="B2177" s="263" t="s">
        <v>3932</v>
      </c>
      <c r="C2177" s="263">
        <f t="shared" ca="1" si="101"/>
        <v>0</v>
      </c>
      <c r="D2177" s="263" t="b">
        <f>ISBLANK(L14.21C13)</f>
        <v>1</v>
      </c>
      <c r="E2177" s="263">
        <f>COUNT(L14.21C13)</f>
        <v>0</v>
      </c>
      <c r="G2177" s="268" t="str">
        <f t="shared" si="99"/>
        <v>'=ISBLANK(L14.21C13)</v>
      </c>
      <c r="H2177" s="263" t="str">
        <f t="shared" si="100"/>
        <v>'=COUNT(L14.21C13)</v>
      </c>
    </row>
    <row r="2178" spans="1:8" x14ac:dyDescent="0.2">
      <c r="A2178" s="263" t="s">
        <v>3933</v>
      </c>
      <c r="B2178" s="263" t="s">
        <v>3934</v>
      </c>
      <c r="C2178" s="263">
        <f t="shared" ca="1" si="101"/>
        <v>0</v>
      </c>
      <c r="D2178" s="263" t="b">
        <f>ISBLANK(L14.21C14)</f>
        <v>1</v>
      </c>
      <c r="E2178" s="263">
        <f>COUNT(L14.21C14)</f>
        <v>0</v>
      </c>
      <c r="G2178" s="268" t="str">
        <f t="shared" ref="G2178:G2241" si="102">"'=ISBLANK(" &amp; A2178 &amp;")"</f>
        <v>'=ISBLANK(L14.21C14)</v>
      </c>
      <c r="H2178" s="263" t="str">
        <f t="shared" ref="H2178:H2241" si="103">"'=COUNT(" &amp; A2178 &amp;")"</f>
        <v>'=COUNT(L14.21C14)</v>
      </c>
    </row>
    <row r="2179" spans="1:8" x14ac:dyDescent="0.2">
      <c r="A2179" s="263" t="s">
        <v>3935</v>
      </c>
      <c r="B2179" s="263" t="s">
        <v>3936</v>
      </c>
      <c r="C2179" s="263">
        <f t="shared" ref="C2179:C2242" ca="1" si="104">INDIRECT(A2179)</f>
        <v>0</v>
      </c>
      <c r="D2179" s="263" t="b">
        <f>ISBLANK(L14.21C15)</f>
        <v>1</v>
      </c>
      <c r="E2179" s="263">
        <f>COUNT(L14.21C15)</f>
        <v>0</v>
      </c>
      <c r="G2179" s="268" t="str">
        <f t="shared" si="102"/>
        <v>'=ISBLANK(L14.21C15)</v>
      </c>
      <c r="H2179" s="263" t="str">
        <f t="shared" si="103"/>
        <v>'=COUNT(L14.21C15)</v>
      </c>
    </row>
    <row r="2180" spans="1:8" x14ac:dyDescent="0.2">
      <c r="A2180" s="263" t="s">
        <v>3937</v>
      </c>
      <c r="B2180" s="263" t="s">
        <v>3938</v>
      </c>
      <c r="C2180" s="263">
        <f t="shared" ca="1" si="104"/>
        <v>0</v>
      </c>
      <c r="D2180" s="263" t="b">
        <f>ISBLANK(L14.21C16)</f>
        <v>1</v>
      </c>
      <c r="E2180" s="263">
        <f>COUNT(L14.21C16)</f>
        <v>0</v>
      </c>
      <c r="G2180" s="268" t="str">
        <f t="shared" si="102"/>
        <v>'=ISBLANK(L14.21C16)</v>
      </c>
      <c r="H2180" s="263" t="str">
        <f t="shared" si="103"/>
        <v>'=COUNT(L14.21C16)</v>
      </c>
    </row>
    <row r="2181" spans="1:8" x14ac:dyDescent="0.2">
      <c r="A2181" s="263" t="s">
        <v>3939</v>
      </c>
      <c r="B2181" s="263" t="s">
        <v>3940</v>
      </c>
      <c r="C2181" s="263">
        <f t="shared" ca="1" si="104"/>
        <v>0</v>
      </c>
      <c r="D2181" s="263" t="b">
        <f>ISBLANK(L14.21C17)</f>
        <v>1</v>
      </c>
      <c r="E2181" s="263">
        <f>COUNT(L14.21C17)</f>
        <v>0</v>
      </c>
      <c r="G2181" s="268" t="str">
        <f t="shared" si="102"/>
        <v>'=ISBLANK(L14.21C17)</v>
      </c>
      <c r="H2181" s="263" t="str">
        <f t="shared" si="103"/>
        <v>'=COUNT(L14.21C17)</v>
      </c>
    </row>
    <row r="2182" spans="1:8" x14ac:dyDescent="0.2">
      <c r="A2182" s="263" t="s">
        <v>3941</v>
      </c>
      <c r="B2182" s="263" t="s">
        <v>3942</v>
      </c>
      <c r="C2182" s="263">
        <f t="shared" ca="1" si="104"/>
        <v>0</v>
      </c>
      <c r="D2182" s="263" t="b">
        <f>ISBLANK(L14.21C18)</f>
        <v>1</v>
      </c>
      <c r="E2182" s="263">
        <f>COUNT(L14.21C18)</f>
        <v>0</v>
      </c>
      <c r="G2182" s="268" t="str">
        <f t="shared" si="102"/>
        <v>'=ISBLANK(L14.21C18)</v>
      </c>
      <c r="H2182" s="263" t="str">
        <f t="shared" si="103"/>
        <v>'=COUNT(L14.21C18)</v>
      </c>
    </row>
    <row r="2183" spans="1:8" x14ac:dyDescent="0.2">
      <c r="A2183" s="263" t="s">
        <v>3943</v>
      </c>
      <c r="B2183" s="263" t="s">
        <v>3944</v>
      </c>
      <c r="C2183" s="263">
        <f t="shared" ca="1" si="104"/>
        <v>0</v>
      </c>
      <c r="D2183" s="263" t="b">
        <f>ISBLANK(L14.21C19)</f>
        <v>1</v>
      </c>
      <c r="E2183" s="263">
        <f>COUNT(L14.21C19)</f>
        <v>0</v>
      </c>
      <c r="G2183" s="268" t="str">
        <f t="shared" si="102"/>
        <v>'=ISBLANK(L14.21C19)</v>
      </c>
      <c r="H2183" s="263" t="str">
        <f t="shared" si="103"/>
        <v>'=COUNT(L14.21C19)</v>
      </c>
    </row>
    <row r="2184" spans="1:8" x14ac:dyDescent="0.2">
      <c r="A2184" s="263" t="s">
        <v>3945</v>
      </c>
      <c r="B2184" s="263" t="s">
        <v>3946</v>
      </c>
      <c r="C2184" s="263">
        <f t="shared" ca="1" si="104"/>
        <v>0</v>
      </c>
      <c r="D2184" s="263" t="b">
        <f>ISBLANK(L14.21C20)</f>
        <v>1</v>
      </c>
      <c r="E2184" s="263">
        <f>COUNT(L14.21C20)</f>
        <v>0</v>
      </c>
      <c r="G2184" s="268" t="str">
        <f t="shared" si="102"/>
        <v>'=ISBLANK(L14.21C20)</v>
      </c>
      <c r="H2184" s="263" t="str">
        <f t="shared" si="103"/>
        <v>'=COUNT(L14.21C20)</v>
      </c>
    </row>
    <row r="2185" spans="1:8" x14ac:dyDescent="0.2">
      <c r="A2185" s="263" t="s">
        <v>3947</v>
      </c>
      <c r="B2185" s="263" t="s">
        <v>3948</v>
      </c>
      <c r="C2185" s="263">
        <f t="shared" ca="1" si="104"/>
        <v>0</v>
      </c>
      <c r="D2185" s="263" t="b">
        <f>ISBLANK(L14.21C21)</f>
        <v>1</v>
      </c>
      <c r="E2185" s="263">
        <f>COUNT(L14.21C21)</f>
        <v>0</v>
      </c>
      <c r="G2185" s="268" t="str">
        <f t="shared" si="102"/>
        <v>'=ISBLANK(L14.21C21)</v>
      </c>
      <c r="H2185" s="263" t="str">
        <f t="shared" si="103"/>
        <v>'=COUNT(L14.21C21)</v>
      </c>
    </row>
    <row r="2186" spans="1:8" x14ac:dyDescent="0.2">
      <c r="A2186" s="263" t="s">
        <v>3949</v>
      </c>
      <c r="B2186" s="263" t="s">
        <v>3950</v>
      </c>
      <c r="C2186" s="263">
        <f t="shared" ca="1" si="104"/>
        <v>0</v>
      </c>
      <c r="D2186" s="263" t="b">
        <f>ISBLANK(L14.21C22)</f>
        <v>1</v>
      </c>
      <c r="E2186" s="263">
        <f>COUNT(L14.21C22)</f>
        <v>0</v>
      </c>
      <c r="G2186" s="268" t="str">
        <f t="shared" si="102"/>
        <v>'=ISBLANK(L14.21C22)</v>
      </c>
      <c r="H2186" s="263" t="str">
        <f t="shared" si="103"/>
        <v>'=COUNT(L14.21C22)</v>
      </c>
    </row>
    <row r="2187" spans="1:8" x14ac:dyDescent="0.2">
      <c r="A2187" s="263" t="s">
        <v>3951</v>
      </c>
      <c r="B2187" s="263" t="s">
        <v>3952</v>
      </c>
      <c r="C2187" s="263">
        <f t="shared" ca="1" si="104"/>
        <v>0</v>
      </c>
      <c r="D2187" s="263" t="b">
        <f>ISBLANK(L14.21C23)</f>
        <v>1</v>
      </c>
      <c r="E2187" s="263">
        <f>COUNT(L14.21C23)</f>
        <v>0</v>
      </c>
      <c r="G2187" s="268" t="str">
        <f t="shared" si="102"/>
        <v>'=ISBLANK(L14.21C23)</v>
      </c>
      <c r="H2187" s="263" t="str">
        <f t="shared" si="103"/>
        <v>'=COUNT(L14.21C23)</v>
      </c>
    </row>
    <row r="2188" spans="1:8" x14ac:dyDescent="0.2">
      <c r="A2188" s="263" t="s">
        <v>3953</v>
      </c>
      <c r="B2188" s="263" t="s">
        <v>3954</v>
      </c>
      <c r="C2188" s="263">
        <f t="shared" ca="1" si="104"/>
        <v>0</v>
      </c>
      <c r="D2188" s="263" t="b">
        <f>ISBLANK(L14.21C24)</f>
        <v>1</v>
      </c>
      <c r="E2188" s="263">
        <f>COUNT(L14.21C24)</f>
        <v>0</v>
      </c>
      <c r="G2188" s="268" t="str">
        <f t="shared" si="102"/>
        <v>'=ISBLANK(L14.21C24)</v>
      </c>
      <c r="H2188" s="263" t="str">
        <f t="shared" si="103"/>
        <v>'=COUNT(L14.21C24)</v>
      </c>
    </row>
    <row r="2189" spans="1:8" x14ac:dyDescent="0.2">
      <c r="A2189" s="263" t="s">
        <v>3955</v>
      </c>
      <c r="B2189" s="263" t="s">
        <v>3956</v>
      </c>
      <c r="C2189" s="263">
        <f t="shared" ca="1" si="104"/>
        <v>0</v>
      </c>
      <c r="D2189" s="263" t="b">
        <f>ISBLANK(L14.21C25)</f>
        <v>1</v>
      </c>
      <c r="E2189" s="263">
        <f>COUNT(L14.21C25)</f>
        <v>0</v>
      </c>
      <c r="G2189" s="268" t="str">
        <f t="shared" si="102"/>
        <v>'=ISBLANK(L14.21C25)</v>
      </c>
      <c r="H2189" s="263" t="str">
        <f t="shared" si="103"/>
        <v>'=COUNT(L14.21C25)</v>
      </c>
    </row>
    <row r="2190" spans="1:8" x14ac:dyDescent="0.2">
      <c r="A2190" s="263" t="s">
        <v>3957</v>
      </c>
      <c r="B2190" s="263" t="s">
        <v>3958</v>
      </c>
      <c r="C2190" s="263">
        <f t="shared" ca="1" si="104"/>
        <v>0</v>
      </c>
      <c r="D2190" s="263" t="b">
        <f>ISBLANK(L14.21C26)</f>
        <v>1</v>
      </c>
      <c r="E2190" s="263">
        <f>COUNT(L14.21C26)</f>
        <v>0</v>
      </c>
      <c r="G2190" s="268" t="str">
        <f t="shared" si="102"/>
        <v>'=ISBLANK(L14.21C26)</v>
      </c>
      <c r="H2190" s="263" t="str">
        <f t="shared" si="103"/>
        <v>'=COUNT(L14.21C26)</v>
      </c>
    </row>
    <row r="2191" spans="1:8" x14ac:dyDescent="0.2">
      <c r="A2191" s="263" t="s">
        <v>3959</v>
      </c>
      <c r="B2191" s="263" t="s">
        <v>3960</v>
      </c>
      <c r="C2191" s="263">
        <f t="shared" ca="1" si="104"/>
        <v>0</v>
      </c>
      <c r="D2191" s="263" t="b">
        <f>ISBLANK(L14.21C27)</f>
        <v>1</v>
      </c>
      <c r="E2191" s="263">
        <f>COUNT(L14.21C27)</f>
        <v>0</v>
      </c>
      <c r="G2191" s="268" t="str">
        <f t="shared" si="102"/>
        <v>'=ISBLANK(L14.21C27)</v>
      </c>
      <c r="H2191" s="263" t="str">
        <f t="shared" si="103"/>
        <v>'=COUNT(L14.21C27)</v>
      </c>
    </row>
    <row r="2192" spans="1:8" x14ac:dyDescent="0.2">
      <c r="A2192" s="263" t="s">
        <v>3961</v>
      </c>
      <c r="B2192" s="263" t="s">
        <v>3962</v>
      </c>
      <c r="C2192" s="263">
        <f t="shared" ca="1" si="104"/>
        <v>0</v>
      </c>
      <c r="D2192" s="263" t="b">
        <f>ISBLANK(L14.21C28)</f>
        <v>1</v>
      </c>
      <c r="E2192" s="263">
        <f>COUNT(L14.21C28)</f>
        <v>0</v>
      </c>
      <c r="G2192" s="268" t="str">
        <f t="shared" si="102"/>
        <v>'=ISBLANK(L14.21C28)</v>
      </c>
      <c r="H2192" s="263" t="str">
        <f t="shared" si="103"/>
        <v>'=COUNT(L14.21C28)</v>
      </c>
    </row>
    <row r="2193" spans="1:8" x14ac:dyDescent="0.2">
      <c r="A2193" s="263" t="s">
        <v>3963</v>
      </c>
      <c r="B2193" s="263" t="s">
        <v>3964</v>
      </c>
      <c r="C2193" s="263">
        <f t="shared" ca="1" si="104"/>
        <v>0</v>
      </c>
      <c r="D2193" s="263" t="b">
        <f>ISBLANK(L14.21C29)</f>
        <v>1</v>
      </c>
      <c r="E2193" s="263">
        <f>COUNT(L14.21C29)</f>
        <v>0</v>
      </c>
      <c r="G2193" s="268" t="str">
        <f t="shared" si="102"/>
        <v>'=ISBLANK(L14.21C29)</v>
      </c>
      <c r="H2193" s="263" t="str">
        <f t="shared" si="103"/>
        <v>'=COUNT(L14.21C29)</v>
      </c>
    </row>
    <row r="2194" spans="1:8" x14ac:dyDescent="0.2">
      <c r="A2194" s="263" t="s">
        <v>3965</v>
      </c>
      <c r="B2194" s="263" t="s">
        <v>3966</v>
      </c>
      <c r="C2194" s="263">
        <f t="shared" ca="1" si="104"/>
        <v>0</v>
      </c>
      <c r="D2194" s="263" t="b">
        <f>ISBLANK(L14.21C30)</f>
        <v>1</v>
      </c>
      <c r="E2194" s="263">
        <f>COUNT(L14.21C30)</f>
        <v>0</v>
      </c>
      <c r="G2194" s="268" t="str">
        <f t="shared" si="102"/>
        <v>'=ISBLANK(L14.21C30)</v>
      </c>
      <c r="H2194" s="263" t="str">
        <f t="shared" si="103"/>
        <v>'=COUNT(L14.21C30)</v>
      </c>
    </row>
    <row r="2195" spans="1:8" x14ac:dyDescent="0.2">
      <c r="A2195" s="263" t="s">
        <v>3967</v>
      </c>
      <c r="B2195" s="263" t="s">
        <v>3968</v>
      </c>
      <c r="C2195" s="263">
        <f t="shared" ca="1" si="104"/>
        <v>0</v>
      </c>
      <c r="D2195" s="263" t="b">
        <f>ISBLANK(L14.21C31)</f>
        <v>1</v>
      </c>
      <c r="E2195" s="263">
        <f>COUNT(L14.21C31)</f>
        <v>0</v>
      </c>
      <c r="G2195" s="268" t="str">
        <f t="shared" si="102"/>
        <v>'=ISBLANK(L14.21C31)</v>
      </c>
      <c r="H2195" s="263" t="str">
        <f t="shared" si="103"/>
        <v>'=COUNT(L14.21C31)</v>
      </c>
    </row>
    <row r="2196" spans="1:8" x14ac:dyDescent="0.2">
      <c r="A2196" s="263" t="s">
        <v>3969</v>
      </c>
      <c r="B2196" s="263" t="s">
        <v>3970</v>
      </c>
      <c r="C2196" s="263">
        <f t="shared" ca="1" si="104"/>
        <v>0</v>
      </c>
      <c r="D2196" s="263" t="b">
        <f>ISBLANK(L14.21C32)</f>
        <v>1</v>
      </c>
      <c r="E2196" s="263">
        <f>COUNT(L14.21C32)</f>
        <v>0</v>
      </c>
      <c r="G2196" s="268" t="str">
        <f t="shared" si="102"/>
        <v>'=ISBLANK(L14.21C32)</v>
      </c>
      <c r="H2196" s="263" t="str">
        <f t="shared" si="103"/>
        <v>'=COUNT(L14.21C32)</v>
      </c>
    </row>
    <row r="2197" spans="1:8" x14ac:dyDescent="0.2">
      <c r="A2197" s="263" t="s">
        <v>3971</v>
      </c>
      <c r="B2197" s="263" t="s">
        <v>3972</v>
      </c>
      <c r="C2197" s="263">
        <f t="shared" ca="1" si="104"/>
        <v>0</v>
      </c>
      <c r="D2197" s="263" t="b">
        <f>ISBLANK(L14.21C33)</f>
        <v>1</v>
      </c>
      <c r="E2197" s="263">
        <f>COUNT(L14.21C33)</f>
        <v>0</v>
      </c>
      <c r="G2197" s="268" t="str">
        <f t="shared" si="102"/>
        <v>'=ISBLANK(L14.21C33)</v>
      </c>
      <c r="H2197" s="263" t="str">
        <f t="shared" si="103"/>
        <v>'=COUNT(L14.21C33)</v>
      </c>
    </row>
    <row r="2198" spans="1:8" x14ac:dyDescent="0.2">
      <c r="A2198" s="263" t="s">
        <v>3973</v>
      </c>
      <c r="B2198" s="263" t="s">
        <v>3974</v>
      </c>
      <c r="C2198" s="263">
        <f t="shared" ca="1" si="104"/>
        <v>0</v>
      </c>
      <c r="D2198" s="263" t="b">
        <f>ISBLANK(L14.21C34)</f>
        <v>1</v>
      </c>
      <c r="E2198" s="263">
        <f>COUNT(L14.21C34)</f>
        <v>0</v>
      </c>
      <c r="G2198" s="268" t="str">
        <f t="shared" si="102"/>
        <v>'=ISBLANK(L14.21C34)</v>
      </c>
      <c r="H2198" s="263" t="str">
        <f t="shared" si="103"/>
        <v>'=COUNT(L14.21C34)</v>
      </c>
    </row>
    <row r="2199" spans="1:8" x14ac:dyDescent="0.2">
      <c r="A2199" s="263" t="s">
        <v>3975</v>
      </c>
      <c r="B2199" s="263" t="s">
        <v>3976</v>
      </c>
      <c r="C2199" s="263">
        <f t="shared" ca="1" si="104"/>
        <v>0</v>
      </c>
      <c r="D2199" s="263" t="b">
        <f>ISBLANK(L14.21C35)</f>
        <v>1</v>
      </c>
      <c r="E2199" s="263">
        <f>COUNT(L14.21C35)</f>
        <v>0</v>
      </c>
      <c r="G2199" s="268" t="str">
        <f t="shared" si="102"/>
        <v>'=ISBLANK(L14.21C35)</v>
      </c>
      <c r="H2199" s="263" t="str">
        <f t="shared" si="103"/>
        <v>'=COUNT(L14.21C35)</v>
      </c>
    </row>
    <row r="2200" spans="1:8" x14ac:dyDescent="0.2">
      <c r="A2200" s="263" t="s">
        <v>3977</v>
      </c>
      <c r="B2200" s="263" t="s">
        <v>3978</v>
      </c>
      <c r="C2200" s="263">
        <f t="shared" ca="1" si="104"/>
        <v>0</v>
      </c>
      <c r="D2200" s="263" t="b">
        <f>ISBLANK(L14.21C36)</f>
        <v>1</v>
      </c>
      <c r="E2200" s="263">
        <f>COUNT(L14.21C36)</f>
        <v>0</v>
      </c>
      <c r="G2200" s="268" t="str">
        <f t="shared" si="102"/>
        <v>'=ISBLANK(L14.21C36)</v>
      </c>
      <c r="H2200" s="263" t="str">
        <f t="shared" si="103"/>
        <v>'=COUNT(L14.21C36)</v>
      </c>
    </row>
    <row r="2201" spans="1:8" x14ac:dyDescent="0.2">
      <c r="A2201" s="263" t="s">
        <v>3979</v>
      </c>
      <c r="B2201" s="263" t="s">
        <v>3980</v>
      </c>
      <c r="C2201" s="263">
        <f t="shared" ca="1" si="104"/>
        <v>0</v>
      </c>
      <c r="D2201" s="263" t="b">
        <f>ISBLANK(L14.21C37)</f>
        <v>1</v>
      </c>
      <c r="E2201" s="263">
        <f>COUNT(L14.21C37)</f>
        <v>0</v>
      </c>
      <c r="G2201" s="268" t="str">
        <f t="shared" si="102"/>
        <v>'=ISBLANK(L14.21C37)</v>
      </c>
      <c r="H2201" s="263" t="str">
        <f t="shared" si="103"/>
        <v>'=COUNT(L14.21C37)</v>
      </c>
    </row>
    <row r="2202" spans="1:8" x14ac:dyDescent="0.2">
      <c r="A2202" s="263" t="s">
        <v>3981</v>
      </c>
      <c r="B2202" s="263" t="s">
        <v>3982</v>
      </c>
      <c r="C2202" s="263">
        <f t="shared" ca="1" si="104"/>
        <v>0</v>
      </c>
      <c r="D2202" s="263" t="b">
        <f>ISBLANK(L14.21C38)</f>
        <v>1</v>
      </c>
      <c r="E2202" s="263">
        <f>COUNT(L14.21C38)</f>
        <v>0</v>
      </c>
      <c r="G2202" s="268" t="str">
        <f t="shared" si="102"/>
        <v>'=ISBLANK(L14.21C38)</v>
      </c>
      <c r="H2202" s="263" t="str">
        <f t="shared" si="103"/>
        <v>'=COUNT(L14.21C38)</v>
      </c>
    </row>
    <row r="2203" spans="1:8" x14ac:dyDescent="0.2">
      <c r="A2203" s="263" t="s">
        <v>3983</v>
      </c>
      <c r="B2203" s="263" t="s">
        <v>3984</v>
      </c>
      <c r="C2203" s="263">
        <f t="shared" ca="1" si="104"/>
        <v>0</v>
      </c>
      <c r="D2203" s="263" t="b">
        <f>ISBLANK(L14.21C39)</f>
        <v>1</v>
      </c>
      <c r="E2203" s="263">
        <f>COUNT(L14.21C39)</f>
        <v>0</v>
      </c>
      <c r="G2203" s="268" t="str">
        <f t="shared" si="102"/>
        <v>'=ISBLANK(L14.21C39)</v>
      </c>
      <c r="H2203" s="263" t="str">
        <f t="shared" si="103"/>
        <v>'=COUNT(L14.21C39)</v>
      </c>
    </row>
    <row r="2204" spans="1:8" x14ac:dyDescent="0.2">
      <c r="A2204" s="263" t="s">
        <v>3985</v>
      </c>
      <c r="B2204" s="263" t="s">
        <v>3986</v>
      </c>
      <c r="C2204" s="263">
        <f t="shared" ca="1" si="104"/>
        <v>0</v>
      </c>
      <c r="D2204" s="263" t="b">
        <f>ISBLANK(L14.21C40)</f>
        <v>1</v>
      </c>
      <c r="E2204" s="263">
        <f>COUNT(L14.21C40)</f>
        <v>0</v>
      </c>
      <c r="G2204" s="268" t="str">
        <f t="shared" si="102"/>
        <v>'=ISBLANK(L14.21C40)</v>
      </c>
      <c r="H2204" s="263" t="str">
        <f t="shared" si="103"/>
        <v>'=COUNT(L14.21C40)</v>
      </c>
    </row>
    <row r="2205" spans="1:8" x14ac:dyDescent="0.2">
      <c r="A2205" s="263" t="s">
        <v>3987</v>
      </c>
      <c r="B2205" s="263" t="s">
        <v>3988</v>
      </c>
      <c r="C2205" s="263">
        <f t="shared" ca="1" si="104"/>
        <v>0</v>
      </c>
      <c r="D2205" s="263" t="b">
        <f>ISBLANK(L14.21C41)</f>
        <v>1</v>
      </c>
      <c r="E2205" s="263">
        <f>COUNT(L14.21C41)</f>
        <v>0</v>
      </c>
      <c r="G2205" s="268" t="str">
        <f t="shared" si="102"/>
        <v>'=ISBLANK(L14.21C41)</v>
      </c>
      <c r="H2205" s="263" t="str">
        <f t="shared" si="103"/>
        <v>'=COUNT(L14.21C41)</v>
      </c>
    </row>
    <row r="2206" spans="1:8" x14ac:dyDescent="0.2">
      <c r="A2206" s="263" t="s">
        <v>3989</v>
      </c>
      <c r="B2206" s="263" t="s">
        <v>3990</v>
      </c>
      <c r="C2206" s="263">
        <f t="shared" ca="1" si="104"/>
        <v>0</v>
      </c>
      <c r="D2206" s="263" t="b">
        <f>ISBLANK(L14.21C42)</f>
        <v>1</v>
      </c>
      <c r="E2206" s="263">
        <f>COUNT(L14.21C42)</f>
        <v>0</v>
      </c>
      <c r="G2206" s="268" t="str">
        <f t="shared" si="102"/>
        <v>'=ISBLANK(L14.21C42)</v>
      </c>
      <c r="H2206" s="263" t="str">
        <f t="shared" si="103"/>
        <v>'=COUNT(L14.21C42)</v>
      </c>
    </row>
    <row r="2207" spans="1:8" x14ac:dyDescent="0.2">
      <c r="A2207" s="263" t="s">
        <v>3991</v>
      </c>
      <c r="B2207" s="263" t="s">
        <v>3992</v>
      </c>
      <c r="C2207" s="263">
        <f t="shared" ca="1" si="104"/>
        <v>0</v>
      </c>
      <c r="D2207" s="263" t="b">
        <f>ISBLANK(L14.21C43)</f>
        <v>1</v>
      </c>
      <c r="E2207" s="263">
        <f>COUNT(L14.21C43)</f>
        <v>0</v>
      </c>
      <c r="G2207" s="268" t="str">
        <f t="shared" si="102"/>
        <v>'=ISBLANK(L14.21C43)</v>
      </c>
      <c r="H2207" s="263" t="str">
        <f t="shared" si="103"/>
        <v>'=COUNT(L14.21C43)</v>
      </c>
    </row>
    <row r="2208" spans="1:8" x14ac:dyDescent="0.2">
      <c r="A2208" s="263" t="s">
        <v>3993</v>
      </c>
      <c r="B2208" s="263" t="s">
        <v>3994</v>
      </c>
      <c r="C2208" s="263">
        <f t="shared" ca="1" si="104"/>
        <v>0</v>
      </c>
      <c r="D2208" s="263" t="b">
        <f>ISBLANK(L14.21C44)</f>
        <v>1</v>
      </c>
      <c r="E2208" s="263">
        <f>COUNT(L14.21C44)</f>
        <v>0</v>
      </c>
      <c r="G2208" s="268" t="str">
        <f t="shared" si="102"/>
        <v>'=ISBLANK(L14.21C44)</v>
      </c>
      <c r="H2208" s="263" t="str">
        <f t="shared" si="103"/>
        <v>'=COUNT(L14.21C44)</v>
      </c>
    </row>
    <row r="2209" spans="1:8" x14ac:dyDescent="0.2">
      <c r="A2209" s="263" t="s">
        <v>3995</v>
      </c>
      <c r="B2209" s="263" t="s">
        <v>3996</v>
      </c>
      <c r="C2209" s="263">
        <f t="shared" ca="1" si="104"/>
        <v>0</v>
      </c>
      <c r="D2209" s="263" t="b">
        <f>ISBLANK(L14.21C45)</f>
        <v>1</v>
      </c>
      <c r="E2209" s="263">
        <f>COUNT(L14.21C45)</f>
        <v>0</v>
      </c>
      <c r="G2209" s="268" t="str">
        <f t="shared" si="102"/>
        <v>'=ISBLANK(L14.21C45)</v>
      </c>
      <c r="H2209" s="263" t="str">
        <f t="shared" si="103"/>
        <v>'=COUNT(L14.21C45)</v>
      </c>
    </row>
    <row r="2210" spans="1:8" x14ac:dyDescent="0.2">
      <c r="A2210" s="263" t="s">
        <v>3997</v>
      </c>
      <c r="B2210" s="263" t="s">
        <v>3998</v>
      </c>
      <c r="C2210" s="263">
        <f t="shared" ca="1" si="104"/>
        <v>0</v>
      </c>
      <c r="D2210" s="263" t="b">
        <f>ISBLANK(L14.21C46)</f>
        <v>1</v>
      </c>
      <c r="E2210" s="263">
        <f>COUNT(L14.21C46)</f>
        <v>0</v>
      </c>
      <c r="G2210" s="268" t="str">
        <f t="shared" si="102"/>
        <v>'=ISBLANK(L14.21C46)</v>
      </c>
      <c r="H2210" s="263" t="str">
        <f t="shared" si="103"/>
        <v>'=COUNT(L14.21C46)</v>
      </c>
    </row>
    <row r="2211" spans="1:8" x14ac:dyDescent="0.2">
      <c r="A2211" s="263" t="s">
        <v>3999</v>
      </c>
      <c r="B2211" s="263" t="s">
        <v>4000</v>
      </c>
      <c r="C2211" s="263">
        <f t="shared" ca="1" si="104"/>
        <v>0</v>
      </c>
      <c r="D2211" s="263" t="b">
        <f>ISBLANK(L14.21C47)</f>
        <v>1</v>
      </c>
      <c r="E2211" s="263">
        <f>COUNT(L14.21C47)</f>
        <v>0</v>
      </c>
      <c r="G2211" s="268" t="str">
        <f t="shared" si="102"/>
        <v>'=ISBLANK(L14.21C47)</v>
      </c>
      <c r="H2211" s="263" t="str">
        <f t="shared" si="103"/>
        <v>'=COUNT(L14.21C47)</v>
      </c>
    </row>
    <row r="2212" spans="1:8" x14ac:dyDescent="0.2">
      <c r="A2212" s="263" t="s">
        <v>4001</v>
      </c>
      <c r="B2212" s="263" t="s">
        <v>4002</v>
      </c>
      <c r="C2212" s="263">
        <f t="shared" ca="1" si="104"/>
        <v>0</v>
      </c>
      <c r="D2212" s="263" t="b">
        <f>ISBLANK(L14.21C48)</f>
        <v>1</v>
      </c>
      <c r="E2212" s="263">
        <f>COUNT(L14.21C48)</f>
        <v>0</v>
      </c>
      <c r="G2212" s="268" t="str">
        <f t="shared" si="102"/>
        <v>'=ISBLANK(L14.21C48)</v>
      </c>
      <c r="H2212" s="263" t="str">
        <f t="shared" si="103"/>
        <v>'=COUNT(L14.21C48)</v>
      </c>
    </row>
    <row r="2213" spans="1:8" x14ac:dyDescent="0.2">
      <c r="A2213" s="263" t="s">
        <v>4003</v>
      </c>
      <c r="B2213" s="263" t="s">
        <v>4004</v>
      </c>
      <c r="C2213" s="263">
        <f t="shared" ca="1" si="104"/>
        <v>0</v>
      </c>
      <c r="D2213" s="263" t="b">
        <f>ISBLANK(L14.21C49)</f>
        <v>1</v>
      </c>
      <c r="E2213" s="263">
        <f>COUNT(L14.21C49)</f>
        <v>0</v>
      </c>
      <c r="G2213" s="268" t="str">
        <f t="shared" si="102"/>
        <v>'=ISBLANK(L14.21C49)</v>
      </c>
      <c r="H2213" s="263" t="str">
        <f t="shared" si="103"/>
        <v>'=COUNT(L14.21C49)</v>
      </c>
    </row>
    <row r="2214" spans="1:8" x14ac:dyDescent="0.2">
      <c r="A2214" s="263" t="s">
        <v>4005</v>
      </c>
      <c r="B2214" s="263" t="s">
        <v>4006</v>
      </c>
      <c r="C2214" s="263">
        <f t="shared" ca="1" si="104"/>
        <v>0</v>
      </c>
      <c r="D2214" s="263" t="b">
        <f>ISBLANK(L14.21C50)</f>
        <v>1</v>
      </c>
      <c r="E2214" s="263">
        <f>COUNT(L14.21C50)</f>
        <v>0</v>
      </c>
      <c r="G2214" s="268" t="str">
        <f t="shared" si="102"/>
        <v>'=ISBLANK(L14.21C50)</v>
      </c>
      <c r="H2214" s="263" t="str">
        <f t="shared" si="103"/>
        <v>'=COUNT(L14.21C50)</v>
      </c>
    </row>
    <row r="2215" spans="1:8" x14ac:dyDescent="0.2">
      <c r="A2215" s="263" t="s">
        <v>4007</v>
      </c>
      <c r="B2215" s="263" t="s">
        <v>4008</v>
      </c>
      <c r="C2215" s="263">
        <f t="shared" ca="1" si="104"/>
        <v>0</v>
      </c>
      <c r="D2215" s="263" t="b">
        <f>ISBLANK(L14.21C51)</f>
        <v>1</v>
      </c>
      <c r="E2215" s="263">
        <f>COUNT(L14.21C51)</f>
        <v>0</v>
      </c>
      <c r="G2215" s="268" t="str">
        <f t="shared" si="102"/>
        <v>'=ISBLANK(L14.21C51)</v>
      </c>
      <c r="H2215" s="263" t="str">
        <f t="shared" si="103"/>
        <v>'=COUNT(L14.21C51)</v>
      </c>
    </row>
    <row r="2216" spans="1:8" x14ac:dyDescent="0.2">
      <c r="A2216" s="263" t="s">
        <v>4009</v>
      </c>
      <c r="B2216" s="263" t="s">
        <v>4010</v>
      </c>
      <c r="C2216" s="263">
        <f t="shared" ca="1" si="104"/>
        <v>0</v>
      </c>
      <c r="D2216" s="263" t="b">
        <f>ISBLANK(L14.21T)</f>
        <v>0</v>
      </c>
      <c r="E2216" s="263">
        <f>COUNT(L14.21T)</f>
        <v>1</v>
      </c>
      <c r="G2216" s="268" t="str">
        <f t="shared" si="102"/>
        <v>'=ISBLANK(L14.21T)</v>
      </c>
      <c r="H2216" s="263" t="str">
        <f t="shared" si="103"/>
        <v>'=COUNT(L14.21T)</v>
      </c>
    </row>
    <row r="2217" spans="1:8" x14ac:dyDescent="0.2">
      <c r="A2217" s="263" t="s">
        <v>4011</v>
      </c>
      <c r="B2217" s="263" t="s">
        <v>6280</v>
      </c>
      <c r="C2217" s="263" t="e">
        <f t="shared" ca="1" si="104"/>
        <v>#VALUE!</v>
      </c>
      <c r="D2217" s="263" t="b">
        <f>ISBLANK(L14.22)</f>
        <v>0</v>
      </c>
      <c r="E2217" s="263">
        <f>COUNT(L14.22)</f>
        <v>0</v>
      </c>
      <c r="G2217" s="268" t="str">
        <f t="shared" si="102"/>
        <v>'=ISBLANK(L14.22)</v>
      </c>
      <c r="H2217" s="263" t="str">
        <f t="shared" si="103"/>
        <v>'=COUNT(L14.22)</v>
      </c>
    </row>
    <row r="2218" spans="1:8" x14ac:dyDescent="0.2">
      <c r="A2218" s="263" t="s">
        <v>4012</v>
      </c>
      <c r="B2218" s="263" t="s">
        <v>4013</v>
      </c>
      <c r="C2218" s="263">
        <f t="shared" ca="1" si="104"/>
        <v>0</v>
      </c>
      <c r="D2218" s="263" t="b">
        <f>ISBLANK(L14.22C01)</f>
        <v>1</v>
      </c>
      <c r="E2218" s="263">
        <f>COUNT(L14.22C01)</f>
        <v>0</v>
      </c>
      <c r="G2218" s="268" t="str">
        <f t="shared" si="102"/>
        <v>'=ISBLANK(L14.22C01)</v>
      </c>
      <c r="H2218" s="263" t="str">
        <f t="shared" si="103"/>
        <v>'=COUNT(L14.22C01)</v>
      </c>
    </row>
    <row r="2219" spans="1:8" x14ac:dyDescent="0.2">
      <c r="A2219" s="263" t="s">
        <v>4014</v>
      </c>
      <c r="B2219" s="263" t="s">
        <v>4015</v>
      </c>
      <c r="C2219" s="263">
        <f t="shared" ca="1" si="104"/>
        <v>0</v>
      </c>
      <c r="D2219" s="263" t="b">
        <f>ISBLANK(L14.22C02)</f>
        <v>1</v>
      </c>
      <c r="E2219" s="263">
        <f>COUNT(L14.22C02)</f>
        <v>0</v>
      </c>
      <c r="G2219" s="268" t="str">
        <f t="shared" si="102"/>
        <v>'=ISBLANK(L14.22C02)</v>
      </c>
      <c r="H2219" s="263" t="str">
        <f t="shared" si="103"/>
        <v>'=COUNT(L14.22C02)</v>
      </c>
    </row>
    <row r="2220" spans="1:8" x14ac:dyDescent="0.2">
      <c r="A2220" s="263" t="s">
        <v>4016</v>
      </c>
      <c r="B2220" s="263" t="s">
        <v>4017</v>
      </c>
      <c r="C2220" s="263">
        <f t="shared" ca="1" si="104"/>
        <v>0</v>
      </c>
      <c r="D2220" s="263" t="b">
        <f>ISBLANK(L14.22C03)</f>
        <v>1</v>
      </c>
      <c r="E2220" s="263">
        <f>COUNT(L14.22C03)</f>
        <v>0</v>
      </c>
      <c r="G2220" s="268" t="str">
        <f t="shared" si="102"/>
        <v>'=ISBLANK(L14.22C03)</v>
      </c>
      <c r="H2220" s="263" t="str">
        <f t="shared" si="103"/>
        <v>'=COUNT(L14.22C03)</v>
      </c>
    </row>
    <row r="2221" spans="1:8" x14ac:dyDescent="0.2">
      <c r="A2221" s="263" t="s">
        <v>4018</v>
      </c>
      <c r="B2221" s="263" t="s">
        <v>4019</v>
      </c>
      <c r="C2221" s="263">
        <f t="shared" ca="1" si="104"/>
        <v>0</v>
      </c>
      <c r="D2221" s="263" t="b">
        <f>ISBLANK(L14.22C04)</f>
        <v>1</v>
      </c>
      <c r="E2221" s="263">
        <f>COUNT(L14.22C04)</f>
        <v>0</v>
      </c>
      <c r="G2221" s="268" t="str">
        <f t="shared" si="102"/>
        <v>'=ISBLANK(L14.22C04)</v>
      </c>
      <c r="H2221" s="263" t="str">
        <f t="shared" si="103"/>
        <v>'=COUNT(L14.22C04)</v>
      </c>
    </row>
    <row r="2222" spans="1:8" x14ac:dyDescent="0.2">
      <c r="A2222" s="263" t="s">
        <v>4020</v>
      </c>
      <c r="B2222" s="263" t="s">
        <v>4021</v>
      </c>
      <c r="C2222" s="263">
        <f t="shared" ca="1" si="104"/>
        <v>0</v>
      </c>
      <c r="D2222" s="263" t="b">
        <f>ISBLANK(L14.22C05)</f>
        <v>1</v>
      </c>
      <c r="E2222" s="263">
        <f>COUNT(L14.22C05)</f>
        <v>0</v>
      </c>
      <c r="G2222" s="268" t="str">
        <f t="shared" si="102"/>
        <v>'=ISBLANK(L14.22C05)</v>
      </c>
      <c r="H2222" s="263" t="str">
        <f t="shared" si="103"/>
        <v>'=COUNT(L14.22C05)</v>
      </c>
    </row>
    <row r="2223" spans="1:8" x14ac:dyDescent="0.2">
      <c r="A2223" s="263" t="s">
        <v>4022</v>
      </c>
      <c r="B2223" s="263" t="s">
        <v>4023</v>
      </c>
      <c r="C2223" s="263">
        <f t="shared" ca="1" si="104"/>
        <v>0</v>
      </c>
      <c r="D2223" s="263" t="b">
        <f>ISBLANK(L14.22C06)</f>
        <v>1</v>
      </c>
      <c r="E2223" s="263">
        <f>COUNT(L14.22C06)</f>
        <v>0</v>
      </c>
      <c r="G2223" s="268" t="str">
        <f t="shared" si="102"/>
        <v>'=ISBLANK(L14.22C06)</v>
      </c>
      <c r="H2223" s="263" t="str">
        <f t="shared" si="103"/>
        <v>'=COUNT(L14.22C06)</v>
      </c>
    </row>
    <row r="2224" spans="1:8" x14ac:dyDescent="0.2">
      <c r="A2224" s="263" t="s">
        <v>4024</v>
      </c>
      <c r="B2224" s="263" t="s">
        <v>4025</v>
      </c>
      <c r="C2224" s="263">
        <f t="shared" ca="1" si="104"/>
        <v>0</v>
      </c>
      <c r="D2224" s="263" t="b">
        <f>ISBLANK(L14.22C07)</f>
        <v>1</v>
      </c>
      <c r="E2224" s="263">
        <f>COUNT(L14.22C07)</f>
        <v>0</v>
      </c>
      <c r="G2224" s="268" t="str">
        <f t="shared" si="102"/>
        <v>'=ISBLANK(L14.22C07)</v>
      </c>
      <c r="H2224" s="263" t="str">
        <f t="shared" si="103"/>
        <v>'=COUNT(L14.22C07)</v>
      </c>
    </row>
    <row r="2225" spans="1:8" x14ac:dyDescent="0.2">
      <c r="A2225" s="263" t="s">
        <v>4026</v>
      </c>
      <c r="B2225" s="263" t="s">
        <v>4027</v>
      </c>
      <c r="C2225" s="263">
        <f t="shared" ca="1" si="104"/>
        <v>0</v>
      </c>
      <c r="D2225" s="263" t="b">
        <f>ISBLANK(L14.22C08)</f>
        <v>1</v>
      </c>
      <c r="E2225" s="263">
        <f>COUNT(L14.22C08)</f>
        <v>0</v>
      </c>
      <c r="G2225" s="268" t="str">
        <f t="shared" si="102"/>
        <v>'=ISBLANK(L14.22C08)</v>
      </c>
      <c r="H2225" s="263" t="str">
        <f t="shared" si="103"/>
        <v>'=COUNT(L14.22C08)</v>
      </c>
    </row>
    <row r="2226" spans="1:8" x14ac:dyDescent="0.2">
      <c r="A2226" s="263" t="s">
        <v>4028</v>
      </c>
      <c r="B2226" s="263" t="s">
        <v>4029</v>
      </c>
      <c r="C2226" s="263">
        <f t="shared" ca="1" si="104"/>
        <v>0</v>
      </c>
      <c r="D2226" s="263" t="b">
        <f>ISBLANK(L14.22C09)</f>
        <v>1</v>
      </c>
      <c r="E2226" s="263">
        <f>COUNT(L14.22C09)</f>
        <v>0</v>
      </c>
      <c r="G2226" s="268" t="str">
        <f t="shared" si="102"/>
        <v>'=ISBLANK(L14.22C09)</v>
      </c>
      <c r="H2226" s="263" t="str">
        <f t="shared" si="103"/>
        <v>'=COUNT(L14.22C09)</v>
      </c>
    </row>
    <row r="2227" spans="1:8" x14ac:dyDescent="0.2">
      <c r="A2227" s="263" t="s">
        <v>4030</v>
      </c>
      <c r="B2227" s="263" t="s">
        <v>4031</v>
      </c>
      <c r="C2227" s="263">
        <f t="shared" ca="1" si="104"/>
        <v>0</v>
      </c>
      <c r="D2227" s="263" t="b">
        <f>ISBLANK(L14.22C10)</f>
        <v>1</v>
      </c>
      <c r="E2227" s="263">
        <f>COUNT(L14.22C10)</f>
        <v>0</v>
      </c>
      <c r="G2227" s="268" t="str">
        <f t="shared" si="102"/>
        <v>'=ISBLANK(L14.22C10)</v>
      </c>
      <c r="H2227" s="263" t="str">
        <f t="shared" si="103"/>
        <v>'=COUNT(L14.22C10)</v>
      </c>
    </row>
    <row r="2228" spans="1:8" x14ac:dyDescent="0.2">
      <c r="A2228" s="263" t="s">
        <v>4032</v>
      </c>
      <c r="B2228" s="263" t="s">
        <v>4033</v>
      </c>
      <c r="C2228" s="263">
        <f t="shared" ca="1" si="104"/>
        <v>0</v>
      </c>
      <c r="D2228" s="263" t="b">
        <f>ISBLANK(L14.22C11)</f>
        <v>1</v>
      </c>
      <c r="E2228" s="263">
        <f>COUNT(L14.22C11)</f>
        <v>0</v>
      </c>
      <c r="G2228" s="268" t="str">
        <f t="shared" si="102"/>
        <v>'=ISBLANK(L14.22C11)</v>
      </c>
      <c r="H2228" s="263" t="str">
        <f t="shared" si="103"/>
        <v>'=COUNT(L14.22C11)</v>
      </c>
    </row>
    <row r="2229" spans="1:8" x14ac:dyDescent="0.2">
      <c r="A2229" s="263" t="s">
        <v>4034</v>
      </c>
      <c r="B2229" s="263" t="s">
        <v>4035</v>
      </c>
      <c r="C2229" s="263">
        <f t="shared" ca="1" si="104"/>
        <v>0</v>
      </c>
      <c r="D2229" s="263" t="b">
        <f>ISBLANK(L14.22C12)</f>
        <v>1</v>
      </c>
      <c r="E2229" s="263">
        <f>COUNT(L14.22C12)</f>
        <v>0</v>
      </c>
      <c r="G2229" s="268" t="str">
        <f t="shared" si="102"/>
        <v>'=ISBLANK(L14.22C12)</v>
      </c>
      <c r="H2229" s="263" t="str">
        <f t="shared" si="103"/>
        <v>'=COUNT(L14.22C12)</v>
      </c>
    </row>
    <row r="2230" spans="1:8" x14ac:dyDescent="0.2">
      <c r="A2230" s="263" t="s">
        <v>4036</v>
      </c>
      <c r="B2230" s="263" t="s">
        <v>4037</v>
      </c>
      <c r="C2230" s="263">
        <f t="shared" ca="1" si="104"/>
        <v>0</v>
      </c>
      <c r="D2230" s="263" t="b">
        <f>ISBLANK(L14.22C13)</f>
        <v>1</v>
      </c>
      <c r="E2230" s="263">
        <f>COUNT(L14.22C13)</f>
        <v>0</v>
      </c>
      <c r="G2230" s="268" t="str">
        <f t="shared" si="102"/>
        <v>'=ISBLANK(L14.22C13)</v>
      </c>
      <c r="H2230" s="263" t="str">
        <f t="shared" si="103"/>
        <v>'=COUNT(L14.22C13)</v>
      </c>
    </row>
    <row r="2231" spans="1:8" x14ac:dyDescent="0.2">
      <c r="A2231" s="263" t="s">
        <v>4038</v>
      </c>
      <c r="B2231" s="263" t="s">
        <v>4039</v>
      </c>
      <c r="C2231" s="263">
        <f t="shared" ca="1" si="104"/>
        <v>0</v>
      </c>
      <c r="D2231" s="263" t="b">
        <f>ISBLANK(L14.22C14)</f>
        <v>1</v>
      </c>
      <c r="E2231" s="263">
        <f>COUNT(L14.22C14)</f>
        <v>0</v>
      </c>
      <c r="G2231" s="268" t="str">
        <f t="shared" si="102"/>
        <v>'=ISBLANK(L14.22C14)</v>
      </c>
      <c r="H2231" s="263" t="str">
        <f t="shared" si="103"/>
        <v>'=COUNT(L14.22C14)</v>
      </c>
    </row>
    <row r="2232" spans="1:8" x14ac:dyDescent="0.2">
      <c r="A2232" s="263" t="s">
        <v>4040</v>
      </c>
      <c r="B2232" s="263" t="s">
        <v>4041</v>
      </c>
      <c r="C2232" s="263">
        <f t="shared" ca="1" si="104"/>
        <v>0</v>
      </c>
      <c r="D2232" s="263" t="b">
        <f>ISBLANK(L14.22C15)</f>
        <v>1</v>
      </c>
      <c r="E2232" s="263">
        <f>COUNT(L14.22C15)</f>
        <v>0</v>
      </c>
      <c r="G2232" s="268" t="str">
        <f t="shared" si="102"/>
        <v>'=ISBLANK(L14.22C15)</v>
      </c>
      <c r="H2232" s="263" t="str">
        <f t="shared" si="103"/>
        <v>'=COUNT(L14.22C15)</v>
      </c>
    </row>
    <row r="2233" spans="1:8" x14ac:dyDescent="0.2">
      <c r="A2233" s="263" t="s">
        <v>4042</v>
      </c>
      <c r="B2233" s="263" t="s">
        <v>4043</v>
      </c>
      <c r="C2233" s="263">
        <f t="shared" ca="1" si="104"/>
        <v>0</v>
      </c>
      <c r="D2233" s="263" t="b">
        <f>ISBLANK(L14.22C16)</f>
        <v>1</v>
      </c>
      <c r="E2233" s="263">
        <f>COUNT(L14.22C16)</f>
        <v>0</v>
      </c>
      <c r="G2233" s="268" t="str">
        <f t="shared" si="102"/>
        <v>'=ISBLANK(L14.22C16)</v>
      </c>
      <c r="H2233" s="263" t="str">
        <f t="shared" si="103"/>
        <v>'=COUNT(L14.22C16)</v>
      </c>
    </row>
    <row r="2234" spans="1:8" x14ac:dyDescent="0.2">
      <c r="A2234" s="263" t="s">
        <v>4044</v>
      </c>
      <c r="B2234" s="263" t="s">
        <v>4045</v>
      </c>
      <c r="C2234" s="263">
        <f t="shared" ca="1" si="104"/>
        <v>0</v>
      </c>
      <c r="D2234" s="263" t="b">
        <f>ISBLANK(L14.22C17)</f>
        <v>1</v>
      </c>
      <c r="E2234" s="263">
        <f>COUNT(L14.22C17)</f>
        <v>0</v>
      </c>
      <c r="G2234" s="268" t="str">
        <f t="shared" si="102"/>
        <v>'=ISBLANK(L14.22C17)</v>
      </c>
      <c r="H2234" s="263" t="str">
        <f t="shared" si="103"/>
        <v>'=COUNT(L14.22C17)</v>
      </c>
    </row>
    <row r="2235" spans="1:8" x14ac:dyDescent="0.2">
      <c r="A2235" s="263" t="s">
        <v>4046</v>
      </c>
      <c r="B2235" s="263" t="s">
        <v>4047</v>
      </c>
      <c r="C2235" s="263">
        <f t="shared" ca="1" si="104"/>
        <v>0</v>
      </c>
      <c r="D2235" s="263" t="b">
        <f>ISBLANK(L14.22C18)</f>
        <v>1</v>
      </c>
      <c r="E2235" s="263">
        <f>COUNT(L14.22C18)</f>
        <v>0</v>
      </c>
      <c r="G2235" s="268" t="str">
        <f t="shared" si="102"/>
        <v>'=ISBLANK(L14.22C18)</v>
      </c>
      <c r="H2235" s="263" t="str">
        <f t="shared" si="103"/>
        <v>'=COUNT(L14.22C18)</v>
      </c>
    </row>
    <row r="2236" spans="1:8" x14ac:dyDescent="0.2">
      <c r="A2236" s="263" t="s">
        <v>4048</v>
      </c>
      <c r="B2236" s="263" t="s">
        <v>4049</v>
      </c>
      <c r="C2236" s="263">
        <f t="shared" ca="1" si="104"/>
        <v>0</v>
      </c>
      <c r="D2236" s="263" t="b">
        <f>ISBLANK(L14.22C19)</f>
        <v>1</v>
      </c>
      <c r="E2236" s="263">
        <f>COUNT(L14.22C19)</f>
        <v>0</v>
      </c>
      <c r="G2236" s="268" t="str">
        <f t="shared" si="102"/>
        <v>'=ISBLANK(L14.22C19)</v>
      </c>
      <c r="H2236" s="263" t="str">
        <f t="shared" si="103"/>
        <v>'=COUNT(L14.22C19)</v>
      </c>
    </row>
    <row r="2237" spans="1:8" x14ac:dyDescent="0.2">
      <c r="A2237" s="263" t="s">
        <v>4050</v>
      </c>
      <c r="B2237" s="263" t="s">
        <v>4051</v>
      </c>
      <c r="C2237" s="263">
        <f t="shared" ca="1" si="104"/>
        <v>0</v>
      </c>
      <c r="D2237" s="263" t="b">
        <f>ISBLANK(L14.22C20)</f>
        <v>1</v>
      </c>
      <c r="E2237" s="263">
        <f>COUNT(L14.22C20)</f>
        <v>0</v>
      </c>
      <c r="G2237" s="268" t="str">
        <f t="shared" si="102"/>
        <v>'=ISBLANK(L14.22C20)</v>
      </c>
      <c r="H2237" s="263" t="str">
        <f t="shared" si="103"/>
        <v>'=COUNT(L14.22C20)</v>
      </c>
    </row>
    <row r="2238" spans="1:8" x14ac:dyDescent="0.2">
      <c r="A2238" s="263" t="s">
        <v>4052</v>
      </c>
      <c r="B2238" s="263" t="s">
        <v>4053</v>
      </c>
      <c r="C2238" s="263">
        <f t="shared" ca="1" si="104"/>
        <v>0</v>
      </c>
      <c r="D2238" s="263" t="b">
        <f>ISBLANK(L14.22C21)</f>
        <v>1</v>
      </c>
      <c r="E2238" s="263">
        <f>COUNT(L14.22C21)</f>
        <v>0</v>
      </c>
      <c r="G2238" s="268" t="str">
        <f t="shared" si="102"/>
        <v>'=ISBLANK(L14.22C21)</v>
      </c>
      <c r="H2238" s="263" t="str">
        <f t="shared" si="103"/>
        <v>'=COUNT(L14.22C21)</v>
      </c>
    </row>
    <row r="2239" spans="1:8" x14ac:dyDescent="0.2">
      <c r="A2239" s="263" t="s">
        <v>4054</v>
      </c>
      <c r="B2239" s="263" t="s">
        <v>4055</v>
      </c>
      <c r="C2239" s="263">
        <f t="shared" ca="1" si="104"/>
        <v>0</v>
      </c>
      <c r="D2239" s="263" t="b">
        <f>ISBLANK(L14.22C22)</f>
        <v>1</v>
      </c>
      <c r="E2239" s="263">
        <f>COUNT(L14.22C22)</f>
        <v>0</v>
      </c>
      <c r="G2239" s="268" t="str">
        <f t="shared" si="102"/>
        <v>'=ISBLANK(L14.22C22)</v>
      </c>
      <c r="H2239" s="263" t="str">
        <f t="shared" si="103"/>
        <v>'=COUNT(L14.22C22)</v>
      </c>
    </row>
    <row r="2240" spans="1:8" x14ac:dyDescent="0.2">
      <c r="A2240" s="263" t="s">
        <v>4056</v>
      </c>
      <c r="B2240" s="263" t="s">
        <v>4057</v>
      </c>
      <c r="C2240" s="263">
        <f t="shared" ca="1" si="104"/>
        <v>0</v>
      </c>
      <c r="D2240" s="263" t="b">
        <f>ISBLANK(L14.22C23)</f>
        <v>1</v>
      </c>
      <c r="E2240" s="263">
        <f>COUNT(L14.22C23)</f>
        <v>0</v>
      </c>
      <c r="G2240" s="268" t="str">
        <f t="shared" si="102"/>
        <v>'=ISBLANK(L14.22C23)</v>
      </c>
      <c r="H2240" s="263" t="str">
        <f t="shared" si="103"/>
        <v>'=COUNT(L14.22C23)</v>
      </c>
    </row>
    <row r="2241" spans="1:8" x14ac:dyDescent="0.2">
      <c r="A2241" s="263" t="s">
        <v>4058</v>
      </c>
      <c r="B2241" s="263" t="s">
        <v>4059</v>
      </c>
      <c r="C2241" s="263">
        <f t="shared" ca="1" si="104"/>
        <v>0</v>
      </c>
      <c r="D2241" s="263" t="b">
        <f>ISBLANK(L14.22C24)</f>
        <v>1</v>
      </c>
      <c r="E2241" s="263">
        <f>COUNT(L14.22C24)</f>
        <v>0</v>
      </c>
      <c r="G2241" s="268" t="str">
        <f t="shared" si="102"/>
        <v>'=ISBLANK(L14.22C24)</v>
      </c>
      <c r="H2241" s="263" t="str">
        <f t="shared" si="103"/>
        <v>'=COUNT(L14.22C24)</v>
      </c>
    </row>
    <row r="2242" spans="1:8" x14ac:dyDescent="0.2">
      <c r="A2242" s="263" t="s">
        <v>4060</v>
      </c>
      <c r="B2242" s="263" t="s">
        <v>4061</v>
      </c>
      <c r="C2242" s="263">
        <f t="shared" ca="1" si="104"/>
        <v>0</v>
      </c>
      <c r="D2242" s="263" t="b">
        <f>ISBLANK(L14.22C25)</f>
        <v>1</v>
      </c>
      <c r="E2242" s="263">
        <f>COUNT(L14.22C25)</f>
        <v>0</v>
      </c>
      <c r="G2242" s="268" t="str">
        <f t="shared" ref="G2242:G2305" si="105">"'=ISBLANK(" &amp; A2242 &amp;")"</f>
        <v>'=ISBLANK(L14.22C25)</v>
      </c>
      <c r="H2242" s="263" t="str">
        <f t="shared" ref="H2242:H2305" si="106">"'=COUNT(" &amp; A2242 &amp;")"</f>
        <v>'=COUNT(L14.22C25)</v>
      </c>
    </row>
    <row r="2243" spans="1:8" x14ac:dyDescent="0.2">
      <c r="A2243" s="263" t="s">
        <v>4062</v>
      </c>
      <c r="B2243" s="263" t="s">
        <v>4063</v>
      </c>
      <c r="C2243" s="263">
        <f t="shared" ref="C2243:C2306" ca="1" si="107">INDIRECT(A2243)</f>
        <v>0</v>
      </c>
      <c r="D2243" s="263" t="b">
        <f>ISBLANK(L14.22C26)</f>
        <v>1</v>
      </c>
      <c r="E2243" s="263">
        <f>COUNT(L14.22C26)</f>
        <v>0</v>
      </c>
      <c r="G2243" s="268" t="str">
        <f t="shared" si="105"/>
        <v>'=ISBLANK(L14.22C26)</v>
      </c>
      <c r="H2243" s="263" t="str">
        <f t="shared" si="106"/>
        <v>'=COUNT(L14.22C26)</v>
      </c>
    </row>
    <row r="2244" spans="1:8" x14ac:dyDescent="0.2">
      <c r="A2244" s="263" t="s">
        <v>4064</v>
      </c>
      <c r="B2244" s="263" t="s">
        <v>4065</v>
      </c>
      <c r="C2244" s="263">
        <f t="shared" ca="1" si="107"/>
        <v>0</v>
      </c>
      <c r="D2244" s="263" t="b">
        <f>ISBLANK(L14.22C27)</f>
        <v>1</v>
      </c>
      <c r="E2244" s="263">
        <f>COUNT(L14.22C27)</f>
        <v>0</v>
      </c>
      <c r="G2244" s="268" t="str">
        <f t="shared" si="105"/>
        <v>'=ISBLANK(L14.22C27)</v>
      </c>
      <c r="H2244" s="263" t="str">
        <f t="shared" si="106"/>
        <v>'=COUNT(L14.22C27)</v>
      </c>
    </row>
    <row r="2245" spans="1:8" x14ac:dyDescent="0.2">
      <c r="A2245" s="263" t="s">
        <v>4066</v>
      </c>
      <c r="B2245" s="263" t="s">
        <v>4067</v>
      </c>
      <c r="C2245" s="263">
        <f t="shared" ca="1" si="107"/>
        <v>0</v>
      </c>
      <c r="D2245" s="263" t="b">
        <f>ISBLANK(L14.22C28)</f>
        <v>1</v>
      </c>
      <c r="E2245" s="263">
        <f>COUNT(L14.22C28)</f>
        <v>0</v>
      </c>
      <c r="G2245" s="268" t="str">
        <f t="shared" si="105"/>
        <v>'=ISBLANK(L14.22C28)</v>
      </c>
      <c r="H2245" s="263" t="str">
        <f t="shared" si="106"/>
        <v>'=COUNT(L14.22C28)</v>
      </c>
    </row>
    <row r="2246" spans="1:8" x14ac:dyDescent="0.2">
      <c r="A2246" s="263" t="s">
        <v>4068</v>
      </c>
      <c r="B2246" s="263" t="s">
        <v>4069</v>
      </c>
      <c r="C2246" s="263">
        <f t="shared" ca="1" si="107"/>
        <v>0</v>
      </c>
      <c r="D2246" s="263" t="b">
        <f>ISBLANK(L14.22C29)</f>
        <v>1</v>
      </c>
      <c r="E2246" s="263">
        <f>COUNT(L14.22C29)</f>
        <v>0</v>
      </c>
      <c r="G2246" s="268" t="str">
        <f t="shared" si="105"/>
        <v>'=ISBLANK(L14.22C29)</v>
      </c>
      <c r="H2246" s="263" t="str">
        <f t="shared" si="106"/>
        <v>'=COUNT(L14.22C29)</v>
      </c>
    </row>
    <row r="2247" spans="1:8" x14ac:dyDescent="0.2">
      <c r="A2247" s="263" t="s">
        <v>4070</v>
      </c>
      <c r="B2247" s="263" t="s">
        <v>4071</v>
      </c>
      <c r="C2247" s="263">
        <f t="shared" ca="1" si="107"/>
        <v>0</v>
      </c>
      <c r="D2247" s="263" t="b">
        <f>ISBLANK(L14.22C30)</f>
        <v>1</v>
      </c>
      <c r="E2247" s="263">
        <f>COUNT(L14.22C30)</f>
        <v>0</v>
      </c>
      <c r="G2247" s="268" t="str">
        <f t="shared" si="105"/>
        <v>'=ISBLANK(L14.22C30)</v>
      </c>
      <c r="H2247" s="263" t="str">
        <f t="shared" si="106"/>
        <v>'=COUNT(L14.22C30)</v>
      </c>
    </row>
    <row r="2248" spans="1:8" x14ac:dyDescent="0.2">
      <c r="A2248" s="263" t="s">
        <v>4072</v>
      </c>
      <c r="B2248" s="263" t="s">
        <v>4073</v>
      </c>
      <c r="C2248" s="263">
        <f t="shared" ca="1" si="107"/>
        <v>0</v>
      </c>
      <c r="D2248" s="263" t="b">
        <f>ISBLANK(L14.22C31)</f>
        <v>1</v>
      </c>
      <c r="E2248" s="263">
        <f>COUNT(L14.22C31)</f>
        <v>0</v>
      </c>
      <c r="G2248" s="268" t="str">
        <f t="shared" si="105"/>
        <v>'=ISBLANK(L14.22C31)</v>
      </c>
      <c r="H2248" s="263" t="str">
        <f t="shared" si="106"/>
        <v>'=COUNT(L14.22C31)</v>
      </c>
    </row>
    <row r="2249" spans="1:8" x14ac:dyDescent="0.2">
      <c r="A2249" s="263" t="s">
        <v>4074</v>
      </c>
      <c r="B2249" s="263" t="s">
        <v>4075</v>
      </c>
      <c r="C2249" s="263">
        <f t="shared" ca="1" si="107"/>
        <v>0</v>
      </c>
      <c r="D2249" s="263" t="b">
        <f>ISBLANK(L14.22C32)</f>
        <v>1</v>
      </c>
      <c r="E2249" s="263">
        <f>COUNT(L14.22C32)</f>
        <v>0</v>
      </c>
      <c r="G2249" s="268" t="str">
        <f t="shared" si="105"/>
        <v>'=ISBLANK(L14.22C32)</v>
      </c>
      <c r="H2249" s="263" t="str">
        <f t="shared" si="106"/>
        <v>'=COUNT(L14.22C32)</v>
      </c>
    </row>
    <row r="2250" spans="1:8" x14ac:dyDescent="0.2">
      <c r="A2250" s="263" t="s">
        <v>4076</v>
      </c>
      <c r="B2250" s="263" t="s">
        <v>4077</v>
      </c>
      <c r="C2250" s="263">
        <f t="shared" ca="1" si="107"/>
        <v>0</v>
      </c>
      <c r="D2250" s="263" t="b">
        <f>ISBLANK(L14.22C33)</f>
        <v>1</v>
      </c>
      <c r="E2250" s="263">
        <f>COUNT(L14.22C33)</f>
        <v>0</v>
      </c>
      <c r="G2250" s="268" t="str">
        <f t="shared" si="105"/>
        <v>'=ISBLANK(L14.22C33)</v>
      </c>
      <c r="H2250" s="263" t="str">
        <f t="shared" si="106"/>
        <v>'=COUNT(L14.22C33)</v>
      </c>
    </row>
    <row r="2251" spans="1:8" x14ac:dyDescent="0.2">
      <c r="A2251" s="263" t="s">
        <v>4078</v>
      </c>
      <c r="B2251" s="263" t="s">
        <v>4079</v>
      </c>
      <c r="C2251" s="263">
        <f t="shared" ca="1" si="107"/>
        <v>0</v>
      </c>
      <c r="D2251" s="263" t="b">
        <f>ISBLANK(L14.22C34)</f>
        <v>1</v>
      </c>
      <c r="E2251" s="263">
        <f>COUNT(L14.22C34)</f>
        <v>0</v>
      </c>
      <c r="G2251" s="268" t="str">
        <f t="shared" si="105"/>
        <v>'=ISBLANK(L14.22C34)</v>
      </c>
      <c r="H2251" s="263" t="str">
        <f t="shared" si="106"/>
        <v>'=COUNT(L14.22C34)</v>
      </c>
    </row>
    <row r="2252" spans="1:8" x14ac:dyDescent="0.2">
      <c r="A2252" s="263" t="s">
        <v>4080</v>
      </c>
      <c r="B2252" s="263" t="s">
        <v>4081</v>
      </c>
      <c r="C2252" s="263">
        <f t="shared" ca="1" si="107"/>
        <v>0</v>
      </c>
      <c r="D2252" s="263" t="b">
        <f>ISBLANK(L14.22C35)</f>
        <v>1</v>
      </c>
      <c r="E2252" s="263">
        <f>COUNT(L14.22C35)</f>
        <v>0</v>
      </c>
      <c r="G2252" s="268" t="str">
        <f t="shared" si="105"/>
        <v>'=ISBLANK(L14.22C35)</v>
      </c>
      <c r="H2252" s="263" t="str">
        <f t="shared" si="106"/>
        <v>'=COUNT(L14.22C35)</v>
      </c>
    </row>
    <row r="2253" spans="1:8" x14ac:dyDescent="0.2">
      <c r="A2253" s="263" t="s">
        <v>4082</v>
      </c>
      <c r="B2253" s="263" t="s">
        <v>4083</v>
      </c>
      <c r="C2253" s="263">
        <f t="shared" ca="1" si="107"/>
        <v>0</v>
      </c>
      <c r="D2253" s="263" t="b">
        <f>ISBLANK(L14.22C36)</f>
        <v>1</v>
      </c>
      <c r="E2253" s="263">
        <f>COUNT(L14.22C36)</f>
        <v>0</v>
      </c>
      <c r="G2253" s="268" t="str">
        <f t="shared" si="105"/>
        <v>'=ISBLANK(L14.22C36)</v>
      </c>
      <c r="H2253" s="263" t="str">
        <f t="shared" si="106"/>
        <v>'=COUNT(L14.22C36)</v>
      </c>
    </row>
    <row r="2254" spans="1:8" x14ac:dyDescent="0.2">
      <c r="A2254" s="263" t="s">
        <v>4084</v>
      </c>
      <c r="B2254" s="263" t="s">
        <v>4085</v>
      </c>
      <c r="C2254" s="263">
        <f t="shared" ca="1" si="107"/>
        <v>0</v>
      </c>
      <c r="D2254" s="263" t="b">
        <f>ISBLANK(L14.22C37)</f>
        <v>1</v>
      </c>
      <c r="E2254" s="263">
        <f>COUNT(L14.22C37)</f>
        <v>0</v>
      </c>
      <c r="G2254" s="268" t="str">
        <f t="shared" si="105"/>
        <v>'=ISBLANK(L14.22C37)</v>
      </c>
      <c r="H2254" s="263" t="str">
        <f t="shared" si="106"/>
        <v>'=COUNT(L14.22C37)</v>
      </c>
    </row>
    <row r="2255" spans="1:8" x14ac:dyDescent="0.2">
      <c r="A2255" s="263" t="s">
        <v>4086</v>
      </c>
      <c r="B2255" s="263" t="s">
        <v>4087</v>
      </c>
      <c r="C2255" s="263">
        <f t="shared" ca="1" si="107"/>
        <v>0</v>
      </c>
      <c r="D2255" s="263" t="b">
        <f>ISBLANK(L14.22C38)</f>
        <v>1</v>
      </c>
      <c r="E2255" s="263">
        <f>COUNT(L14.22C38)</f>
        <v>0</v>
      </c>
      <c r="G2255" s="268" t="str">
        <f t="shared" si="105"/>
        <v>'=ISBLANK(L14.22C38)</v>
      </c>
      <c r="H2255" s="263" t="str">
        <f t="shared" si="106"/>
        <v>'=COUNT(L14.22C38)</v>
      </c>
    </row>
    <row r="2256" spans="1:8" x14ac:dyDescent="0.2">
      <c r="A2256" s="263" t="s">
        <v>4088</v>
      </c>
      <c r="B2256" s="263" t="s">
        <v>4089</v>
      </c>
      <c r="C2256" s="263">
        <f t="shared" ca="1" si="107"/>
        <v>0</v>
      </c>
      <c r="D2256" s="263" t="b">
        <f>ISBLANK(L14.22C39)</f>
        <v>1</v>
      </c>
      <c r="E2256" s="263">
        <f>COUNT(L14.22C39)</f>
        <v>0</v>
      </c>
      <c r="G2256" s="268" t="str">
        <f t="shared" si="105"/>
        <v>'=ISBLANK(L14.22C39)</v>
      </c>
      <c r="H2256" s="263" t="str">
        <f t="shared" si="106"/>
        <v>'=COUNT(L14.22C39)</v>
      </c>
    </row>
    <row r="2257" spans="1:8" x14ac:dyDescent="0.2">
      <c r="A2257" s="263" t="s">
        <v>4090</v>
      </c>
      <c r="B2257" s="263" t="s">
        <v>4091</v>
      </c>
      <c r="C2257" s="263">
        <f t="shared" ca="1" si="107"/>
        <v>0</v>
      </c>
      <c r="D2257" s="263" t="b">
        <f>ISBLANK(L14.22C40)</f>
        <v>1</v>
      </c>
      <c r="E2257" s="263">
        <f>COUNT(L14.22C40)</f>
        <v>0</v>
      </c>
      <c r="G2257" s="268" t="str">
        <f t="shared" si="105"/>
        <v>'=ISBLANK(L14.22C40)</v>
      </c>
      <c r="H2257" s="263" t="str">
        <f t="shared" si="106"/>
        <v>'=COUNT(L14.22C40)</v>
      </c>
    </row>
    <row r="2258" spans="1:8" x14ac:dyDescent="0.2">
      <c r="A2258" s="263" t="s">
        <v>4092</v>
      </c>
      <c r="B2258" s="263" t="s">
        <v>4093</v>
      </c>
      <c r="C2258" s="263">
        <f t="shared" ca="1" si="107"/>
        <v>0</v>
      </c>
      <c r="D2258" s="263" t="b">
        <f>ISBLANK(L14.22C41)</f>
        <v>1</v>
      </c>
      <c r="E2258" s="263">
        <f>COUNT(L14.22C41)</f>
        <v>0</v>
      </c>
      <c r="G2258" s="268" t="str">
        <f t="shared" si="105"/>
        <v>'=ISBLANK(L14.22C41)</v>
      </c>
      <c r="H2258" s="263" t="str">
        <f t="shared" si="106"/>
        <v>'=COUNT(L14.22C41)</v>
      </c>
    </row>
    <row r="2259" spans="1:8" x14ac:dyDescent="0.2">
      <c r="A2259" s="263" t="s">
        <v>4094</v>
      </c>
      <c r="B2259" s="263" t="s">
        <v>4095</v>
      </c>
      <c r="C2259" s="263">
        <f t="shared" ca="1" si="107"/>
        <v>0</v>
      </c>
      <c r="D2259" s="263" t="b">
        <f>ISBLANK(L14.22C42)</f>
        <v>1</v>
      </c>
      <c r="E2259" s="263">
        <f>COUNT(L14.22C42)</f>
        <v>0</v>
      </c>
      <c r="G2259" s="268" t="str">
        <f t="shared" si="105"/>
        <v>'=ISBLANK(L14.22C42)</v>
      </c>
      <c r="H2259" s="263" t="str">
        <f t="shared" si="106"/>
        <v>'=COUNT(L14.22C42)</v>
      </c>
    </row>
    <row r="2260" spans="1:8" x14ac:dyDescent="0.2">
      <c r="A2260" s="263" t="s">
        <v>4096</v>
      </c>
      <c r="B2260" s="263" t="s">
        <v>4097</v>
      </c>
      <c r="C2260" s="263">
        <f t="shared" ca="1" si="107"/>
        <v>0</v>
      </c>
      <c r="D2260" s="263" t="b">
        <f>ISBLANK(L14.22C43)</f>
        <v>1</v>
      </c>
      <c r="E2260" s="263">
        <f>COUNT(L14.22C43)</f>
        <v>0</v>
      </c>
      <c r="G2260" s="268" t="str">
        <f t="shared" si="105"/>
        <v>'=ISBLANK(L14.22C43)</v>
      </c>
      <c r="H2260" s="263" t="str">
        <f t="shared" si="106"/>
        <v>'=COUNT(L14.22C43)</v>
      </c>
    </row>
    <row r="2261" spans="1:8" x14ac:dyDescent="0.2">
      <c r="A2261" s="263" t="s">
        <v>4098</v>
      </c>
      <c r="B2261" s="263" t="s">
        <v>4099</v>
      </c>
      <c r="C2261" s="263">
        <f t="shared" ca="1" si="107"/>
        <v>0</v>
      </c>
      <c r="D2261" s="263" t="b">
        <f>ISBLANK(L14.22C44)</f>
        <v>1</v>
      </c>
      <c r="E2261" s="263">
        <f>COUNT(L14.22C44)</f>
        <v>0</v>
      </c>
      <c r="G2261" s="268" t="str">
        <f t="shared" si="105"/>
        <v>'=ISBLANK(L14.22C44)</v>
      </c>
      <c r="H2261" s="263" t="str">
        <f t="shared" si="106"/>
        <v>'=COUNT(L14.22C44)</v>
      </c>
    </row>
    <row r="2262" spans="1:8" x14ac:dyDescent="0.2">
      <c r="A2262" s="263" t="s">
        <v>4100</v>
      </c>
      <c r="B2262" s="263" t="s">
        <v>4101</v>
      </c>
      <c r="C2262" s="263">
        <f t="shared" ca="1" si="107"/>
        <v>0</v>
      </c>
      <c r="D2262" s="263" t="b">
        <f>ISBLANK(L14.22C45)</f>
        <v>1</v>
      </c>
      <c r="E2262" s="263">
        <f>COUNT(L14.22C45)</f>
        <v>0</v>
      </c>
      <c r="G2262" s="268" t="str">
        <f t="shared" si="105"/>
        <v>'=ISBLANK(L14.22C45)</v>
      </c>
      <c r="H2262" s="263" t="str">
        <f t="shared" si="106"/>
        <v>'=COUNT(L14.22C45)</v>
      </c>
    </row>
    <row r="2263" spans="1:8" x14ac:dyDescent="0.2">
      <c r="A2263" s="263" t="s">
        <v>4102</v>
      </c>
      <c r="B2263" s="263" t="s">
        <v>4103</v>
      </c>
      <c r="C2263" s="263">
        <f t="shared" ca="1" si="107"/>
        <v>0</v>
      </c>
      <c r="D2263" s="263" t="b">
        <f>ISBLANK(L14.22C46)</f>
        <v>1</v>
      </c>
      <c r="E2263" s="263">
        <f>COUNT(L14.22C46)</f>
        <v>0</v>
      </c>
      <c r="G2263" s="268" t="str">
        <f t="shared" si="105"/>
        <v>'=ISBLANK(L14.22C46)</v>
      </c>
      <c r="H2263" s="263" t="str">
        <f t="shared" si="106"/>
        <v>'=COUNT(L14.22C46)</v>
      </c>
    </row>
    <row r="2264" spans="1:8" x14ac:dyDescent="0.2">
      <c r="A2264" s="263" t="s">
        <v>4104</v>
      </c>
      <c r="B2264" s="263" t="s">
        <v>4105</v>
      </c>
      <c r="C2264" s="263">
        <f t="shared" ca="1" si="107"/>
        <v>0</v>
      </c>
      <c r="D2264" s="263" t="b">
        <f>ISBLANK(L14.22C47)</f>
        <v>1</v>
      </c>
      <c r="E2264" s="263">
        <f>COUNT(L14.22C47)</f>
        <v>0</v>
      </c>
      <c r="G2264" s="268" t="str">
        <f t="shared" si="105"/>
        <v>'=ISBLANK(L14.22C47)</v>
      </c>
      <c r="H2264" s="263" t="str">
        <f t="shared" si="106"/>
        <v>'=COUNT(L14.22C47)</v>
      </c>
    </row>
    <row r="2265" spans="1:8" x14ac:dyDescent="0.2">
      <c r="A2265" s="263" t="s">
        <v>4106</v>
      </c>
      <c r="B2265" s="263" t="s">
        <v>4107</v>
      </c>
      <c r="C2265" s="263">
        <f t="shared" ca="1" si="107"/>
        <v>0</v>
      </c>
      <c r="D2265" s="263" t="b">
        <f>ISBLANK(L14.22C48)</f>
        <v>1</v>
      </c>
      <c r="E2265" s="263">
        <f>COUNT(L14.22C48)</f>
        <v>0</v>
      </c>
      <c r="G2265" s="268" t="str">
        <f t="shared" si="105"/>
        <v>'=ISBLANK(L14.22C48)</v>
      </c>
      <c r="H2265" s="263" t="str">
        <f t="shared" si="106"/>
        <v>'=COUNT(L14.22C48)</v>
      </c>
    </row>
    <row r="2266" spans="1:8" x14ac:dyDescent="0.2">
      <c r="A2266" s="263" t="s">
        <v>4108</v>
      </c>
      <c r="B2266" s="263" t="s">
        <v>4109</v>
      </c>
      <c r="C2266" s="263">
        <f t="shared" ca="1" si="107"/>
        <v>0</v>
      </c>
      <c r="D2266" s="263" t="b">
        <f>ISBLANK(L14.22C49)</f>
        <v>1</v>
      </c>
      <c r="E2266" s="263">
        <f>COUNT(L14.22C49)</f>
        <v>0</v>
      </c>
      <c r="G2266" s="268" t="str">
        <f t="shared" si="105"/>
        <v>'=ISBLANK(L14.22C49)</v>
      </c>
      <c r="H2266" s="263" t="str">
        <f t="shared" si="106"/>
        <v>'=COUNT(L14.22C49)</v>
      </c>
    </row>
    <row r="2267" spans="1:8" x14ac:dyDescent="0.2">
      <c r="A2267" s="263" t="s">
        <v>4110</v>
      </c>
      <c r="B2267" s="263" t="s">
        <v>4111</v>
      </c>
      <c r="C2267" s="263">
        <f t="shared" ca="1" si="107"/>
        <v>0</v>
      </c>
      <c r="D2267" s="263" t="b">
        <f>ISBLANK(L14.22C50)</f>
        <v>1</v>
      </c>
      <c r="E2267" s="263">
        <f>COUNT(L14.22C50)</f>
        <v>0</v>
      </c>
      <c r="G2267" s="268" t="str">
        <f t="shared" si="105"/>
        <v>'=ISBLANK(L14.22C50)</v>
      </c>
      <c r="H2267" s="263" t="str">
        <f t="shared" si="106"/>
        <v>'=COUNT(L14.22C50)</v>
      </c>
    </row>
    <row r="2268" spans="1:8" x14ac:dyDescent="0.2">
      <c r="A2268" s="263" t="s">
        <v>4112</v>
      </c>
      <c r="B2268" s="263" t="s">
        <v>4113</v>
      </c>
      <c r="C2268" s="263">
        <f t="shared" ca="1" si="107"/>
        <v>0</v>
      </c>
      <c r="D2268" s="263" t="b">
        <f>ISBLANK(L14.22C51)</f>
        <v>1</v>
      </c>
      <c r="E2268" s="263">
        <f>COUNT(L14.22C51)</f>
        <v>0</v>
      </c>
      <c r="G2268" s="268" t="str">
        <f t="shared" si="105"/>
        <v>'=ISBLANK(L14.22C51)</v>
      </c>
      <c r="H2268" s="263" t="str">
        <f t="shared" si="106"/>
        <v>'=COUNT(L14.22C51)</v>
      </c>
    </row>
    <row r="2269" spans="1:8" x14ac:dyDescent="0.2">
      <c r="A2269" s="263" t="s">
        <v>4114</v>
      </c>
      <c r="B2269" s="263" t="s">
        <v>4115</v>
      </c>
      <c r="C2269" s="263">
        <f t="shared" ca="1" si="107"/>
        <v>0</v>
      </c>
      <c r="D2269" s="263" t="b">
        <f>ISBLANK(L14.22T)</f>
        <v>0</v>
      </c>
      <c r="E2269" s="263">
        <f>COUNT(L14.22T)</f>
        <v>1</v>
      </c>
      <c r="G2269" s="268" t="str">
        <f t="shared" si="105"/>
        <v>'=ISBLANK(L14.22T)</v>
      </c>
      <c r="H2269" s="263" t="str">
        <f t="shared" si="106"/>
        <v>'=COUNT(L14.22T)</v>
      </c>
    </row>
    <row r="2270" spans="1:8" x14ac:dyDescent="0.2">
      <c r="A2270" s="263" t="s">
        <v>4116</v>
      </c>
      <c r="B2270" s="263" t="s">
        <v>7086</v>
      </c>
      <c r="C2270" s="263" t="e">
        <f t="shared" ca="1" si="107"/>
        <v>#VALUE!</v>
      </c>
      <c r="D2270" s="263" t="b">
        <f>ISBLANK(L14.23)</f>
        <v>0</v>
      </c>
      <c r="E2270" s="263">
        <f>COUNT(L14.23)</f>
        <v>0</v>
      </c>
      <c r="G2270" s="268" t="str">
        <f t="shared" si="105"/>
        <v>'=ISBLANK(L14.23)</v>
      </c>
      <c r="H2270" s="263" t="str">
        <f t="shared" si="106"/>
        <v>'=COUNT(L14.23)</v>
      </c>
    </row>
    <row r="2271" spans="1:8" x14ac:dyDescent="0.2">
      <c r="A2271" s="263" t="s">
        <v>6765</v>
      </c>
      <c r="B2271" s="263" t="s">
        <v>7522</v>
      </c>
      <c r="C2271" s="263">
        <f t="shared" ca="1" si="107"/>
        <v>0</v>
      </c>
      <c r="D2271" s="263" t="b">
        <f>ISBLANK(L14.23.1C01)</f>
        <v>0</v>
      </c>
      <c r="E2271" s="263">
        <f>COUNT(L14.23.1C01)</f>
        <v>1</v>
      </c>
      <c r="G2271" s="268" t="str">
        <f t="shared" si="105"/>
        <v>'=ISBLANK(L14.23.1C01)</v>
      </c>
      <c r="H2271" s="263" t="str">
        <f t="shared" si="106"/>
        <v>'=COUNT(L14.23.1C01)</v>
      </c>
    </row>
    <row r="2272" spans="1:8" x14ac:dyDescent="0.2">
      <c r="A2272" s="263" t="s">
        <v>6767</v>
      </c>
      <c r="B2272" s="263" t="s">
        <v>7523</v>
      </c>
      <c r="C2272" s="263">
        <f t="shared" ca="1" si="107"/>
        <v>0</v>
      </c>
      <c r="D2272" s="263" t="b">
        <f>ISBLANK(L14.23.1C02)</f>
        <v>0</v>
      </c>
      <c r="E2272" s="263">
        <f>COUNT(L14.23.1C02)</f>
        <v>1</v>
      </c>
      <c r="G2272" s="268" t="str">
        <f t="shared" si="105"/>
        <v>'=ISBLANK(L14.23.1C02)</v>
      </c>
      <c r="H2272" s="263" t="str">
        <f t="shared" si="106"/>
        <v>'=COUNT(L14.23.1C02)</v>
      </c>
    </row>
    <row r="2273" spans="1:8" x14ac:dyDescent="0.2">
      <c r="A2273" s="263" t="s">
        <v>6769</v>
      </c>
      <c r="B2273" s="263" t="s">
        <v>7524</v>
      </c>
      <c r="C2273" s="263">
        <f t="shared" ca="1" si="107"/>
        <v>0</v>
      </c>
      <c r="D2273" s="263" t="b">
        <f>ISBLANK(L14.23.1C03)</f>
        <v>0</v>
      </c>
      <c r="E2273" s="263">
        <f>COUNT(L14.23.1C03)</f>
        <v>1</v>
      </c>
      <c r="G2273" s="268" t="str">
        <f t="shared" si="105"/>
        <v>'=ISBLANK(L14.23.1C03)</v>
      </c>
      <c r="H2273" s="263" t="str">
        <f t="shared" si="106"/>
        <v>'=COUNT(L14.23.1C03)</v>
      </c>
    </row>
    <row r="2274" spans="1:8" x14ac:dyDescent="0.2">
      <c r="A2274" s="263" t="s">
        <v>6771</v>
      </c>
      <c r="B2274" s="263" t="s">
        <v>7525</v>
      </c>
      <c r="C2274" s="263">
        <f t="shared" ca="1" si="107"/>
        <v>0</v>
      </c>
      <c r="D2274" s="263" t="b">
        <f>ISBLANK(L14.23.1C04)</f>
        <v>0</v>
      </c>
      <c r="E2274" s="263">
        <f>COUNT(L14.23.1C04)</f>
        <v>1</v>
      </c>
      <c r="G2274" s="268" t="str">
        <f t="shared" si="105"/>
        <v>'=ISBLANK(L14.23.1C04)</v>
      </c>
      <c r="H2274" s="263" t="str">
        <f t="shared" si="106"/>
        <v>'=COUNT(L14.23.1C04)</v>
      </c>
    </row>
    <row r="2275" spans="1:8" x14ac:dyDescent="0.2">
      <c r="A2275" s="263" t="s">
        <v>6773</v>
      </c>
      <c r="B2275" s="263" t="s">
        <v>7526</v>
      </c>
      <c r="C2275" s="263">
        <f t="shared" ca="1" si="107"/>
        <v>0</v>
      </c>
      <c r="D2275" s="263" t="b">
        <f>ISBLANK(L14.23.1C05)</f>
        <v>0</v>
      </c>
      <c r="E2275" s="263">
        <f>COUNT(L14.23.1C05)</f>
        <v>1</v>
      </c>
      <c r="G2275" s="268" t="str">
        <f t="shared" si="105"/>
        <v>'=ISBLANK(L14.23.1C05)</v>
      </c>
      <c r="H2275" s="263" t="str">
        <f t="shared" si="106"/>
        <v>'=COUNT(L14.23.1C05)</v>
      </c>
    </row>
    <row r="2276" spans="1:8" x14ac:dyDescent="0.2">
      <c r="A2276" s="263" t="s">
        <v>6775</v>
      </c>
      <c r="B2276" s="263" t="s">
        <v>7527</v>
      </c>
      <c r="C2276" s="263">
        <f t="shared" ca="1" si="107"/>
        <v>0</v>
      </c>
      <c r="D2276" s="263" t="b">
        <f>ISBLANK(L14.23.1C06)</f>
        <v>0</v>
      </c>
      <c r="E2276" s="263">
        <f>COUNT(L14.23.1C06)</f>
        <v>1</v>
      </c>
      <c r="G2276" s="268" t="str">
        <f t="shared" si="105"/>
        <v>'=ISBLANK(L14.23.1C06)</v>
      </c>
      <c r="H2276" s="263" t="str">
        <f t="shared" si="106"/>
        <v>'=COUNT(L14.23.1C06)</v>
      </c>
    </row>
    <row r="2277" spans="1:8" x14ac:dyDescent="0.2">
      <c r="A2277" s="263" t="s">
        <v>6777</v>
      </c>
      <c r="B2277" s="263" t="s">
        <v>7528</v>
      </c>
      <c r="C2277" s="263">
        <f t="shared" ca="1" si="107"/>
        <v>0</v>
      </c>
      <c r="D2277" s="263" t="b">
        <f>ISBLANK(L14.23.1C07)</f>
        <v>0</v>
      </c>
      <c r="E2277" s="263">
        <f>COUNT(L14.23.1C07)</f>
        <v>1</v>
      </c>
      <c r="G2277" s="268" t="str">
        <f t="shared" si="105"/>
        <v>'=ISBLANK(L14.23.1C07)</v>
      </c>
      <c r="H2277" s="263" t="str">
        <f t="shared" si="106"/>
        <v>'=COUNT(L14.23.1C07)</v>
      </c>
    </row>
    <row r="2278" spans="1:8" x14ac:dyDescent="0.2">
      <c r="A2278" s="263" t="s">
        <v>6779</v>
      </c>
      <c r="B2278" s="263" t="s">
        <v>7529</v>
      </c>
      <c r="C2278" s="263">
        <f t="shared" ca="1" si="107"/>
        <v>0</v>
      </c>
      <c r="D2278" s="263" t="b">
        <f>ISBLANK(L14.23.1C08)</f>
        <v>0</v>
      </c>
      <c r="E2278" s="263">
        <f>COUNT(L14.23.1C08)</f>
        <v>1</v>
      </c>
      <c r="G2278" s="268" t="str">
        <f t="shared" si="105"/>
        <v>'=ISBLANK(L14.23.1C08)</v>
      </c>
      <c r="H2278" s="263" t="str">
        <f t="shared" si="106"/>
        <v>'=COUNT(L14.23.1C08)</v>
      </c>
    </row>
    <row r="2279" spans="1:8" x14ac:dyDescent="0.2">
      <c r="A2279" s="263" t="s">
        <v>6781</v>
      </c>
      <c r="B2279" s="263" t="s">
        <v>7530</v>
      </c>
      <c r="C2279" s="263">
        <f t="shared" ca="1" si="107"/>
        <v>0</v>
      </c>
      <c r="D2279" s="263" t="b">
        <f>ISBLANK(L14.23.1C09)</f>
        <v>0</v>
      </c>
      <c r="E2279" s="263">
        <f>COUNT(L14.23.1C09)</f>
        <v>1</v>
      </c>
      <c r="G2279" s="268" t="str">
        <f t="shared" si="105"/>
        <v>'=ISBLANK(L14.23.1C09)</v>
      </c>
      <c r="H2279" s="263" t="str">
        <f t="shared" si="106"/>
        <v>'=COUNT(L14.23.1C09)</v>
      </c>
    </row>
    <row r="2280" spans="1:8" x14ac:dyDescent="0.2">
      <c r="A2280" s="263" t="s">
        <v>6783</v>
      </c>
      <c r="B2280" s="263" t="s">
        <v>7531</v>
      </c>
      <c r="C2280" s="263">
        <f t="shared" ca="1" si="107"/>
        <v>0</v>
      </c>
      <c r="D2280" s="263" t="b">
        <f>ISBLANK(L14.23.1C10)</f>
        <v>0</v>
      </c>
      <c r="E2280" s="263">
        <f>COUNT(L14.23.1C10)</f>
        <v>1</v>
      </c>
      <c r="G2280" s="268" t="str">
        <f t="shared" si="105"/>
        <v>'=ISBLANK(L14.23.1C10)</v>
      </c>
      <c r="H2280" s="263" t="str">
        <f t="shared" si="106"/>
        <v>'=COUNT(L14.23.1C10)</v>
      </c>
    </row>
    <row r="2281" spans="1:8" x14ac:dyDescent="0.2">
      <c r="A2281" s="263" t="s">
        <v>6785</v>
      </c>
      <c r="B2281" s="263" t="s">
        <v>7532</v>
      </c>
      <c r="C2281" s="263">
        <f t="shared" ca="1" si="107"/>
        <v>0</v>
      </c>
      <c r="D2281" s="263" t="b">
        <f>ISBLANK(L14.23.1C11)</f>
        <v>0</v>
      </c>
      <c r="E2281" s="263">
        <f>COUNT(L14.23.1C11)</f>
        <v>1</v>
      </c>
      <c r="G2281" s="268" t="str">
        <f t="shared" si="105"/>
        <v>'=ISBLANK(L14.23.1C11)</v>
      </c>
      <c r="H2281" s="263" t="str">
        <f t="shared" si="106"/>
        <v>'=COUNT(L14.23.1C11)</v>
      </c>
    </row>
    <row r="2282" spans="1:8" x14ac:dyDescent="0.2">
      <c r="A2282" s="263" t="s">
        <v>6787</v>
      </c>
      <c r="B2282" s="263" t="s">
        <v>7533</v>
      </c>
      <c r="C2282" s="263">
        <f t="shared" ca="1" si="107"/>
        <v>0</v>
      </c>
      <c r="D2282" s="263" t="b">
        <f>ISBLANK(L14.23.1C12)</f>
        <v>0</v>
      </c>
      <c r="E2282" s="263">
        <f>COUNT(L14.23.1C12)</f>
        <v>1</v>
      </c>
      <c r="G2282" s="268" t="str">
        <f t="shared" si="105"/>
        <v>'=ISBLANK(L14.23.1C12)</v>
      </c>
      <c r="H2282" s="263" t="str">
        <f t="shared" si="106"/>
        <v>'=COUNT(L14.23.1C12)</v>
      </c>
    </row>
    <row r="2283" spans="1:8" x14ac:dyDescent="0.2">
      <c r="A2283" s="263" t="s">
        <v>6789</v>
      </c>
      <c r="B2283" s="263" t="s">
        <v>7534</v>
      </c>
      <c r="C2283" s="263">
        <f t="shared" ca="1" si="107"/>
        <v>0</v>
      </c>
      <c r="D2283" s="263" t="b">
        <f>ISBLANK(L14.23.1C13)</f>
        <v>0</v>
      </c>
      <c r="E2283" s="263">
        <f>COUNT(L14.23.1C13)</f>
        <v>1</v>
      </c>
      <c r="G2283" s="268" t="str">
        <f t="shared" si="105"/>
        <v>'=ISBLANK(L14.23.1C13)</v>
      </c>
      <c r="H2283" s="263" t="str">
        <f t="shared" si="106"/>
        <v>'=COUNT(L14.23.1C13)</v>
      </c>
    </row>
    <row r="2284" spans="1:8" x14ac:dyDescent="0.2">
      <c r="A2284" s="263" t="s">
        <v>6791</v>
      </c>
      <c r="B2284" s="263" t="s">
        <v>7535</v>
      </c>
      <c r="C2284" s="263">
        <f t="shared" ca="1" si="107"/>
        <v>0</v>
      </c>
      <c r="D2284" s="263" t="b">
        <f>ISBLANK(L14.23.1C14)</f>
        <v>0</v>
      </c>
      <c r="E2284" s="263">
        <f>COUNT(L14.23.1C14)</f>
        <v>1</v>
      </c>
      <c r="G2284" s="268" t="str">
        <f t="shared" si="105"/>
        <v>'=ISBLANK(L14.23.1C14)</v>
      </c>
      <c r="H2284" s="263" t="str">
        <f t="shared" si="106"/>
        <v>'=COUNT(L14.23.1C14)</v>
      </c>
    </row>
    <row r="2285" spans="1:8" x14ac:dyDescent="0.2">
      <c r="A2285" s="263" t="s">
        <v>6793</v>
      </c>
      <c r="B2285" s="263" t="s">
        <v>7536</v>
      </c>
      <c r="C2285" s="263">
        <f t="shared" ca="1" si="107"/>
        <v>0</v>
      </c>
      <c r="D2285" s="263" t="b">
        <f>ISBLANK(L14.23.1C15)</f>
        <v>0</v>
      </c>
      <c r="E2285" s="263">
        <f>COUNT(L14.23.1C15)</f>
        <v>1</v>
      </c>
      <c r="G2285" s="268" t="str">
        <f t="shared" si="105"/>
        <v>'=ISBLANK(L14.23.1C15)</v>
      </c>
      <c r="H2285" s="263" t="str">
        <f t="shared" si="106"/>
        <v>'=COUNT(L14.23.1C15)</v>
      </c>
    </row>
    <row r="2286" spans="1:8" x14ac:dyDescent="0.2">
      <c r="A2286" s="263" t="s">
        <v>6795</v>
      </c>
      <c r="B2286" s="263" t="s">
        <v>7537</v>
      </c>
      <c r="C2286" s="263">
        <f t="shared" ca="1" si="107"/>
        <v>0</v>
      </c>
      <c r="D2286" s="263" t="b">
        <f>ISBLANK(L14.23.1C16)</f>
        <v>0</v>
      </c>
      <c r="E2286" s="263">
        <f>COUNT(L14.23.1C16)</f>
        <v>1</v>
      </c>
      <c r="G2286" s="268" t="str">
        <f t="shared" si="105"/>
        <v>'=ISBLANK(L14.23.1C16)</v>
      </c>
      <c r="H2286" s="263" t="str">
        <f t="shared" si="106"/>
        <v>'=COUNT(L14.23.1C16)</v>
      </c>
    </row>
    <row r="2287" spans="1:8" x14ac:dyDescent="0.2">
      <c r="A2287" s="263" t="s">
        <v>6797</v>
      </c>
      <c r="B2287" s="263" t="s">
        <v>7538</v>
      </c>
      <c r="C2287" s="263">
        <f t="shared" ca="1" si="107"/>
        <v>0</v>
      </c>
      <c r="D2287" s="263" t="b">
        <f>ISBLANK(L14.23.1C17)</f>
        <v>0</v>
      </c>
      <c r="E2287" s="263">
        <f>COUNT(L14.23.1C17)</f>
        <v>1</v>
      </c>
      <c r="G2287" s="268" t="str">
        <f t="shared" si="105"/>
        <v>'=ISBLANK(L14.23.1C17)</v>
      </c>
      <c r="H2287" s="263" t="str">
        <f t="shared" si="106"/>
        <v>'=COUNT(L14.23.1C17)</v>
      </c>
    </row>
    <row r="2288" spans="1:8" x14ac:dyDescent="0.2">
      <c r="A2288" s="263" t="s">
        <v>6799</v>
      </c>
      <c r="B2288" s="263" t="s">
        <v>7539</v>
      </c>
      <c r="C2288" s="263">
        <f t="shared" ca="1" si="107"/>
        <v>0</v>
      </c>
      <c r="D2288" s="263" t="b">
        <f>ISBLANK(L14.23.1C18)</f>
        <v>0</v>
      </c>
      <c r="E2288" s="263">
        <f>COUNT(L14.23.1C18)</f>
        <v>1</v>
      </c>
      <c r="G2288" s="268" t="str">
        <f t="shared" si="105"/>
        <v>'=ISBLANK(L14.23.1C18)</v>
      </c>
      <c r="H2288" s="263" t="str">
        <f t="shared" si="106"/>
        <v>'=COUNT(L14.23.1C18)</v>
      </c>
    </row>
    <row r="2289" spans="1:8" x14ac:dyDescent="0.2">
      <c r="A2289" s="263" t="s">
        <v>6801</v>
      </c>
      <c r="B2289" s="263" t="s">
        <v>7540</v>
      </c>
      <c r="C2289" s="263">
        <f t="shared" ca="1" si="107"/>
        <v>0</v>
      </c>
      <c r="D2289" s="263" t="b">
        <f>ISBLANK(L14.23.1C19)</f>
        <v>0</v>
      </c>
      <c r="E2289" s="263">
        <f>COUNT(L14.23.1C19)</f>
        <v>1</v>
      </c>
      <c r="G2289" s="268" t="str">
        <f t="shared" si="105"/>
        <v>'=ISBLANK(L14.23.1C19)</v>
      </c>
      <c r="H2289" s="263" t="str">
        <f t="shared" si="106"/>
        <v>'=COUNT(L14.23.1C19)</v>
      </c>
    </row>
    <row r="2290" spans="1:8" x14ac:dyDescent="0.2">
      <c r="A2290" s="263" t="s">
        <v>6803</v>
      </c>
      <c r="B2290" s="263" t="s">
        <v>7541</v>
      </c>
      <c r="C2290" s="263">
        <f t="shared" ca="1" si="107"/>
        <v>0</v>
      </c>
      <c r="D2290" s="263" t="b">
        <f>ISBLANK(L14.23.1C20)</f>
        <v>0</v>
      </c>
      <c r="E2290" s="263">
        <f>COUNT(L14.23.1C20)</f>
        <v>1</v>
      </c>
      <c r="G2290" s="268" t="str">
        <f t="shared" si="105"/>
        <v>'=ISBLANK(L14.23.1C20)</v>
      </c>
      <c r="H2290" s="263" t="str">
        <f t="shared" si="106"/>
        <v>'=COUNT(L14.23.1C20)</v>
      </c>
    </row>
    <row r="2291" spans="1:8" x14ac:dyDescent="0.2">
      <c r="A2291" s="263" t="s">
        <v>6805</v>
      </c>
      <c r="B2291" s="263" t="s">
        <v>7542</v>
      </c>
      <c r="C2291" s="263">
        <f t="shared" ca="1" si="107"/>
        <v>0</v>
      </c>
      <c r="D2291" s="263" t="b">
        <f>ISBLANK(L14.23.1C21)</f>
        <v>0</v>
      </c>
      <c r="E2291" s="263">
        <f>COUNT(L14.23.1C21)</f>
        <v>1</v>
      </c>
      <c r="G2291" s="268" t="str">
        <f t="shared" si="105"/>
        <v>'=ISBLANK(L14.23.1C21)</v>
      </c>
      <c r="H2291" s="263" t="str">
        <f t="shared" si="106"/>
        <v>'=COUNT(L14.23.1C21)</v>
      </c>
    </row>
    <row r="2292" spans="1:8" x14ac:dyDescent="0.2">
      <c r="A2292" s="263" t="s">
        <v>6807</v>
      </c>
      <c r="B2292" s="263" t="s">
        <v>7543</v>
      </c>
      <c r="C2292" s="263">
        <f t="shared" ca="1" si="107"/>
        <v>0</v>
      </c>
      <c r="D2292" s="263" t="b">
        <f>ISBLANK(L14.23.1C22)</f>
        <v>0</v>
      </c>
      <c r="E2292" s="263">
        <f>COUNT(L14.23.1C22)</f>
        <v>1</v>
      </c>
      <c r="G2292" s="268" t="str">
        <f t="shared" si="105"/>
        <v>'=ISBLANK(L14.23.1C22)</v>
      </c>
      <c r="H2292" s="263" t="str">
        <f t="shared" si="106"/>
        <v>'=COUNT(L14.23.1C22)</v>
      </c>
    </row>
    <row r="2293" spans="1:8" x14ac:dyDescent="0.2">
      <c r="A2293" s="263" t="s">
        <v>6809</v>
      </c>
      <c r="B2293" s="263" t="s">
        <v>7544</v>
      </c>
      <c r="C2293" s="263">
        <f t="shared" ca="1" si="107"/>
        <v>0</v>
      </c>
      <c r="D2293" s="263" t="b">
        <f>ISBLANK(L14.23.1C23)</f>
        <v>0</v>
      </c>
      <c r="E2293" s="263">
        <f>COUNT(L14.23.1C23)</f>
        <v>1</v>
      </c>
      <c r="G2293" s="268" t="str">
        <f t="shared" si="105"/>
        <v>'=ISBLANK(L14.23.1C23)</v>
      </c>
      <c r="H2293" s="263" t="str">
        <f t="shared" si="106"/>
        <v>'=COUNT(L14.23.1C23)</v>
      </c>
    </row>
    <row r="2294" spans="1:8" x14ac:dyDescent="0.2">
      <c r="A2294" s="263" t="s">
        <v>6811</v>
      </c>
      <c r="B2294" s="263" t="s">
        <v>7545</v>
      </c>
      <c r="C2294" s="263">
        <f t="shared" ca="1" si="107"/>
        <v>0</v>
      </c>
      <c r="D2294" s="263" t="b">
        <f>ISBLANK(L14.23.1C24)</f>
        <v>0</v>
      </c>
      <c r="E2294" s="263">
        <f>COUNT(L14.23.1C24)</f>
        <v>1</v>
      </c>
      <c r="G2294" s="268" t="str">
        <f t="shared" si="105"/>
        <v>'=ISBLANK(L14.23.1C24)</v>
      </c>
      <c r="H2294" s="263" t="str">
        <f t="shared" si="106"/>
        <v>'=COUNT(L14.23.1C24)</v>
      </c>
    </row>
    <row r="2295" spans="1:8" x14ac:dyDescent="0.2">
      <c r="A2295" s="263" t="s">
        <v>6813</v>
      </c>
      <c r="B2295" s="263" t="s">
        <v>7546</v>
      </c>
      <c r="C2295" s="263">
        <f t="shared" ca="1" si="107"/>
        <v>0</v>
      </c>
      <c r="D2295" s="263" t="b">
        <f>ISBLANK(L14.23.1C25)</f>
        <v>0</v>
      </c>
      <c r="E2295" s="263">
        <f>COUNT(L14.23.1C25)</f>
        <v>1</v>
      </c>
      <c r="G2295" s="268" t="str">
        <f t="shared" si="105"/>
        <v>'=ISBLANK(L14.23.1C25)</v>
      </c>
      <c r="H2295" s="263" t="str">
        <f t="shared" si="106"/>
        <v>'=COUNT(L14.23.1C25)</v>
      </c>
    </row>
    <row r="2296" spans="1:8" x14ac:dyDescent="0.2">
      <c r="A2296" s="263" t="s">
        <v>6815</v>
      </c>
      <c r="B2296" s="263" t="s">
        <v>7547</v>
      </c>
      <c r="C2296" s="263">
        <f t="shared" ca="1" si="107"/>
        <v>0</v>
      </c>
      <c r="D2296" s="263" t="b">
        <f>ISBLANK(L14.23.1C26)</f>
        <v>0</v>
      </c>
      <c r="E2296" s="263">
        <f>COUNT(L14.23.1C26)</f>
        <v>1</v>
      </c>
      <c r="G2296" s="268" t="str">
        <f t="shared" si="105"/>
        <v>'=ISBLANK(L14.23.1C26)</v>
      </c>
      <c r="H2296" s="263" t="str">
        <f t="shared" si="106"/>
        <v>'=COUNT(L14.23.1C26)</v>
      </c>
    </row>
    <row r="2297" spans="1:8" x14ac:dyDescent="0.2">
      <c r="A2297" s="263" t="s">
        <v>6817</v>
      </c>
      <c r="B2297" s="263" t="s">
        <v>7548</v>
      </c>
      <c r="C2297" s="263">
        <f t="shared" ca="1" si="107"/>
        <v>0</v>
      </c>
      <c r="D2297" s="263" t="b">
        <f>ISBLANK(L14.23.1C27)</f>
        <v>0</v>
      </c>
      <c r="E2297" s="263">
        <f>COUNT(L14.23.1C27)</f>
        <v>1</v>
      </c>
      <c r="G2297" s="268" t="str">
        <f t="shared" si="105"/>
        <v>'=ISBLANK(L14.23.1C27)</v>
      </c>
      <c r="H2297" s="263" t="str">
        <f t="shared" si="106"/>
        <v>'=COUNT(L14.23.1C27)</v>
      </c>
    </row>
    <row r="2298" spans="1:8" x14ac:dyDescent="0.2">
      <c r="A2298" s="263" t="s">
        <v>6819</v>
      </c>
      <c r="B2298" s="263" t="s">
        <v>7549</v>
      </c>
      <c r="C2298" s="263">
        <f t="shared" ca="1" si="107"/>
        <v>0</v>
      </c>
      <c r="D2298" s="263" t="b">
        <f>ISBLANK(L14.23.1C28)</f>
        <v>0</v>
      </c>
      <c r="E2298" s="263">
        <f>COUNT(L14.23.1C28)</f>
        <v>1</v>
      </c>
      <c r="G2298" s="268" t="str">
        <f t="shared" si="105"/>
        <v>'=ISBLANK(L14.23.1C28)</v>
      </c>
      <c r="H2298" s="263" t="str">
        <f t="shared" si="106"/>
        <v>'=COUNT(L14.23.1C28)</v>
      </c>
    </row>
    <row r="2299" spans="1:8" x14ac:dyDescent="0.2">
      <c r="A2299" s="263" t="s">
        <v>6821</v>
      </c>
      <c r="B2299" s="263" t="s">
        <v>7550</v>
      </c>
      <c r="C2299" s="263">
        <f t="shared" ca="1" si="107"/>
        <v>0</v>
      </c>
      <c r="D2299" s="263" t="b">
        <f>ISBLANK(L14.23.1C29)</f>
        <v>0</v>
      </c>
      <c r="E2299" s="263">
        <f>COUNT(L14.23.1C29)</f>
        <v>1</v>
      </c>
      <c r="G2299" s="268" t="str">
        <f t="shared" si="105"/>
        <v>'=ISBLANK(L14.23.1C29)</v>
      </c>
      <c r="H2299" s="263" t="str">
        <f t="shared" si="106"/>
        <v>'=COUNT(L14.23.1C29)</v>
      </c>
    </row>
    <row r="2300" spans="1:8" x14ac:dyDescent="0.2">
      <c r="A2300" s="263" t="s">
        <v>6823</v>
      </c>
      <c r="B2300" s="263" t="s">
        <v>7551</v>
      </c>
      <c r="C2300" s="263">
        <f t="shared" ca="1" si="107"/>
        <v>0</v>
      </c>
      <c r="D2300" s="263" t="b">
        <f>ISBLANK(L14.23.1C30)</f>
        <v>0</v>
      </c>
      <c r="E2300" s="263">
        <f>COUNT(L14.23.1C30)</f>
        <v>1</v>
      </c>
      <c r="G2300" s="268" t="str">
        <f t="shared" si="105"/>
        <v>'=ISBLANK(L14.23.1C30)</v>
      </c>
      <c r="H2300" s="263" t="str">
        <f t="shared" si="106"/>
        <v>'=COUNT(L14.23.1C30)</v>
      </c>
    </row>
    <row r="2301" spans="1:8" x14ac:dyDescent="0.2">
      <c r="A2301" s="263" t="s">
        <v>6825</v>
      </c>
      <c r="B2301" s="263" t="s">
        <v>7552</v>
      </c>
      <c r="C2301" s="263">
        <f t="shared" ca="1" si="107"/>
        <v>0</v>
      </c>
      <c r="D2301" s="263" t="b">
        <f>ISBLANK(L14.23.1C31)</f>
        <v>0</v>
      </c>
      <c r="E2301" s="263">
        <f>COUNT(L14.23.1C31)</f>
        <v>1</v>
      </c>
      <c r="G2301" s="268" t="str">
        <f t="shared" si="105"/>
        <v>'=ISBLANK(L14.23.1C31)</v>
      </c>
      <c r="H2301" s="263" t="str">
        <f t="shared" si="106"/>
        <v>'=COUNT(L14.23.1C31)</v>
      </c>
    </row>
    <row r="2302" spans="1:8" x14ac:dyDescent="0.2">
      <c r="A2302" s="263" t="s">
        <v>6827</v>
      </c>
      <c r="B2302" s="263" t="s">
        <v>7553</v>
      </c>
      <c r="C2302" s="263">
        <f t="shared" ca="1" si="107"/>
        <v>0</v>
      </c>
      <c r="D2302" s="263" t="b">
        <f>ISBLANK(L14.23.1C32)</f>
        <v>0</v>
      </c>
      <c r="E2302" s="263">
        <f>COUNT(L14.23.1C32)</f>
        <v>1</v>
      </c>
      <c r="G2302" s="268" t="str">
        <f t="shared" si="105"/>
        <v>'=ISBLANK(L14.23.1C32)</v>
      </c>
      <c r="H2302" s="263" t="str">
        <f t="shared" si="106"/>
        <v>'=COUNT(L14.23.1C32)</v>
      </c>
    </row>
    <row r="2303" spans="1:8" x14ac:dyDescent="0.2">
      <c r="A2303" s="263" t="s">
        <v>6829</v>
      </c>
      <c r="B2303" s="263" t="s">
        <v>7554</v>
      </c>
      <c r="C2303" s="263">
        <f t="shared" ca="1" si="107"/>
        <v>0</v>
      </c>
      <c r="D2303" s="263" t="b">
        <f>ISBLANK(L14.23.1C33)</f>
        <v>0</v>
      </c>
      <c r="E2303" s="263">
        <f>COUNT(L14.23.1C33)</f>
        <v>1</v>
      </c>
      <c r="G2303" s="268" t="str">
        <f t="shared" si="105"/>
        <v>'=ISBLANK(L14.23.1C33)</v>
      </c>
      <c r="H2303" s="263" t="str">
        <f t="shared" si="106"/>
        <v>'=COUNT(L14.23.1C33)</v>
      </c>
    </row>
    <row r="2304" spans="1:8" x14ac:dyDescent="0.2">
      <c r="A2304" s="263" t="s">
        <v>6831</v>
      </c>
      <c r="B2304" s="263" t="s">
        <v>7555</v>
      </c>
      <c r="C2304" s="263">
        <f t="shared" ca="1" si="107"/>
        <v>0</v>
      </c>
      <c r="D2304" s="263" t="b">
        <f>ISBLANK(L14.23.1C34)</f>
        <v>0</v>
      </c>
      <c r="E2304" s="263">
        <f>COUNT(L14.23.1C34)</f>
        <v>1</v>
      </c>
      <c r="G2304" s="268" t="str">
        <f t="shared" si="105"/>
        <v>'=ISBLANK(L14.23.1C34)</v>
      </c>
      <c r="H2304" s="263" t="str">
        <f t="shared" si="106"/>
        <v>'=COUNT(L14.23.1C34)</v>
      </c>
    </row>
    <row r="2305" spans="1:8" x14ac:dyDescent="0.2">
      <c r="A2305" s="263" t="s">
        <v>6833</v>
      </c>
      <c r="B2305" s="263" t="s">
        <v>7556</v>
      </c>
      <c r="C2305" s="263">
        <f t="shared" ca="1" si="107"/>
        <v>0</v>
      </c>
      <c r="D2305" s="263" t="b">
        <f>ISBLANK(L14.23.1C35)</f>
        <v>0</v>
      </c>
      <c r="E2305" s="263">
        <f>COUNT(L14.23.1C35)</f>
        <v>1</v>
      </c>
      <c r="G2305" s="268" t="str">
        <f t="shared" si="105"/>
        <v>'=ISBLANK(L14.23.1C35)</v>
      </c>
      <c r="H2305" s="263" t="str">
        <f t="shared" si="106"/>
        <v>'=COUNT(L14.23.1C35)</v>
      </c>
    </row>
    <row r="2306" spans="1:8" x14ac:dyDescent="0.2">
      <c r="A2306" s="263" t="s">
        <v>6835</v>
      </c>
      <c r="B2306" s="263" t="s">
        <v>7557</v>
      </c>
      <c r="C2306" s="263">
        <f t="shared" ca="1" si="107"/>
        <v>0</v>
      </c>
      <c r="D2306" s="263" t="b">
        <f>ISBLANK(L14.23.1C36)</f>
        <v>0</v>
      </c>
      <c r="E2306" s="263">
        <f>COUNT(L14.23.1C36)</f>
        <v>1</v>
      </c>
      <c r="G2306" s="268" t="str">
        <f t="shared" ref="G2306:G2369" si="108">"'=ISBLANK(" &amp; A2306 &amp;")"</f>
        <v>'=ISBLANK(L14.23.1C36)</v>
      </c>
      <c r="H2306" s="263" t="str">
        <f t="shared" ref="H2306:H2369" si="109">"'=COUNT(" &amp; A2306 &amp;")"</f>
        <v>'=COUNT(L14.23.1C36)</v>
      </c>
    </row>
    <row r="2307" spans="1:8" x14ac:dyDescent="0.2">
      <c r="A2307" s="263" t="s">
        <v>6837</v>
      </c>
      <c r="B2307" s="263" t="s">
        <v>7558</v>
      </c>
      <c r="C2307" s="263">
        <f t="shared" ref="C2307:C2370" ca="1" si="110">INDIRECT(A2307)</f>
        <v>0</v>
      </c>
      <c r="D2307" s="263" t="b">
        <f>ISBLANK(L14.23.1C37)</f>
        <v>0</v>
      </c>
      <c r="E2307" s="263">
        <f>COUNT(L14.23.1C37)</f>
        <v>1</v>
      </c>
      <c r="G2307" s="268" t="str">
        <f t="shared" si="108"/>
        <v>'=ISBLANK(L14.23.1C37)</v>
      </c>
      <c r="H2307" s="263" t="str">
        <f t="shared" si="109"/>
        <v>'=COUNT(L14.23.1C37)</v>
      </c>
    </row>
    <row r="2308" spans="1:8" x14ac:dyDescent="0.2">
      <c r="A2308" s="263" t="s">
        <v>6839</v>
      </c>
      <c r="B2308" s="263" t="s">
        <v>7559</v>
      </c>
      <c r="C2308" s="263">
        <f t="shared" ca="1" si="110"/>
        <v>0</v>
      </c>
      <c r="D2308" s="263" t="b">
        <f>ISBLANK(L14.23.1C38)</f>
        <v>0</v>
      </c>
      <c r="E2308" s="263">
        <f>COUNT(L14.23.1C38)</f>
        <v>1</v>
      </c>
      <c r="G2308" s="268" t="str">
        <f t="shared" si="108"/>
        <v>'=ISBLANK(L14.23.1C38)</v>
      </c>
      <c r="H2308" s="263" t="str">
        <f t="shared" si="109"/>
        <v>'=COUNT(L14.23.1C38)</v>
      </c>
    </row>
    <row r="2309" spans="1:8" x14ac:dyDescent="0.2">
      <c r="A2309" s="263" t="s">
        <v>6841</v>
      </c>
      <c r="B2309" s="263" t="s">
        <v>7560</v>
      </c>
      <c r="C2309" s="263">
        <f t="shared" ca="1" si="110"/>
        <v>0</v>
      </c>
      <c r="D2309" s="263" t="b">
        <f>ISBLANK(L14.23.1C39)</f>
        <v>0</v>
      </c>
      <c r="E2309" s="263">
        <f>COUNT(L14.23.1C39)</f>
        <v>1</v>
      </c>
      <c r="G2309" s="268" t="str">
        <f t="shared" si="108"/>
        <v>'=ISBLANK(L14.23.1C39)</v>
      </c>
      <c r="H2309" s="263" t="str">
        <f t="shared" si="109"/>
        <v>'=COUNT(L14.23.1C39)</v>
      </c>
    </row>
    <row r="2310" spans="1:8" x14ac:dyDescent="0.2">
      <c r="A2310" s="263" t="s">
        <v>6843</v>
      </c>
      <c r="B2310" s="263" t="s">
        <v>7561</v>
      </c>
      <c r="C2310" s="263">
        <f t="shared" ca="1" si="110"/>
        <v>0</v>
      </c>
      <c r="D2310" s="263" t="b">
        <f>ISBLANK(L14.23.1C40)</f>
        <v>0</v>
      </c>
      <c r="E2310" s="263">
        <f>COUNT(L14.23.1C40)</f>
        <v>1</v>
      </c>
      <c r="G2310" s="268" t="str">
        <f t="shared" si="108"/>
        <v>'=ISBLANK(L14.23.1C40)</v>
      </c>
      <c r="H2310" s="263" t="str">
        <f t="shared" si="109"/>
        <v>'=COUNT(L14.23.1C40)</v>
      </c>
    </row>
    <row r="2311" spans="1:8" x14ac:dyDescent="0.2">
      <c r="A2311" s="263" t="s">
        <v>6845</v>
      </c>
      <c r="B2311" s="263" t="s">
        <v>7562</v>
      </c>
      <c r="C2311" s="263">
        <f t="shared" ca="1" si="110"/>
        <v>0</v>
      </c>
      <c r="D2311" s="263" t="b">
        <f>ISBLANK(L14.23.1C41)</f>
        <v>0</v>
      </c>
      <c r="E2311" s="263">
        <f>COUNT(L14.23.1C41)</f>
        <v>1</v>
      </c>
      <c r="G2311" s="268" t="str">
        <f t="shared" si="108"/>
        <v>'=ISBLANK(L14.23.1C41)</v>
      </c>
      <c r="H2311" s="263" t="str">
        <f t="shared" si="109"/>
        <v>'=COUNT(L14.23.1C41)</v>
      </c>
    </row>
    <row r="2312" spans="1:8" x14ac:dyDescent="0.2">
      <c r="A2312" s="263" t="s">
        <v>6847</v>
      </c>
      <c r="B2312" s="263" t="s">
        <v>7563</v>
      </c>
      <c r="C2312" s="263">
        <f t="shared" ca="1" si="110"/>
        <v>0</v>
      </c>
      <c r="D2312" s="263" t="b">
        <f>ISBLANK(L14.23.1C42)</f>
        <v>0</v>
      </c>
      <c r="E2312" s="263">
        <f>COUNT(L14.23.1C42)</f>
        <v>1</v>
      </c>
      <c r="G2312" s="268" t="str">
        <f t="shared" si="108"/>
        <v>'=ISBLANK(L14.23.1C42)</v>
      </c>
      <c r="H2312" s="263" t="str">
        <f t="shared" si="109"/>
        <v>'=COUNT(L14.23.1C42)</v>
      </c>
    </row>
    <row r="2313" spans="1:8" x14ac:dyDescent="0.2">
      <c r="A2313" s="263" t="s">
        <v>6849</v>
      </c>
      <c r="B2313" s="263" t="s">
        <v>7564</v>
      </c>
      <c r="C2313" s="263">
        <f t="shared" ca="1" si="110"/>
        <v>0</v>
      </c>
      <c r="D2313" s="263" t="b">
        <f>ISBLANK(L14.23.1C43)</f>
        <v>0</v>
      </c>
      <c r="E2313" s="263">
        <f>COUNT(L14.23.1C43)</f>
        <v>1</v>
      </c>
      <c r="G2313" s="268" t="str">
        <f t="shared" si="108"/>
        <v>'=ISBLANK(L14.23.1C43)</v>
      </c>
      <c r="H2313" s="263" t="str">
        <f t="shared" si="109"/>
        <v>'=COUNT(L14.23.1C43)</v>
      </c>
    </row>
    <row r="2314" spans="1:8" x14ac:dyDescent="0.2">
      <c r="A2314" s="263" t="s">
        <v>6851</v>
      </c>
      <c r="B2314" s="263" t="s">
        <v>7565</v>
      </c>
      <c r="C2314" s="263">
        <f t="shared" ca="1" si="110"/>
        <v>0</v>
      </c>
      <c r="D2314" s="263" t="b">
        <f>ISBLANK(L14.23.1C44)</f>
        <v>0</v>
      </c>
      <c r="E2314" s="263">
        <f>COUNT(L14.23.1C44)</f>
        <v>1</v>
      </c>
      <c r="G2314" s="268" t="str">
        <f t="shared" si="108"/>
        <v>'=ISBLANK(L14.23.1C44)</v>
      </c>
      <c r="H2314" s="263" t="str">
        <f t="shared" si="109"/>
        <v>'=COUNT(L14.23.1C44)</v>
      </c>
    </row>
    <row r="2315" spans="1:8" x14ac:dyDescent="0.2">
      <c r="A2315" s="263" t="s">
        <v>6853</v>
      </c>
      <c r="B2315" s="263" t="s">
        <v>7566</v>
      </c>
      <c r="C2315" s="263">
        <f t="shared" ca="1" si="110"/>
        <v>0</v>
      </c>
      <c r="D2315" s="263" t="b">
        <f>ISBLANK(L14.23.1C45)</f>
        <v>0</v>
      </c>
      <c r="E2315" s="263">
        <f>COUNT(L14.23.1C45)</f>
        <v>1</v>
      </c>
      <c r="G2315" s="268" t="str">
        <f t="shared" si="108"/>
        <v>'=ISBLANK(L14.23.1C45)</v>
      </c>
      <c r="H2315" s="263" t="str">
        <f t="shared" si="109"/>
        <v>'=COUNT(L14.23.1C45)</v>
      </c>
    </row>
    <row r="2316" spans="1:8" x14ac:dyDescent="0.2">
      <c r="A2316" s="263" t="s">
        <v>6855</v>
      </c>
      <c r="B2316" s="263" t="s">
        <v>7567</v>
      </c>
      <c r="C2316" s="263">
        <f t="shared" ca="1" si="110"/>
        <v>0</v>
      </c>
      <c r="D2316" s="263" t="b">
        <f>ISBLANK(L14.23.1C46)</f>
        <v>0</v>
      </c>
      <c r="E2316" s="263">
        <f>COUNT(L14.23.1C46)</f>
        <v>1</v>
      </c>
      <c r="G2316" s="268" t="str">
        <f t="shared" si="108"/>
        <v>'=ISBLANK(L14.23.1C46)</v>
      </c>
      <c r="H2316" s="263" t="str">
        <f t="shared" si="109"/>
        <v>'=COUNT(L14.23.1C46)</v>
      </c>
    </row>
    <row r="2317" spans="1:8" x14ac:dyDescent="0.2">
      <c r="A2317" s="263" t="s">
        <v>6857</v>
      </c>
      <c r="B2317" s="263" t="s">
        <v>7568</v>
      </c>
      <c r="C2317" s="263">
        <f t="shared" ca="1" si="110"/>
        <v>0</v>
      </c>
      <c r="D2317" s="263" t="b">
        <f>ISBLANK(L14.23.1C47)</f>
        <v>0</v>
      </c>
      <c r="E2317" s="263">
        <f>COUNT(L14.23.1C47)</f>
        <v>1</v>
      </c>
      <c r="G2317" s="268" t="str">
        <f t="shared" si="108"/>
        <v>'=ISBLANK(L14.23.1C47)</v>
      </c>
      <c r="H2317" s="263" t="str">
        <f t="shared" si="109"/>
        <v>'=COUNT(L14.23.1C47)</v>
      </c>
    </row>
    <row r="2318" spans="1:8" x14ac:dyDescent="0.2">
      <c r="A2318" s="263" t="s">
        <v>6859</v>
      </c>
      <c r="B2318" s="263" t="s">
        <v>7569</v>
      </c>
      <c r="C2318" s="263">
        <f t="shared" ca="1" si="110"/>
        <v>0</v>
      </c>
      <c r="D2318" s="263" t="b">
        <f>ISBLANK(L14.23.1C48)</f>
        <v>0</v>
      </c>
      <c r="E2318" s="263">
        <f>COUNT(L14.23.1C48)</f>
        <v>1</v>
      </c>
      <c r="G2318" s="268" t="str">
        <f t="shared" si="108"/>
        <v>'=ISBLANK(L14.23.1C48)</v>
      </c>
      <c r="H2318" s="263" t="str">
        <f t="shared" si="109"/>
        <v>'=COUNT(L14.23.1C48)</v>
      </c>
    </row>
    <row r="2319" spans="1:8" x14ac:dyDescent="0.2">
      <c r="A2319" s="263" t="s">
        <v>6861</v>
      </c>
      <c r="B2319" s="263" t="s">
        <v>7570</v>
      </c>
      <c r="C2319" s="263">
        <f t="shared" ca="1" si="110"/>
        <v>0</v>
      </c>
      <c r="D2319" s="263" t="b">
        <f>ISBLANK(L14.23.1C49)</f>
        <v>0</v>
      </c>
      <c r="E2319" s="263">
        <f>COUNT(L14.23.1C49)</f>
        <v>1</v>
      </c>
      <c r="G2319" s="268" t="str">
        <f t="shared" si="108"/>
        <v>'=ISBLANK(L14.23.1C49)</v>
      </c>
      <c r="H2319" s="263" t="str">
        <f t="shared" si="109"/>
        <v>'=COUNT(L14.23.1C49)</v>
      </c>
    </row>
    <row r="2320" spans="1:8" x14ac:dyDescent="0.2">
      <c r="A2320" s="263" t="s">
        <v>6863</v>
      </c>
      <c r="B2320" s="263" t="s">
        <v>7571</v>
      </c>
      <c r="C2320" s="263">
        <f t="shared" ca="1" si="110"/>
        <v>0</v>
      </c>
      <c r="D2320" s="263" t="b">
        <f>ISBLANK(L14.23.1C50)</f>
        <v>0</v>
      </c>
      <c r="E2320" s="263">
        <f>COUNT(L14.23.1C50)</f>
        <v>1</v>
      </c>
      <c r="G2320" s="268" t="str">
        <f t="shared" si="108"/>
        <v>'=ISBLANK(L14.23.1C50)</v>
      </c>
      <c r="H2320" s="263" t="str">
        <f t="shared" si="109"/>
        <v>'=COUNT(L14.23.1C50)</v>
      </c>
    </row>
    <row r="2321" spans="1:8" x14ac:dyDescent="0.2">
      <c r="A2321" s="263" t="s">
        <v>6865</v>
      </c>
      <c r="B2321" s="263" t="s">
        <v>7572</v>
      </c>
      <c r="C2321" s="263">
        <f t="shared" ca="1" si="110"/>
        <v>0</v>
      </c>
      <c r="D2321" s="263" t="b">
        <f>ISBLANK(L14.23.1C51)</f>
        <v>0</v>
      </c>
      <c r="E2321" s="263">
        <f>COUNT(L14.23.1C51)</f>
        <v>1</v>
      </c>
      <c r="G2321" s="268" t="str">
        <f t="shared" si="108"/>
        <v>'=ISBLANK(L14.23.1C51)</v>
      </c>
      <c r="H2321" s="263" t="str">
        <f t="shared" si="109"/>
        <v>'=COUNT(L14.23.1C51)</v>
      </c>
    </row>
    <row r="2322" spans="1:8" x14ac:dyDescent="0.2">
      <c r="A2322" s="263" t="s">
        <v>4117</v>
      </c>
      <c r="B2322" s="263" t="s">
        <v>6867</v>
      </c>
      <c r="C2322" s="263">
        <f t="shared" ca="1" si="110"/>
        <v>0</v>
      </c>
      <c r="D2322" s="263" t="b">
        <f>ISBLANK(L14.23C01)</f>
        <v>1</v>
      </c>
      <c r="E2322" s="263">
        <f>COUNT(L14.23C01)</f>
        <v>0</v>
      </c>
      <c r="G2322" s="268" t="str">
        <f t="shared" si="108"/>
        <v>'=ISBLANK(L14.23C01)</v>
      </c>
      <c r="H2322" s="263" t="str">
        <f t="shared" si="109"/>
        <v>'=COUNT(L14.23C01)</v>
      </c>
    </row>
    <row r="2323" spans="1:8" x14ac:dyDescent="0.2">
      <c r="A2323" s="263" t="s">
        <v>4118</v>
      </c>
      <c r="B2323" s="263" t="s">
        <v>6868</v>
      </c>
      <c r="C2323" s="263">
        <f t="shared" ca="1" si="110"/>
        <v>0</v>
      </c>
      <c r="D2323" s="263" t="b">
        <f>ISBLANK(L14.23C02)</f>
        <v>1</v>
      </c>
      <c r="E2323" s="263">
        <f>COUNT(L14.23C02)</f>
        <v>0</v>
      </c>
      <c r="G2323" s="268" t="str">
        <f t="shared" si="108"/>
        <v>'=ISBLANK(L14.23C02)</v>
      </c>
      <c r="H2323" s="263" t="str">
        <f t="shared" si="109"/>
        <v>'=COUNT(L14.23C02)</v>
      </c>
    </row>
    <row r="2324" spans="1:8" x14ac:dyDescent="0.2">
      <c r="A2324" s="263" t="s">
        <v>4119</v>
      </c>
      <c r="B2324" s="263" t="s">
        <v>6869</v>
      </c>
      <c r="C2324" s="263">
        <f t="shared" ca="1" si="110"/>
        <v>0</v>
      </c>
      <c r="D2324" s="263" t="b">
        <f>ISBLANK(L14.23C03)</f>
        <v>1</v>
      </c>
      <c r="E2324" s="263">
        <f>COUNT(L14.23C03)</f>
        <v>0</v>
      </c>
      <c r="G2324" s="268" t="str">
        <f t="shared" si="108"/>
        <v>'=ISBLANK(L14.23C03)</v>
      </c>
      <c r="H2324" s="263" t="str">
        <f t="shared" si="109"/>
        <v>'=COUNT(L14.23C03)</v>
      </c>
    </row>
    <row r="2325" spans="1:8" x14ac:dyDescent="0.2">
      <c r="A2325" s="263" t="s">
        <v>4120</v>
      </c>
      <c r="B2325" s="263" t="s">
        <v>6870</v>
      </c>
      <c r="C2325" s="263">
        <f t="shared" ca="1" si="110"/>
        <v>0</v>
      </c>
      <c r="D2325" s="263" t="b">
        <f>ISBLANK(L14.23C04)</f>
        <v>1</v>
      </c>
      <c r="E2325" s="263">
        <f>COUNT(L14.23C04)</f>
        <v>0</v>
      </c>
      <c r="G2325" s="268" t="str">
        <f t="shared" si="108"/>
        <v>'=ISBLANK(L14.23C04)</v>
      </c>
      <c r="H2325" s="263" t="str">
        <f t="shared" si="109"/>
        <v>'=COUNT(L14.23C04)</v>
      </c>
    </row>
    <row r="2326" spans="1:8" x14ac:dyDescent="0.2">
      <c r="A2326" s="263" t="s">
        <v>4121</v>
      </c>
      <c r="B2326" s="263" t="s">
        <v>6871</v>
      </c>
      <c r="C2326" s="263">
        <f t="shared" ca="1" si="110"/>
        <v>0</v>
      </c>
      <c r="D2326" s="263" t="b">
        <f>ISBLANK(L14.23C05)</f>
        <v>1</v>
      </c>
      <c r="E2326" s="263">
        <f>COUNT(L14.23C05)</f>
        <v>0</v>
      </c>
      <c r="G2326" s="268" t="str">
        <f t="shared" si="108"/>
        <v>'=ISBLANK(L14.23C05)</v>
      </c>
      <c r="H2326" s="263" t="str">
        <f t="shared" si="109"/>
        <v>'=COUNT(L14.23C05)</v>
      </c>
    </row>
    <row r="2327" spans="1:8" x14ac:dyDescent="0.2">
      <c r="A2327" s="263" t="s">
        <v>4122</v>
      </c>
      <c r="B2327" s="263" t="s">
        <v>6872</v>
      </c>
      <c r="C2327" s="263">
        <f t="shared" ca="1" si="110"/>
        <v>0</v>
      </c>
      <c r="D2327" s="263" t="b">
        <f>ISBLANK(L14.23C06)</f>
        <v>1</v>
      </c>
      <c r="E2327" s="263">
        <f>COUNT(L14.23C06)</f>
        <v>0</v>
      </c>
      <c r="G2327" s="268" t="str">
        <f t="shared" si="108"/>
        <v>'=ISBLANK(L14.23C06)</v>
      </c>
      <c r="H2327" s="263" t="str">
        <f t="shared" si="109"/>
        <v>'=COUNT(L14.23C06)</v>
      </c>
    </row>
    <row r="2328" spans="1:8" x14ac:dyDescent="0.2">
      <c r="A2328" s="263" t="s">
        <v>4123</v>
      </c>
      <c r="B2328" s="263" t="s">
        <v>6873</v>
      </c>
      <c r="C2328" s="263">
        <f t="shared" ca="1" si="110"/>
        <v>0</v>
      </c>
      <c r="D2328" s="263" t="b">
        <f>ISBLANK(L14.23C07)</f>
        <v>1</v>
      </c>
      <c r="E2328" s="263">
        <f>COUNT(L14.23C07)</f>
        <v>0</v>
      </c>
      <c r="G2328" s="268" t="str">
        <f t="shared" si="108"/>
        <v>'=ISBLANK(L14.23C07)</v>
      </c>
      <c r="H2328" s="263" t="str">
        <f t="shared" si="109"/>
        <v>'=COUNT(L14.23C07)</v>
      </c>
    </row>
    <row r="2329" spans="1:8" x14ac:dyDescent="0.2">
      <c r="A2329" s="263" t="s">
        <v>4124</v>
      </c>
      <c r="B2329" s="263" t="s">
        <v>6874</v>
      </c>
      <c r="C2329" s="263">
        <f t="shared" ca="1" si="110"/>
        <v>0</v>
      </c>
      <c r="D2329" s="263" t="b">
        <f>ISBLANK(L14.23C08)</f>
        <v>1</v>
      </c>
      <c r="E2329" s="263">
        <f>COUNT(L14.23C08)</f>
        <v>0</v>
      </c>
      <c r="G2329" s="268" t="str">
        <f t="shared" si="108"/>
        <v>'=ISBLANK(L14.23C08)</v>
      </c>
      <c r="H2329" s="263" t="str">
        <f t="shared" si="109"/>
        <v>'=COUNT(L14.23C08)</v>
      </c>
    </row>
    <row r="2330" spans="1:8" x14ac:dyDescent="0.2">
      <c r="A2330" s="263" t="s">
        <v>4125</v>
      </c>
      <c r="B2330" s="263" t="s">
        <v>6875</v>
      </c>
      <c r="C2330" s="263">
        <f t="shared" ca="1" si="110"/>
        <v>0</v>
      </c>
      <c r="D2330" s="263" t="b">
        <f>ISBLANK(L14.23C09)</f>
        <v>1</v>
      </c>
      <c r="E2330" s="263">
        <f>COUNT(L14.23C09)</f>
        <v>0</v>
      </c>
      <c r="G2330" s="268" t="str">
        <f t="shared" si="108"/>
        <v>'=ISBLANK(L14.23C09)</v>
      </c>
      <c r="H2330" s="263" t="str">
        <f t="shared" si="109"/>
        <v>'=COUNT(L14.23C09)</v>
      </c>
    </row>
    <row r="2331" spans="1:8" x14ac:dyDescent="0.2">
      <c r="A2331" s="263" t="s">
        <v>4126</v>
      </c>
      <c r="B2331" s="263" t="s">
        <v>6876</v>
      </c>
      <c r="C2331" s="263">
        <f t="shared" ca="1" si="110"/>
        <v>0</v>
      </c>
      <c r="D2331" s="263" t="b">
        <f>ISBLANK(L14.23C10)</f>
        <v>1</v>
      </c>
      <c r="E2331" s="263">
        <f>COUNT(L14.23C10)</f>
        <v>0</v>
      </c>
      <c r="G2331" s="268" t="str">
        <f t="shared" si="108"/>
        <v>'=ISBLANK(L14.23C10)</v>
      </c>
      <c r="H2331" s="263" t="str">
        <f t="shared" si="109"/>
        <v>'=COUNT(L14.23C10)</v>
      </c>
    </row>
    <row r="2332" spans="1:8" x14ac:dyDescent="0.2">
      <c r="A2332" s="263" t="s">
        <v>4127</v>
      </c>
      <c r="B2332" s="263" t="s">
        <v>6877</v>
      </c>
      <c r="C2332" s="263">
        <f t="shared" ca="1" si="110"/>
        <v>0</v>
      </c>
      <c r="D2332" s="263" t="b">
        <f>ISBLANK(L14.23C11)</f>
        <v>1</v>
      </c>
      <c r="E2332" s="263">
        <f>COUNT(L14.23C11)</f>
        <v>0</v>
      </c>
      <c r="G2332" s="268" t="str">
        <f t="shared" si="108"/>
        <v>'=ISBLANK(L14.23C11)</v>
      </c>
      <c r="H2332" s="263" t="str">
        <f t="shared" si="109"/>
        <v>'=COUNT(L14.23C11)</v>
      </c>
    </row>
    <row r="2333" spans="1:8" x14ac:dyDescent="0.2">
      <c r="A2333" s="263" t="s">
        <v>4128</v>
      </c>
      <c r="B2333" s="263" t="s">
        <v>6878</v>
      </c>
      <c r="C2333" s="263">
        <f t="shared" ca="1" si="110"/>
        <v>0</v>
      </c>
      <c r="D2333" s="263" t="b">
        <f>ISBLANK(L14.23C12)</f>
        <v>1</v>
      </c>
      <c r="E2333" s="263">
        <f>COUNT(L14.23C12)</f>
        <v>0</v>
      </c>
      <c r="G2333" s="268" t="str">
        <f t="shared" si="108"/>
        <v>'=ISBLANK(L14.23C12)</v>
      </c>
      <c r="H2333" s="263" t="str">
        <f t="shared" si="109"/>
        <v>'=COUNT(L14.23C12)</v>
      </c>
    </row>
    <row r="2334" spans="1:8" x14ac:dyDescent="0.2">
      <c r="A2334" s="263" t="s">
        <v>4129</v>
      </c>
      <c r="B2334" s="263" t="s">
        <v>6879</v>
      </c>
      <c r="C2334" s="263">
        <f t="shared" ca="1" si="110"/>
        <v>0</v>
      </c>
      <c r="D2334" s="263" t="b">
        <f>ISBLANK(L14.23C13)</f>
        <v>1</v>
      </c>
      <c r="E2334" s="263">
        <f>COUNT(L14.23C13)</f>
        <v>0</v>
      </c>
      <c r="G2334" s="268" t="str">
        <f t="shared" si="108"/>
        <v>'=ISBLANK(L14.23C13)</v>
      </c>
      <c r="H2334" s="263" t="str">
        <f t="shared" si="109"/>
        <v>'=COUNT(L14.23C13)</v>
      </c>
    </row>
    <row r="2335" spans="1:8" x14ac:dyDescent="0.2">
      <c r="A2335" s="263" t="s">
        <v>4130</v>
      </c>
      <c r="B2335" s="263" t="s">
        <v>6880</v>
      </c>
      <c r="C2335" s="263">
        <f t="shared" ca="1" si="110"/>
        <v>0</v>
      </c>
      <c r="D2335" s="263" t="b">
        <f>ISBLANK(L14.23C14)</f>
        <v>1</v>
      </c>
      <c r="E2335" s="263">
        <f>COUNT(L14.23C14)</f>
        <v>0</v>
      </c>
      <c r="G2335" s="268" t="str">
        <f t="shared" si="108"/>
        <v>'=ISBLANK(L14.23C14)</v>
      </c>
      <c r="H2335" s="263" t="str">
        <f t="shared" si="109"/>
        <v>'=COUNT(L14.23C14)</v>
      </c>
    </row>
    <row r="2336" spans="1:8" x14ac:dyDescent="0.2">
      <c r="A2336" s="263" t="s">
        <v>4131</v>
      </c>
      <c r="B2336" s="263" t="s">
        <v>6881</v>
      </c>
      <c r="C2336" s="263">
        <f t="shared" ca="1" si="110"/>
        <v>0</v>
      </c>
      <c r="D2336" s="263" t="b">
        <f>ISBLANK(L14.23C15)</f>
        <v>1</v>
      </c>
      <c r="E2336" s="263">
        <f>COUNT(L14.23C15)</f>
        <v>0</v>
      </c>
      <c r="G2336" s="268" t="str">
        <f t="shared" si="108"/>
        <v>'=ISBLANK(L14.23C15)</v>
      </c>
      <c r="H2336" s="263" t="str">
        <f t="shared" si="109"/>
        <v>'=COUNT(L14.23C15)</v>
      </c>
    </row>
    <row r="2337" spans="1:8" x14ac:dyDescent="0.2">
      <c r="A2337" s="263" t="s">
        <v>4132</v>
      </c>
      <c r="B2337" s="263" t="s">
        <v>6882</v>
      </c>
      <c r="C2337" s="263">
        <f t="shared" ca="1" si="110"/>
        <v>0</v>
      </c>
      <c r="D2337" s="263" t="b">
        <f>ISBLANK(L14.23C16)</f>
        <v>1</v>
      </c>
      <c r="E2337" s="263">
        <f>COUNT(L14.23C16)</f>
        <v>0</v>
      </c>
      <c r="G2337" s="268" t="str">
        <f t="shared" si="108"/>
        <v>'=ISBLANK(L14.23C16)</v>
      </c>
      <c r="H2337" s="263" t="str">
        <f t="shared" si="109"/>
        <v>'=COUNT(L14.23C16)</v>
      </c>
    </row>
    <row r="2338" spans="1:8" x14ac:dyDescent="0.2">
      <c r="A2338" s="263" t="s">
        <v>4133</v>
      </c>
      <c r="B2338" s="263" t="s">
        <v>6883</v>
      </c>
      <c r="C2338" s="263">
        <f t="shared" ca="1" si="110"/>
        <v>0</v>
      </c>
      <c r="D2338" s="263" t="b">
        <f>ISBLANK(L14.23C17)</f>
        <v>1</v>
      </c>
      <c r="E2338" s="263">
        <f>COUNT(L14.23C17)</f>
        <v>0</v>
      </c>
      <c r="G2338" s="268" t="str">
        <f t="shared" si="108"/>
        <v>'=ISBLANK(L14.23C17)</v>
      </c>
      <c r="H2338" s="263" t="str">
        <f t="shared" si="109"/>
        <v>'=COUNT(L14.23C17)</v>
      </c>
    </row>
    <row r="2339" spans="1:8" x14ac:dyDescent="0.2">
      <c r="A2339" s="263" t="s">
        <v>4134</v>
      </c>
      <c r="B2339" s="263" t="s">
        <v>6884</v>
      </c>
      <c r="C2339" s="263">
        <f t="shared" ca="1" si="110"/>
        <v>0</v>
      </c>
      <c r="D2339" s="263" t="b">
        <f>ISBLANK(L14.23C18)</f>
        <v>1</v>
      </c>
      <c r="E2339" s="263">
        <f>COUNT(L14.23C18)</f>
        <v>0</v>
      </c>
      <c r="G2339" s="268" t="str">
        <f t="shared" si="108"/>
        <v>'=ISBLANK(L14.23C18)</v>
      </c>
      <c r="H2339" s="263" t="str">
        <f t="shared" si="109"/>
        <v>'=COUNT(L14.23C18)</v>
      </c>
    </row>
    <row r="2340" spans="1:8" x14ac:dyDescent="0.2">
      <c r="A2340" s="263" t="s">
        <v>4135</v>
      </c>
      <c r="B2340" s="263" t="s">
        <v>6885</v>
      </c>
      <c r="C2340" s="263">
        <f t="shared" ca="1" si="110"/>
        <v>0</v>
      </c>
      <c r="D2340" s="263" t="b">
        <f>ISBLANK(L14.23C19)</f>
        <v>1</v>
      </c>
      <c r="E2340" s="263">
        <f>COUNT(L14.23C19)</f>
        <v>0</v>
      </c>
      <c r="G2340" s="268" t="str">
        <f t="shared" si="108"/>
        <v>'=ISBLANK(L14.23C19)</v>
      </c>
      <c r="H2340" s="263" t="str">
        <f t="shared" si="109"/>
        <v>'=COUNT(L14.23C19)</v>
      </c>
    </row>
    <row r="2341" spans="1:8" x14ac:dyDescent="0.2">
      <c r="A2341" s="263" t="s">
        <v>4136</v>
      </c>
      <c r="B2341" s="263" t="s">
        <v>6886</v>
      </c>
      <c r="C2341" s="263">
        <f t="shared" ca="1" si="110"/>
        <v>0</v>
      </c>
      <c r="D2341" s="263" t="b">
        <f>ISBLANK(L14.23C20)</f>
        <v>1</v>
      </c>
      <c r="E2341" s="263">
        <f>COUNT(L14.23C20)</f>
        <v>0</v>
      </c>
      <c r="G2341" s="268" t="str">
        <f t="shared" si="108"/>
        <v>'=ISBLANK(L14.23C20)</v>
      </c>
      <c r="H2341" s="263" t="str">
        <f t="shared" si="109"/>
        <v>'=COUNT(L14.23C20)</v>
      </c>
    </row>
    <row r="2342" spans="1:8" x14ac:dyDescent="0.2">
      <c r="A2342" s="263" t="s">
        <v>4137</v>
      </c>
      <c r="B2342" s="263" t="s">
        <v>6887</v>
      </c>
      <c r="C2342" s="263">
        <f t="shared" ca="1" si="110"/>
        <v>0</v>
      </c>
      <c r="D2342" s="263" t="b">
        <f>ISBLANK(L14.23C21)</f>
        <v>1</v>
      </c>
      <c r="E2342" s="263">
        <f>COUNT(L14.23C21)</f>
        <v>0</v>
      </c>
      <c r="G2342" s="268" t="str">
        <f t="shared" si="108"/>
        <v>'=ISBLANK(L14.23C21)</v>
      </c>
      <c r="H2342" s="263" t="str">
        <f t="shared" si="109"/>
        <v>'=COUNT(L14.23C21)</v>
      </c>
    </row>
    <row r="2343" spans="1:8" x14ac:dyDescent="0.2">
      <c r="A2343" s="263" t="s">
        <v>4138</v>
      </c>
      <c r="B2343" s="263" t="s">
        <v>6888</v>
      </c>
      <c r="C2343" s="263">
        <f t="shared" ca="1" si="110"/>
        <v>0</v>
      </c>
      <c r="D2343" s="263" t="b">
        <f>ISBLANK(L14.23C22)</f>
        <v>1</v>
      </c>
      <c r="E2343" s="263">
        <f>COUNT(L14.23C22)</f>
        <v>0</v>
      </c>
      <c r="G2343" s="268" t="str">
        <f t="shared" si="108"/>
        <v>'=ISBLANK(L14.23C22)</v>
      </c>
      <c r="H2343" s="263" t="str">
        <f t="shared" si="109"/>
        <v>'=COUNT(L14.23C22)</v>
      </c>
    </row>
    <row r="2344" spans="1:8" x14ac:dyDescent="0.2">
      <c r="A2344" s="263" t="s">
        <v>4139</v>
      </c>
      <c r="B2344" s="263" t="s">
        <v>6889</v>
      </c>
      <c r="C2344" s="263">
        <f t="shared" ca="1" si="110"/>
        <v>0</v>
      </c>
      <c r="D2344" s="263" t="b">
        <f>ISBLANK(L14.23C23)</f>
        <v>1</v>
      </c>
      <c r="E2344" s="263">
        <f>COUNT(L14.23C23)</f>
        <v>0</v>
      </c>
      <c r="G2344" s="268" t="str">
        <f t="shared" si="108"/>
        <v>'=ISBLANK(L14.23C23)</v>
      </c>
      <c r="H2344" s="263" t="str">
        <f t="shared" si="109"/>
        <v>'=COUNT(L14.23C23)</v>
      </c>
    </row>
    <row r="2345" spans="1:8" x14ac:dyDescent="0.2">
      <c r="A2345" s="263" t="s">
        <v>4140</v>
      </c>
      <c r="B2345" s="263" t="s">
        <v>6890</v>
      </c>
      <c r="C2345" s="263">
        <f t="shared" ca="1" si="110"/>
        <v>0</v>
      </c>
      <c r="D2345" s="263" t="b">
        <f>ISBLANK(L14.23C24)</f>
        <v>1</v>
      </c>
      <c r="E2345" s="263">
        <f>COUNT(L14.23C24)</f>
        <v>0</v>
      </c>
      <c r="G2345" s="268" t="str">
        <f t="shared" si="108"/>
        <v>'=ISBLANK(L14.23C24)</v>
      </c>
      <c r="H2345" s="263" t="str">
        <f t="shared" si="109"/>
        <v>'=COUNT(L14.23C24)</v>
      </c>
    </row>
    <row r="2346" spans="1:8" x14ac:dyDescent="0.2">
      <c r="A2346" s="263" t="s">
        <v>4141</v>
      </c>
      <c r="B2346" s="263" t="s">
        <v>6891</v>
      </c>
      <c r="C2346" s="263">
        <f t="shared" ca="1" si="110"/>
        <v>0</v>
      </c>
      <c r="D2346" s="263" t="b">
        <f>ISBLANK(L14.23C25)</f>
        <v>1</v>
      </c>
      <c r="E2346" s="263">
        <f>COUNT(L14.23C25)</f>
        <v>0</v>
      </c>
      <c r="G2346" s="268" t="str">
        <f t="shared" si="108"/>
        <v>'=ISBLANK(L14.23C25)</v>
      </c>
      <c r="H2346" s="263" t="str">
        <f t="shared" si="109"/>
        <v>'=COUNT(L14.23C25)</v>
      </c>
    </row>
    <row r="2347" spans="1:8" x14ac:dyDescent="0.2">
      <c r="A2347" s="263" t="s">
        <v>4142</v>
      </c>
      <c r="B2347" s="263" t="s">
        <v>6892</v>
      </c>
      <c r="C2347" s="263">
        <f t="shared" ca="1" si="110"/>
        <v>0</v>
      </c>
      <c r="D2347" s="263" t="b">
        <f>ISBLANK(L14.23C26)</f>
        <v>1</v>
      </c>
      <c r="E2347" s="263">
        <f>COUNT(L14.23C26)</f>
        <v>0</v>
      </c>
      <c r="G2347" s="268" t="str">
        <f t="shared" si="108"/>
        <v>'=ISBLANK(L14.23C26)</v>
      </c>
      <c r="H2347" s="263" t="str">
        <f t="shared" si="109"/>
        <v>'=COUNT(L14.23C26)</v>
      </c>
    </row>
    <row r="2348" spans="1:8" x14ac:dyDescent="0.2">
      <c r="A2348" s="263" t="s">
        <v>4143</v>
      </c>
      <c r="B2348" s="263" t="s">
        <v>6893</v>
      </c>
      <c r="C2348" s="263">
        <f t="shared" ca="1" si="110"/>
        <v>0</v>
      </c>
      <c r="D2348" s="263" t="b">
        <f>ISBLANK(L14.23C27)</f>
        <v>1</v>
      </c>
      <c r="E2348" s="263">
        <f>COUNT(L14.23C27)</f>
        <v>0</v>
      </c>
      <c r="G2348" s="268" t="str">
        <f t="shared" si="108"/>
        <v>'=ISBLANK(L14.23C27)</v>
      </c>
      <c r="H2348" s="263" t="str">
        <f t="shared" si="109"/>
        <v>'=COUNT(L14.23C27)</v>
      </c>
    </row>
    <row r="2349" spans="1:8" x14ac:dyDescent="0.2">
      <c r="A2349" s="263" t="s">
        <v>4144</v>
      </c>
      <c r="B2349" s="263" t="s">
        <v>6894</v>
      </c>
      <c r="C2349" s="263">
        <f t="shared" ca="1" si="110"/>
        <v>0</v>
      </c>
      <c r="D2349" s="263" t="b">
        <f>ISBLANK(L14.23C28)</f>
        <v>1</v>
      </c>
      <c r="E2349" s="263">
        <f>COUNT(L14.23C28)</f>
        <v>0</v>
      </c>
      <c r="G2349" s="268" t="str">
        <f t="shared" si="108"/>
        <v>'=ISBLANK(L14.23C28)</v>
      </c>
      <c r="H2349" s="263" t="str">
        <f t="shared" si="109"/>
        <v>'=COUNT(L14.23C28)</v>
      </c>
    </row>
    <row r="2350" spans="1:8" x14ac:dyDescent="0.2">
      <c r="A2350" s="263" t="s">
        <v>4145</v>
      </c>
      <c r="B2350" s="263" t="s">
        <v>6895</v>
      </c>
      <c r="C2350" s="263">
        <f t="shared" ca="1" si="110"/>
        <v>0</v>
      </c>
      <c r="D2350" s="263" t="b">
        <f>ISBLANK(L14.23C29)</f>
        <v>1</v>
      </c>
      <c r="E2350" s="263">
        <f>COUNT(L14.23C29)</f>
        <v>0</v>
      </c>
      <c r="G2350" s="268" t="str">
        <f t="shared" si="108"/>
        <v>'=ISBLANK(L14.23C29)</v>
      </c>
      <c r="H2350" s="263" t="str">
        <f t="shared" si="109"/>
        <v>'=COUNT(L14.23C29)</v>
      </c>
    </row>
    <row r="2351" spans="1:8" x14ac:dyDescent="0.2">
      <c r="A2351" s="263" t="s">
        <v>4146</v>
      </c>
      <c r="B2351" s="263" t="s">
        <v>6896</v>
      </c>
      <c r="C2351" s="263">
        <f t="shared" ca="1" si="110"/>
        <v>0</v>
      </c>
      <c r="D2351" s="263" t="b">
        <f>ISBLANK(L14.23C30)</f>
        <v>1</v>
      </c>
      <c r="E2351" s="263">
        <f>COUNT(L14.23C30)</f>
        <v>0</v>
      </c>
      <c r="G2351" s="268" t="str">
        <f t="shared" si="108"/>
        <v>'=ISBLANK(L14.23C30)</v>
      </c>
      <c r="H2351" s="263" t="str">
        <f t="shared" si="109"/>
        <v>'=COUNT(L14.23C30)</v>
      </c>
    </row>
    <row r="2352" spans="1:8" x14ac:dyDescent="0.2">
      <c r="A2352" s="263" t="s">
        <v>4147</v>
      </c>
      <c r="B2352" s="263" t="s">
        <v>6897</v>
      </c>
      <c r="C2352" s="263">
        <f t="shared" ca="1" si="110"/>
        <v>0</v>
      </c>
      <c r="D2352" s="263" t="b">
        <f>ISBLANK(L14.23C31)</f>
        <v>1</v>
      </c>
      <c r="E2352" s="263">
        <f>COUNT(L14.23C31)</f>
        <v>0</v>
      </c>
      <c r="G2352" s="268" t="str">
        <f t="shared" si="108"/>
        <v>'=ISBLANK(L14.23C31)</v>
      </c>
      <c r="H2352" s="263" t="str">
        <f t="shared" si="109"/>
        <v>'=COUNT(L14.23C31)</v>
      </c>
    </row>
    <row r="2353" spans="1:8" x14ac:dyDescent="0.2">
      <c r="A2353" s="263" t="s">
        <v>4148</v>
      </c>
      <c r="B2353" s="263" t="s">
        <v>6898</v>
      </c>
      <c r="C2353" s="263">
        <f t="shared" ca="1" si="110"/>
        <v>0</v>
      </c>
      <c r="D2353" s="263" t="b">
        <f>ISBLANK(L14.23C32)</f>
        <v>1</v>
      </c>
      <c r="E2353" s="263">
        <f>COUNT(L14.23C32)</f>
        <v>0</v>
      </c>
      <c r="G2353" s="268" t="str">
        <f t="shared" si="108"/>
        <v>'=ISBLANK(L14.23C32)</v>
      </c>
      <c r="H2353" s="263" t="str">
        <f t="shared" si="109"/>
        <v>'=COUNT(L14.23C32)</v>
      </c>
    </row>
    <row r="2354" spans="1:8" x14ac:dyDescent="0.2">
      <c r="A2354" s="263" t="s">
        <v>4149</v>
      </c>
      <c r="B2354" s="263" t="s">
        <v>6899</v>
      </c>
      <c r="C2354" s="263">
        <f t="shared" ca="1" si="110"/>
        <v>0</v>
      </c>
      <c r="D2354" s="263" t="b">
        <f>ISBLANK(L14.23C33)</f>
        <v>1</v>
      </c>
      <c r="E2354" s="263">
        <f>COUNT(L14.23C33)</f>
        <v>0</v>
      </c>
      <c r="G2354" s="268" t="str">
        <f t="shared" si="108"/>
        <v>'=ISBLANK(L14.23C33)</v>
      </c>
      <c r="H2354" s="263" t="str">
        <f t="shared" si="109"/>
        <v>'=COUNT(L14.23C33)</v>
      </c>
    </row>
    <row r="2355" spans="1:8" x14ac:dyDescent="0.2">
      <c r="A2355" s="263" t="s">
        <v>4150</v>
      </c>
      <c r="B2355" s="263" t="s">
        <v>6900</v>
      </c>
      <c r="C2355" s="263">
        <f t="shared" ca="1" si="110"/>
        <v>0</v>
      </c>
      <c r="D2355" s="263" t="b">
        <f>ISBLANK(L14.23C34)</f>
        <v>1</v>
      </c>
      <c r="E2355" s="263">
        <f>COUNT(L14.23C34)</f>
        <v>0</v>
      </c>
      <c r="G2355" s="268" t="str">
        <f t="shared" si="108"/>
        <v>'=ISBLANK(L14.23C34)</v>
      </c>
      <c r="H2355" s="263" t="str">
        <f t="shared" si="109"/>
        <v>'=COUNT(L14.23C34)</v>
      </c>
    </row>
    <row r="2356" spans="1:8" x14ac:dyDescent="0.2">
      <c r="A2356" s="263" t="s">
        <v>4151</v>
      </c>
      <c r="B2356" s="263" t="s">
        <v>6901</v>
      </c>
      <c r="C2356" s="263">
        <f t="shared" ca="1" si="110"/>
        <v>0</v>
      </c>
      <c r="D2356" s="263" t="b">
        <f>ISBLANK(L14.23C35)</f>
        <v>1</v>
      </c>
      <c r="E2356" s="263">
        <f>COUNT(L14.23C35)</f>
        <v>0</v>
      </c>
      <c r="G2356" s="268" t="str">
        <f t="shared" si="108"/>
        <v>'=ISBLANK(L14.23C35)</v>
      </c>
      <c r="H2356" s="263" t="str">
        <f t="shared" si="109"/>
        <v>'=COUNT(L14.23C35)</v>
      </c>
    </row>
    <row r="2357" spans="1:8" x14ac:dyDescent="0.2">
      <c r="A2357" s="263" t="s">
        <v>4152</v>
      </c>
      <c r="B2357" s="263" t="s">
        <v>6902</v>
      </c>
      <c r="C2357" s="263">
        <f t="shared" ca="1" si="110"/>
        <v>0</v>
      </c>
      <c r="D2357" s="263" t="b">
        <f>ISBLANK(L14.23C36)</f>
        <v>1</v>
      </c>
      <c r="E2357" s="263">
        <f>COUNT(L14.23C36)</f>
        <v>0</v>
      </c>
      <c r="G2357" s="268" t="str">
        <f t="shared" si="108"/>
        <v>'=ISBLANK(L14.23C36)</v>
      </c>
      <c r="H2357" s="263" t="str">
        <f t="shared" si="109"/>
        <v>'=COUNT(L14.23C36)</v>
      </c>
    </row>
    <row r="2358" spans="1:8" x14ac:dyDescent="0.2">
      <c r="A2358" s="263" t="s">
        <v>4153</v>
      </c>
      <c r="B2358" s="263" t="s">
        <v>6903</v>
      </c>
      <c r="C2358" s="263">
        <f t="shared" ca="1" si="110"/>
        <v>0</v>
      </c>
      <c r="D2358" s="263" t="b">
        <f>ISBLANK(L14.23C37)</f>
        <v>1</v>
      </c>
      <c r="E2358" s="263">
        <f>COUNT(L14.23C37)</f>
        <v>0</v>
      </c>
      <c r="G2358" s="268" t="str">
        <f t="shared" si="108"/>
        <v>'=ISBLANK(L14.23C37)</v>
      </c>
      <c r="H2358" s="263" t="str">
        <f t="shared" si="109"/>
        <v>'=COUNT(L14.23C37)</v>
      </c>
    </row>
    <row r="2359" spans="1:8" x14ac:dyDescent="0.2">
      <c r="A2359" s="263" t="s">
        <v>4154</v>
      </c>
      <c r="B2359" s="263" t="s">
        <v>6904</v>
      </c>
      <c r="C2359" s="263">
        <f t="shared" ca="1" si="110"/>
        <v>0</v>
      </c>
      <c r="D2359" s="263" t="b">
        <f>ISBLANK(L14.23C38)</f>
        <v>1</v>
      </c>
      <c r="E2359" s="263">
        <f>COUNT(L14.23C38)</f>
        <v>0</v>
      </c>
      <c r="G2359" s="268" t="str">
        <f t="shared" si="108"/>
        <v>'=ISBLANK(L14.23C38)</v>
      </c>
      <c r="H2359" s="263" t="str">
        <f t="shared" si="109"/>
        <v>'=COUNT(L14.23C38)</v>
      </c>
    </row>
    <row r="2360" spans="1:8" x14ac:dyDescent="0.2">
      <c r="A2360" s="263" t="s">
        <v>4155</v>
      </c>
      <c r="B2360" s="263" t="s">
        <v>6905</v>
      </c>
      <c r="C2360" s="263">
        <f t="shared" ca="1" si="110"/>
        <v>0</v>
      </c>
      <c r="D2360" s="263" t="b">
        <f>ISBLANK(L14.23C39)</f>
        <v>1</v>
      </c>
      <c r="E2360" s="263">
        <f>COUNT(L14.23C39)</f>
        <v>0</v>
      </c>
      <c r="G2360" s="268" t="str">
        <f t="shared" si="108"/>
        <v>'=ISBLANK(L14.23C39)</v>
      </c>
      <c r="H2360" s="263" t="str">
        <f t="shared" si="109"/>
        <v>'=COUNT(L14.23C39)</v>
      </c>
    </row>
    <row r="2361" spans="1:8" x14ac:dyDescent="0.2">
      <c r="A2361" s="263" t="s">
        <v>4156</v>
      </c>
      <c r="B2361" s="263" t="s">
        <v>6906</v>
      </c>
      <c r="C2361" s="263">
        <f t="shared" ca="1" si="110"/>
        <v>0</v>
      </c>
      <c r="D2361" s="263" t="b">
        <f>ISBLANK(L14.23C40)</f>
        <v>1</v>
      </c>
      <c r="E2361" s="263">
        <f>COUNT(L14.23C40)</f>
        <v>0</v>
      </c>
      <c r="G2361" s="268" t="str">
        <f t="shared" si="108"/>
        <v>'=ISBLANK(L14.23C40)</v>
      </c>
      <c r="H2361" s="263" t="str">
        <f t="shared" si="109"/>
        <v>'=COUNT(L14.23C40)</v>
      </c>
    </row>
    <row r="2362" spans="1:8" x14ac:dyDescent="0.2">
      <c r="A2362" s="263" t="s">
        <v>4157</v>
      </c>
      <c r="B2362" s="263" t="s">
        <v>6907</v>
      </c>
      <c r="C2362" s="263">
        <f t="shared" ca="1" si="110"/>
        <v>0</v>
      </c>
      <c r="D2362" s="263" t="b">
        <f>ISBLANK(L14.23C41)</f>
        <v>1</v>
      </c>
      <c r="E2362" s="263">
        <f>COUNT(L14.23C41)</f>
        <v>0</v>
      </c>
      <c r="G2362" s="268" t="str">
        <f t="shared" si="108"/>
        <v>'=ISBLANK(L14.23C41)</v>
      </c>
      <c r="H2362" s="263" t="str">
        <f t="shared" si="109"/>
        <v>'=COUNT(L14.23C41)</v>
      </c>
    </row>
    <row r="2363" spans="1:8" x14ac:dyDescent="0.2">
      <c r="A2363" s="263" t="s">
        <v>4158</v>
      </c>
      <c r="B2363" s="263" t="s">
        <v>6908</v>
      </c>
      <c r="C2363" s="263">
        <f t="shared" ca="1" si="110"/>
        <v>0</v>
      </c>
      <c r="D2363" s="263" t="b">
        <f>ISBLANK(L14.23C42)</f>
        <v>1</v>
      </c>
      <c r="E2363" s="263">
        <f>COUNT(L14.23C42)</f>
        <v>0</v>
      </c>
      <c r="G2363" s="268" t="str">
        <f t="shared" si="108"/>
        <v>'=ISBLANK(L14.23C42)</v>
      </c>
      <c r="H2363" s="263" t="str">
        <f t="shared" si="109"/>
        <v>'=COUNT(L14.23C42)</v>
      </c>
    </row>
    <row r="2364" spans="1:8" x14ac:dyDescent="0.2">
      <c r="A2364" s="263" t="s">
        <v>4159</v>
      </c>
      <c r="B2364" s="263" t="s">
        <v>6909</v>
      </c>
      <c r="C2364" s="263">
        <f t="shared" ca="1" si="110"/>
        <v>0</v>
      </c>
      <c r="D2364" s="263" t="b">
        <f>ISBLANK(L14.23C43)</f>
        <v>1</v>
      </c>
      <c r="E2364" s="263">
        <f>COUNT(L14.23C43)</f>
        <v>0</v>
      </c>
      <c r="G2364" s="268" t="str">
        <f t="shared" si="108"/>
        <v>'=ISBLANK(L14.23C43)</v>
      </c>
      <c r="H2364" s="263" t="str">
        <f t="shared" si="109"/>
        <v>'=COUNT(L14.23C43)</v>
      </c>
    </row>
    <row r="2365" spans="1:8" x14ac:dyDescent="0.2">
      <c r="A2365" s="263" t="s">
        <v>4160</v>
      </c>
      <c r="B2365" s="263" t="s">
        <v>6910</v>
      </c>
      <c r="C2365" s="263">
        <f t="shared" ca="1" si="110"/>
        <v>0</v>
      </c>
      <c r="D2365" s="263" t="b">
        <f>ISBLANK(L14.23C44)</f>
        <v>1</v>
      </c>
      <c r="E2365" s="263">
        <f>COUNT(L14.23C44)</f>
        <v>0</v>
      </c>
      <c r="G2365" s="268" t="str">
        <f t="shared" si="108"/>
        <v>'=ISBLANK(L14.23C44)</v>
      </c>
      <c r="H2365" s="263" t="str">
        <f t="shared" si="109"/>
        <v>'=COUNT(L14.23C44)</v>
      </c>
    </row>
    <row r="2366" spans="1:8" x14ac:dyDescent="0.2">
      <c r="A2366" s="263" t="s">
        <v>4161</v>
      </c>
      <c r="B2366" s="263" t="s">
        <v>6911</v>
      </c>
      <c r="C2366" s="263">
        <f t="shared" ca="1" si="110"/>
        <v>0</v>
      </c>
      <c r="D2366" s="263" t="b">
        <f>ISBLANK(L14.23C45)</f>
        <v>1</v>
      </c>
      <c r="E2366" s="263">
        <f>COUNT(L14.23C45)</f>
        <v>0</v>
      </c>
      <c r="G2366" s="268" t="str">
        <f t="shared" si="108"/>
        <v>'=ISBLANK(L14.23C45)</v>
      </c>
      <c r="H2366" s="263" t="str">
        <f t="shared" si="109"/>
        <v>'=COUNT(L14.23C45)</v>
      </c>
    </row>
    <row r="2367" spans="1:8" x14ac:dyDescent="0.2">
      <c r="A2367" s="263" t="s">
        <v>4162</v>
      </c>
      <c r="B2367" s="263" t="s">
        <v>6912</v>
      </c>
      <c r="C2367" s="263">
        <f t="shared" ca="1" si="110"/>
        <v>0</v>
      </c>
      <c r="D2367" s="263" t="b">
        <f>ISBLANK(L14.23C46)</f>
        <v>1</v>
      </c>
      <c r="E2367" s="263">
        <f>COUNT(L14.23C46)</f>
        <v>0</v>
      </c>
      <c r="G2367" s="268" t="str">
        <f t="shared" si="108"/>
        <v>'=ISBLANK(L14.23C46)</v>
      </c>
      <c r="H2367" s="263" t="str">
        <f t="shared" si="109"/>
        <v>'=COUNT(L14.23C46)</v>
      </c>
    </row>
    <row r="2368" spans="1:8" x14ac:dyDescent="0.2">
      <c r="A2368" s="263" t="s">
        <v>4163</v>
      </c>
      <c r="B2368" s="263" t="s">
        <v>6913</v>
      </c>
      <c r="C2368" s="263">
        <f t="shared" ca="1" si="110"/>
        <v>0</v>
      </c>
      <c r="D2368" s="263" t="b">
        <f>ISBLANK(L14.23C47)</f>
        <v>1</v>
      </c>
      <c r="E2368" s="263">
        <f>COUNT(L14.23C47)</f>
        <v>0</v>
      </c>
      <c r="G2368" s="268" t="str">
        <f t="shared" si="108"/>
        <v>'=ISBLANK(L14.23C47)</v>
      </c>
      <c r="H2368" s="263" t="str">
        <f t="shared" si="109"/>
        <v>'=COUNT(L14.23C47)</v>
      </c>
    </row>
    <row r="2369" spans="1:8" x14ac:dyDescent="0.2">
      <c r="A2369" s="263" t="s">
        <v>4164</v>
      </c>
      <c r="B2369" s="263" t="s">
        <v>6914</v>
      </c>
      <c r="C2369" s="263">
        <f t="shared" ca="1" si="110"/>
        <v>0</v>
      </c>
      <c r="D2369" s="263" t="b">
        <f>ISBLANK(L14.23C48)</f>
        <v>1</v>
      </c>
      <c r="E2369" s="263">
        <f>COUNT(L14.23C48)</f>
        <v>0</v>
      </c>
      <c r="G2369" s="268" t="str">
        <f t="shared" si="108"/>
        <v>'=ISBLANK(L14.23C48)</v>
      </c>
      <c r="H2369" s="263" t="str">
        <f t="shared" si="109"/>
        <v>'=COUNT(L14.23C48)</v>
      </c>
    </row>
    <row r="2370" spans="1:8" x14ac:dyDescent="0.2">
      <c r="A2370" s="263" t="s">
        <v>4165</v>
      </c>
      <c r="B2370" s="263" t="s">
        <v>6915</v>
      </c>
      <c r="C2370" s="263">
        <f t="shared" ca="1" si="110"/>
        <v>0</v>
      </c>
      <c r="D2370" s="263" t="b">
        <f>ISBLANK(L14.23C49)</f>
        <v>1</v>
      </c>
      <c r="E2370" s="263">
        <f>COUNT(L14.23C49)</f>
        <v>0</v>
      </c>
      <c r="G2370" s="268" t="str">
        <f t="shared" ref="G2370:G2433" si="111">"'=ISBLANK(" &amp; A2370 &amp;")"</f>
        <v>'=ISBLANK(L14.23C49)</v>
      </c>
      <c r="H2370" s="263" t="str">
        <f t="shared" ref="H2370:H2433" si="112">"'=COUNT(" &amp; A2370 &amp;")"</f>
        <v>'=COUNT(L14.23C49)</v>
      </c>
    </row>
    <row r="2371" spans="1:8" x14ac:dyDescent="0.2">
      <c r="A2371" s="263" t="s">
        <v>4166</v>
      </c>
      <c r="B2371" s="263" t="s">
        <v>6916</v>
      </c>
      <c r="C2371" s="263">
        <f t="shared" ref="C2371:C2434" ca="1" si="113">INDIRECT(A2371)</f>
        <v>0</v>
      </c>
      <c r="D2371" s="263" t="b">
        <f>ISBLANK(L14.23C50)</f>
        <v>1</v>
      </c>
      <c r="E2371" s="263">
        <f>COUNT(L14.23C50)</f>
        <v>0</v>
      </c>
      <c r="G2371" s="268" t="str">
        <f t="shared" si="111"/>
        <v>'=ISBLANK(L14.23C50)</v>
      </c>
      <c r="H2371" s="263" t="str">
        <f t="shared" si="112"/>
        <v>'=COUNT(L14.23C50)</v>
      </c>
    </row>
    <row r="2372" spans="1:8" x14ac:dyDescent="0.2">
      <c r="A2372" s="263" t="s">
        <v>4167</v>
      </c>
      <c r="B2372" s="263" t="s">
        <v>6917</v>
      </c>
      <c r="C2372" s="263">
        <f t="shared" ca="1" si="113"/>
        <v>0</v>
      </c>
      <c r="D2372" s="263" t="b">
        <f>ISBLANK(L14.23C51)</f>
        <v>1</v>
      </c>
      <c r="E2372" s="263">
        <f>COUNT(L14.23C51)</f>
        <v>0</v>
      </c>
      <c r="G2372" s="268" t="str">
        <f t="shared" si="111"/>
        <v>'=ISBLANK(L14.23C51)</v>
      </c>
      <c r="H2372" s="263" t="str">
        <f t="shared" si="112"/>
        <v>'=COUNT(L14.23C51)</v>
      </c>
    </row>
    <row r="2373" spans="1:8" x14ac:dyDescent="0.2">
      <c r="A2373" s="263" t="s">
        <v>4168</v>
      </c>
      <c r="B2373" s="263" t="s">
        <v>4169</v>
      </c>
      <c r="C2373" s="263">
        <f t="shared" ca="1" si="113"/>
        <v>0</v>
      </c>
      <c r="D2373" s="263" t="b">
        <f>ISBLANK(L14.23T)</f>
        <v>0</v>
      </c>
      <c r="E2373" s="263">
        <f>COUNT(L14.23T)</f>
        <v>1</v>
      </c>
      <c r="G2373" s="268" t="str">
        <f t="shared" si="111"/>
        <v>'=ISBLANK(L14.23T)</v>
      </c>
      <c r="H2373" s="263" t="str">
        <f t="shared" si="112"/>
        <v>'=COUNT(L14.23T)</v>
      </c>
    </row>
    <row r="2374" spans="1:8" x14ac:dyDescent="0.2">
      <c r="A2374" s="263" t="s">
        <v>4170</v>
      </c>
      <c r="B2374" s="263" t="s">
        <v>8056</v>
      </c>
      <c r="C2374" s="263" t="e">
        <f t="shared" ca="1" si="113"/>
        <v>#VALUE!</v>
      </c>
      <c r="D2374" s="263" t="b">
        <f>ISBLANK(L14.24)</f>
        <v>0</v>
      </c>
      <c r="E2374" s="263">
        <f>COUNT(L14.24)</f>
        <v>51</v>
      </c>
      <c r="G2374" s="268" t="str">
        <f t="shared" si="111"/>
        <v>'=ISBLANK(L14.24)</v>
      </c>
      <c r="H2374" s="263" t="str">
        <f t="shared" si="112"/>
        <v>'=COUNT(L14.24)</v>
      </c>
    </row>
    <row r="2375" spans="1:8" x14ac:dyDescent="0.2">
      <c r="A2375" s="263" t="s">
        <v>7573</v>
      </c>
      <c r="B2375" s="263" t="s">
        <v>7574</v>
      </c>
      <c r="C2375" s="263" t="e">
        <f t="shared" ca="1" si="113"/>
        <v>#VALUE!</v>
      </c>
      <c r="D2375" s="263" t="b">
        <f>ISBLANK(L14.24.1)</f>
        <v>0</v>
      </c>
      <c r="E2375" s="263">
        <f>COUNT(L14.24.1)</f>
        <v>0</v>
      </c>
      <c r="G2375" s="268" t="str">
        <f t="shared" si="111"/>
        <v>'=ISBLANK(L14.24.1)</v>
      </c>
      <c r="H2375" s="263" t="str">
        <f t="shared" si="112"/>
        <v>'=COUNT(L14.24.1)</v>
      </c>
    </row>
    <row r="2376" spans="1:8" x14ac:dyDescent="0.2">
      <c r="A2376" s="263" t="s">
        <v>7575</v>
      </c>
      <c r="B2376" s="263" t="s">
        <v>3594</v>
      </c>
      <c r="C2376" s="263">
        <f t="shared" ca="1" si="113"/>
        <v>0</v>
      </c>
      <c r="D2376" s="263" t="b">
        <f>ISBLANK(L14.24.1C01)</f>
        <v>1</v>
      </c>
      <c r="E2376" s="263">
        <f>COUNT(L14.24.1C01)</f>
        <v>0</v>
      </c>
      <c r="G2376" s="268" t="str">
        <f t="shared" si="111"/>
        <v>'=ISBLANK(L14.24.1C01)</v>
      </c>
      <c r="H2376" s="263" t="str">
        <f t="shared" si="112"/>
        <v>'=COUNT(L14.24.1C01)</v>
      </c>
    </row>
    <row r="2377" spans="1:8" x14ac:dyDescent="0.2">
      <c r="A2377" s="263" t="s">
        <v>7576</v>
      </c>
      <c r="B2377" s="263" t="s">
        <v>3596</v>
      </c>
      <c r="C2377" s="263">
        <f t="shared" ca="1" si="113"/>
        <v>0</v>
      </c>
      <c r="D2377" s="263" t="b">
        <f>ISBLANK(L14.24.1C02)</f>
        <v>1</v>
      </c>
      <c r="E2377" s="263">
        <f>COUNT(L14.24.1C02)</f>
        <v>0</v>
      </c>
      <c r="G2377" s="268" t="str">
        <f t="shared" si="111"/>
        <v>'=ISBLANK(L14.24.1C02)</v>
      </c>
      <c r="H2377" s="263" t="str">
        <f t="shared" si="112"/>
        <v>'=COUNT(L14.24.1C02)</v>
      </c>
    </row>
    <row r="2378" spans="1:8" x14ac:dyDescent="0.2">
      <c r="A2378" s="263" t="s">
        <v>7577</v>
      </c>
      <c r="B2378" s="263" t="s">
        <v>3598</v>
      </c>
      <c r="C2378" s="263">
        <f t="shared" ca="1" si="113"/>
        <v>0</v>
      </c>
      <c r="D2378" s="263" t="b">
        <f>ISBLANK(L14.24.1C03)</f>
        <v>1</v>
      </c>
      <c r="E2378" s="263">
        <f>COUNT(L14.24.1C03)</f>
        <v>0</v>
      </c>
      <c r="G2378" s="268" t="str">
        <f t="shared" si="111"/>
        <v>'=ISBLANK(L14.24.1C03)</v>
      </c>
      <c r="H2378" s="263" t="str">
        <f t="shared" si="112"/>
        <v>'=COUNT(L14.24.1C03)</v>
      </c>
    </row>
    <row r="2379" spans="1:8" x14ac:dyDescent="0.2">
      <c r="A2379" s="263" t="s">
        <v>7578</v>
      </c>
      <c r="B2379" s="263" t="s">
        <v>3600</v>
      </c>
      <c r="C2379" s="263">
        <f t="shared" ca="1" si="113"/>
        <v>0</v>
      </c>
      <c r="D2379" s="263" t="b">
        <f>ISBLANK(L14.24.1C04)</f>
        <v>1</v>
      </c>
      <c r="E2379" s="263">
        <f>COUNT(L14.24.1C04)</f>
        <v>0</v>
      </c>
      <c r="G2379" s="268" t="str">
        <f t="shared" si="111"/>
        <v>'=ISBLANK(L14.24.1C04)</v>
      </c>
      <c r="H2379" s="263" t="str">
        <f t="shared" si="112"/>
        <v>'=COUNT(L14.24.1C04)</v>
      </c>
    </row>
    <row r="2380" spans="1:8" x14ac:dyDescent="0.2">
      <c r="A2380" s="263" t="s">
        <v>7579</v>
      </c>
      <c r="B2380" s="263" t="s">
        <v>3602</v>
      </c>
      <c r="C2380" s="263">
        <f t="shared" ca="1" si="113"/>
        <v>0</v>
      </c>
      <c r="D2380" s="263" t="b">
        <f>ISBLANK(L14.24.1C05)</f>
        <v>1</v>
      </c>
      <c r="E2380" s="263">
        <f>COUNT(L14.24.1C05)</f>
        <v>0</v>
      </c>
      <c r="G2380" s="268" t="str">
        <f t="shared" si="111"/>
        <v>'=ISBLANK(L14.24.1C05)</v>
      </c>
      <c r="H2380" s="263" t="str">
        <f t="shared" si="112"/>
        <v>'=COUNT(L14.24.1C05)</v>
      </c>
    </row>
    <row r="2381" spans="1:8" x14ac:dyDescent="0.2">
      <c r="A2381" s="263" t="s">
        <v>7580</v>
      </c>
      <c r="B2381" s="263" t="s">
        <v>3604</v>
      </c>
      <c r="C2381" s="263">
        <f t="shared" ca="1" si="113"/>
        <v>0</v>
      </c>
      <c r="D2381" s="263" t="b">
        <f>ISBLANK(L14.24.1C06)</f>
        <v>1</v>
      </c>
      <c r="E2381" s="263">
        <f>COUNT(L14.24.1C06)</f>
        <v>0</v>
      </c>
      <c r="G2381" s="268" t="str">
        <f t="shared" si="111"/>
        <v>'=ISBLANK(L14.24.1C06)</v>
      </c>
      <c r="H2381" s="263" t="str">
        <f t="shared" si="112"/>
        <v>'=COUNT(L14.24.1C06)</v>
      </c>
    </row>
    <row r="2382" spans="1:8" x14ac:dyDescent="0.2">
      <c r="A2382" s="263" t="s">
        <v>7581</v>
      </c>
      <c r="B2382" s="263" t="s">
        <v>3606</v>
      </c>
      <c r="C2382" s="263">
        <f t="shared" ca="1" si="113"/>
        <v>0</v>
      </c>
      <c r="D2382" s="263" t="b">
        <f>ISBLANK(L14.24.1C07)</f>
        <v>1</v>
      </c>
      <c r="E2382" s="263">
        <f>COUNT(L14.24.1C07)</f>
        <v>0</v>
      </c>
      <c r="G2382" s="268" t="str">
        <f t="shared" si="111"/>
        <v>'=ISBLANK(L14.24.1C07)</v>
      </c>
      <c r="H2382" s="263" t="str">
        <f t="shared" si="112"/>
        <v>'=COUNT(L14.24.1C07)</v>
      </c>
    </row>
    <row r="2383" spans="1:8" x14ac:dyDescent="0.2">
      <c r="A2383" s="263" t="s">
        <v>7582</v>
      </c>
      <c r="B2383" s="263" t="s">
        <v>3608</v>
      </c>
      <c r="C2383" s="263">
        <f t="shared" ca="1" si="113"/>
        <v>0</v>
      </c>
      <c r="D2383" s="263" t="b">
        <f>ISBLANK(L14.24.1C08)</f>
        <v>1</v>
      </c>
      <c r="E2383" s="263">
        <f>COUNT(L14.24.1C08)</f>
        <v>0</v>
      </c>
      <c r="G2383" s="268" t="str">
        <f t="shared" si="111"/>
        <v>'=ISBLANK(L14.24.1C08)</v>
      </c>
      <c r="H2383" s="263" t="str">
        <f t="shared" si="112"/>
        <v>'=COUNT(L14.24.1C08)</v>
      </c>
    </row>
    <row r="2384" spans="1:8" x14ac:dyDescent="0.2">
      <c r="A2384" s="263" t="s">
        <v>7583</v>
      </c>
      <c r="B2384" s="263" t="s">
        <v>3610</v>
      </c>
      <c r="C2384" s="263">
        <f t="shared" ca="1" si="113"/>
        <v>0</v>
      </c>
      <c r="D2384" s="263" t="b">
        <f>ISBLANK(L14.24.1C09)</f>
        <v>1</v>
      </c>
      <c r="E2384" s="263">
        <f>COUNT(L14.24.1C09)</f>
        <v>0</v>
      </c>
      <c r="G2384" s="268" t="str">
        <f t="shared" si="111"/>
        <v>'=ISBLANK(L14.24.1C09)</v>
      </c>
      <c r="H2384" s="263" t="str">
        <f t="shared" si="112"/>
        <v>'=COUNT(L14.24.1C09)</v>
      </c>
    </row>
    <row r="2385" spans="1:8" x14ac:dyDescent="0.2">
      <c r="A2385" s="263" t="s">
        <v>7584</v>
      </c>
      <c r="B2385" s="263" t="s">
        <v>3612</v>
      </c>
      <c r="C2385" s="263">
        <f t="shared" ca="1" si="113"/>
        <v>0</v>
      </c>
      <c r="D2385" s="263" t="b">
        <f>ISBLANK(L14.24.1C10)</f>
        <v>1</v>
      </c>
      <c r="E2385" s="263">
        <f>COUNT(L14.24.1C10)</f>
        <v>0</v>
      </c>
      <c r="G2385" s="268" t="str">
        <f t="shared" si="111"/>
        <v>'=ISBLANK(L14.24.1C10)</v>
      </c>
      <c r="H2385" s="263" t="str">
        <f t="shared" si="112"/>
        <v>'=COUNT(L14.24.1C10)</v>
      </c>
    </row>
    <row r="2386" spans="1:8" x14ac:dyDescent="0.2">
      <c r="A2386" s="263" t="s">
        <v>7585</v>
      </c>
      <c r="B2386" s="263" t="s">
        <v>3614</v>
      </c>
      <c r="C2386" s="263">
        <f t="shared" ca="1" si="113"/>
        <v>0</v>
      </c>
      <c r="D2386" s="263" t="b">
        <f>ISBLANK(L14.24.1C11)</f>
        <v>1</v>
      </c>
      <c r="E2386" s="263">
        <f>COUNT(L14.24.1C11)</f>
        <v>0</v>
      </c>
      <c r="G2386" s="268" t="str">
        <f t="shared" si="111"/>
        <v>'=ISBLANK(L14.24.1C11)</v>
      </c>
      <c r="H2386" s="263" t="str">
        <f t="shared" si="112"/>
        <v>'=COUNT(L14.24.1C11)</v>
      </c>
    </row>
    <row r="2387" spans="1:8" x14ac:dyDescent="0.2">
      <c r="A2387" s="263" t="s">
        <v>7586</v>
      </c>
      <c r="B2387" s="263" t="s">
        <v>3616</v>
      </c>
      <c r="C2387" s="263">
        <f t="shared" ca="1" si="113"/>
        <v>0</v>
      </c>
      <c r="D2387" s="263" t="b">
        <f>ISBLANK(L14.24.1C12)</f>
        <v>1</v>
      </c>
      <c r="E2387" s="263">
        <f>COUNT(L14.24.1C12)</f>
        <v>0</v>
      </c>
      <c r="G2387" s="268" t="str">
        <f t="shared" si="111"/>
        <v>'=ISBLANK(L14.24.1C12)</v>
      </c>
      <c r="H2387" s="263" t="str">
        <f t="shared" si="112"/>
        <v>'=COUNT(L14.24.1C12)</v>
      </c>
    </row>
    <row r="2388" spans="1:8" x14ac:dyDescent="0.2">
      <c r="A2388" s="263" t="s">
        <v>7587</v>
      </c>
      <c r="B2388" s="263" t="s">
        <v>3618</v>
      </c>
      <c r="C2388" s="263">
        <f t="shared" ca="1" si="113"/>
        <v>0</v>
      </c>
      <c r="D2388" s="263" t="b">
        <f>ISBLANK(L14.24.1C13)</f>
        <v>1</v>
      </c>
      <c r="E2388" s="263">
        <f>COUNT(L14.24.1C13)</f>
        <v>0</v>
      </c>
      <c r="G2388" s="268" t="str">
        <f t="shared" si="111"/>
        <v>'=ISBLANK(L14.24.1C13)</v>
      </c>
      <c r="H2388" s="263" t="str">
        <f t="shared" si="112"/>
        <v>'=COUNT(L14.24.1C13)</v>
      </c>
    </row>
    <row r="2389" spans="1:8" x14ac:dyDescent="0.2">
      <c r="A2389" s="263" t="s">
        <v>7588</v>
      </c>
      <c r="B2389" s="263" t="s">
        <v>3620</v>
      </c>
      <c r="C2389" s="263">
        <f t="shared" ca="1" si="113"/>
        <v>0</v>
      </c>
      <c r="D2389" s="263" t="b">
        <f>ISBLANK(L14.24.1C14)</f>
        <v>1</v>
      </c>
      <c r="E2389" s="263">
        <f>COUNT(L14.24.1C14)</f>
        <v>0</v>
      </c>
      <c r="G2389" s="268" t="str">
        <f t="shared" si="111"/>
        <v>'=ISBLANK(L14.24.1C14)</v>
      </c>
      <c r="H2389" s="263" t="str">
        <f t="shared" si="112"/>
        <v>'=COUNT(L14.24.1C14)</v>
      </c>
    </row>
    <row r="2390" spans="1:8" x14ac:dyDescent="0.2">
      <c r="A2390" s="263" t="s">
        <v>7589</v>
      </c>
      <c r="B2390" s="263" t="s">
        <v>3622</v>
      </c>
      <c r="C2390" s="263">
        <f t="shared" ca="1" si="113"/>
        <v>0</v>
      </c>
      <c r="D2390" s="263" t="b">
        <f>ISBLANK(L14.24.1C15)</f>
        <v>1</v>
      </c>
      <c r="E2390" s="263">
        <f>COUNT(L14.24.1C15)</f>
        <v>0</v>
      </c>
      <c r="G2390" s="268" t="str">
        <f t="shared" si="111"/>
        <v>'=ISBLANK(L14.24.1C15)</v>
      </c>
      <c r="H2390" s="263" t="str">
        <f t="shared" si="112"/>
        <v>'=COUNT(L14.24.1C15)</v>
      </c>
    </row>
    <row r="2391" spans="1:8" x14ac:dyDescent="0.2">
      <c r="A2391" s="263" t="s">
        <v>7590</v>
      </c>
      <c r="B2391" s="263" t="s">
        <v>3624</v>
      </c>
      <c r="C2391" s="263">
        <f t="shared" ca="1" si="113"/>
        <v>0</v>
      </c>
      <c r="D2391" s="263" t="b">
        <f>ISBLANK(L14.24.1C16)</f>
        <v>1</v>
      </c>
      <c r="E2391" s="263">
        <f>COUNT(L14.24.1C16)</f>
        <v>0</v>
      </c>
      <c r="G2391" s="268" t="str">
        <f t="shared" si="111"/>
        <v>'=ISBLANK(L14.24.1C16)</v>
      </c>
      <c r="H2391" s="263" t="str">
        <f t="shared" si="112"/>
        <v>'=COUNT(L14.24.1C16)</v>
      </c>
    </row>
    <row r="2392" spans="1:8" x14ac:dyDescent="0.2">
      <c r="A2392" s="263" t="s">
        <v>7591</v>
      </c>
      <c r="B2392" s="263" t="s">
        <v>3626</v>
      </c>
      <c r="C2392" s="263">
        <f t="shared" ca="1" si="113"/>
        <v>0</v>
      </c>
      <c r="D2392" s="263" t="b">
        <f>ISBLANK(L14.24.1C17)</f>
        <v>1</v>
      </c>
      <c r="E2392" s="263">
        <f>COUNT(L14.24.1C17)</f>
        <v>0</v>
      </c>
      <c r="G2392" s="268" t="str">
        <f t="shared" si="111"/>
        <v>'=ISBLANK(L14.24.1C17)</v>
      </c>
      <c r="H2392" s="263" t="str">
        <f t="shared" si="112"/>
        <v>'=COUNT(L14.24.1C17)</v>
      </c>
    </row>
    <row r="2393" spans="1:8" x14ac:dyDescent="0.2">
      <c r="A2393" s="263" t="s">
        <v>7592</v>
      </c>
      <c r="B2393" s="263" t="s">
        <v>3628</v>
      </c>
      <c r="C2393" s="263">
        <f t="shared" ca="1" si="113"/>
        <v>0</v>
      </c>
      <c r="D2393" s="263" t="b">
        <f>ISBLANK(L14.24.1C18)</f>
        <v>1</v>
      </c>
      <c r="E2393" s="263">
        <f>COUNT(L14.24.1C18)</f>
        <v>0</v>
      </c>
      <c r="G2393" s="268" t="str">
        <f t="shared" si="111"/>
        <v>'=ISBLANK(L14.24.1C18)</v>
      </c>
      <c r="H2393" s="263" t="str">
        <f t="shared" si="112"/>
        <v>'=COUNT(L14.24.1C18)</v>
      </c>
    </row>
    <row r="2394" spans="1:8" x14ac:dyDescent="0.2">
      <c r="A2394" s="263" t="s">
        <v>7593</v>
      </c>
      <c r="B2394" s="263" t="s">
        <v>3630</v>
      </c>
      <c r="C2394" s="263">
        <f t="shared" ca="1" si="113"/>
        <v>0</v>
      </c>
      <c r="D2394" s="263" t="b">
        <f>ISBLANK(L14.24.1C19)</f>
        <v>1</v>
      </c>
      <c r="E2394" s="263">
        <f>COUNT(L14.24.1C19)</f>
        <v>0</v>
      </c>
      <c r="G2394" s="268" t="str">
        <f t="shared" si="111"/>
        <v>'=ISBLANK(L14.24.1C19)</v>
      </c>
      <c r="H2394" s="263" t="str">
        <f t="shared" si="112"/>
        <v>'=COUNT(L14.24.1C19)</v>
      </c>
    </row>
    <row r="2395" spans="1:8" x14ac:dyDescent="0.2">
      <c r="A2395" s="263" t="s">
        <v>7594</v>
      </c>
      <c r="B2395" s="263" t="s">
        <v>3632</v>
      </c>
      <c r="C2395" s="263">
        <f t="shared" ca="1" si="113"/>
        <v>0</v>
      </c>
      <c r="D2395" s="263" t="b">
        <f>ISBLANK(L14.24.1C20)</f>
        <v>1</v>
      </c>
      <c r="E2395" s="263">
        <f>COUNT(L14.24.1C20)</f>
        <v>0</v>
      </c>
      <c r="G2395" s="268" t="str">
        <f t="shared" si="111"/>
        <v>'=ISBLANK(L14.24.1C20)</v>
      </c>
      <c r="H2395" s="263" t="str">
        <f t="shared" si="112"/>
        <v>'=COUNT(L14.24.1C20)</v>
      </c>
    </row>
    <row r="2396" spans="1:8" x14ac:dyDescent="0.2">
      <c r="A2396" s="263" t="s">
        <v>7595</v>
      </c>
      <c r="B2396" s="263" t="s">
        <v>3634</v>
      </c>
      <c r="C2396" s="263">
        <f t="shared" ca="1" si="113"/>
        <v>0</v>
      </c>
      <c r="D2396" s="263" t="b">
        <f>ISBLANK(L14.24.1C21)</f>
        <v>1</v>
      </c>
      <c r="E2396" s="263">
        <f>COUNT(L14.24.1C21)</f>
        <v>0</v>
      </c>
      <c r="G2396" s="268" t="str">
        <f t="shared" si="111"/>
        <v>'=ISBLANK(L14.24.1C21)</v>
      </c>
      <c r="H2396" s="263" t="str">
        <f t="shared" si="112"/>
        <v>'=COUNT(L14.24.1C21)</v>
      </c>
    </row>
    <row r="2397" spans="1:8" x14ac:dyDescent="0.2">
      <c r="A2397" s="263" t="s">
        <v>7596</v>
      </c>
      <c r="B2397" s="263" t="s">
        <v>3636</v>
      </c>
      <c r="C2397" s="263">
        <f t="shared" ca="1" si="113"/>
        <v>0</v>
      </c>
      <c r="D2397" s="263" t="b">
        <f>ISBLANK(L14.24.1C22)</f>
        <v>1</v>
      </c>
      <c r="E2397" s="263">
        <f>COUNT(L14.24.1C22)</f>
        <v>0</v>
      </c>
      <c r="G2397" s="268" t="str">
        <f t="shared" si="111"/>
        <v>'=ISBLANK(L14.24.1C22)</v>
      </c>
      <c r="H2397" s="263" t="str">
        <f t="shared" si="112"/>
        <v>'=COUNT(L14.24.1C22)</v>
      </c>
    </row>
    <row r="2398" spans="1:8" x14ac:dyDescent="0.2">
      <c r="A2398" s="263" t="s">
        <v>7597</v>
      </c>
      <c r="B2398" s="263" t="s">
        <v>3638</v>
      </c>
      <c r="C2398" s="263">
        <f t="shared" ca="1" si="113"/>
        <v>0</v>
      </c>
      <c r="D2398" s="263" t="b">
        <f>ISBLANK(L14.24.1C23)</f>
        <v>1</v>
      </c>
      <c r="E2398" s="263">
        <f>COUNT(L14.24.1C23)</f>
        <v>0</v>
      </c>
      <c r="G2398" s="268" t="str">
        <f t="shared" si="111"/>
        <v>'=ISBLANK(L14.24.1C23)</v>
      </c>
      <c r="H2398" s="263" t="str">
        <f t="shared" si="112"/>
        <v>'=COUNT(L14.24.1C23)</v>
      </c>
    </row>
    <row r="2399" spans="1:8" x14ac:dyDescent="0.2">
      <c r="A2399" s="263" t="s">
        <v>7598</v>
      </c>
      <c r="B2399" s="263" t="s">
        <v>3640</v>
      </c>
      <c r="C2399" s="263">
        <f t="shared" ca="1" si="113"/>
        <v>0</v>
      </c>
      <c r="D2399" s="263" t="b">
        <f>ISBLANK(L14.24.1C24)</f>
        <v>1</v>
      </c>
      <c r="E2399" s="263">
        <f>COUNT(L14.24.1C24)</f>
        <v>0</v>
      </c>
      <c r="G2399" s="268" t="str">
        <f t="shared" si="111"/>
        <v>'=ISBLANK(L14.24.1C24)</v>
      </c>
      <c r="H2399" s="263" t="str">
        <f t="shared" si="112"/>
        <v>'=COUNT(L14.24.1C24)</v>
      </c>
    </row>
    <row r="2400" spans="1:8" x14ac:dyDescent="0.2">
      <c r="A2400" s="263" t="s">
        <v>7599</v>
      </c>
      <c r="B2400" s="263" t="s">
        <v>3642</v>
      </c>
      <c r="C2400" s="263">
        <f t="shared" ca="1" si="113"/>
        <v>0</v>
      </c>
      <c r="D2400" s="263" t="b">
        <f>ISBLANK(L14.24.1C25)</f>
        <v>1</v>
      </c>
      <c r="E2400" s="263">
        <f>COUNT(L14.24.1C25)</f>
        <v>0</v>
      </c>
      <c r="G2400" s="268" t="str">
        <f t="shared" si="111"/>
        <v>'=ISBLANK(L14.24.1C25)</v>
      </c>
      <c r="H2400" s="263" t="str">
        <f t="shared" si="112"/>
        <v>'=COUNT(L14.24.1C25)</v>
      </c>
    </row>
    <row r="2401" spans="1:8" x14ac:dyDescent="0.2">
      <c r="A2401" s="263" t="s">
        <v>7600</v>
      </c>
      <c r="B2401" s="263" t="s">
        <v>3644</v>
      </c>
      <c r="C2401" s="263">
        <f t="shared" ca="1" si="113"/>
        <v>0</v>
      </c>
      <c r="D2401" s="263" t="b">
        <f>ISBLANK(L14.24.1C26)</f>
        <v>1</v>
      </c>
      <c r="E2401" s="263">
        <f>COUNT(L14.24.1C26)</f>
        <v>0</v>
      </c>
      <c r="G2401" s="268" t="str">
        <f t="shared" si="111"/>
        <v>'=ISBLANK(L14.24.1C26)</v>
      </c>
      <c r="H2401" s="263" t="str">
        <f t="shared" si="112"/>
        <v>'=COUNT(L14.24.1C26)</v>
      </c>
    </row>
    <row r="2402" spans="1:8" x14ac:dyDescent="0.2">
      <c r="A2402" s="263" t="s">
        <v>7601</v>
      </c>
      <c r="B2402" s="263" t="s">
        <v>3646</v>
      </c>
      <c r="C2402" s="263">
        <f t="shared" ca="1" si="113"/>
        <v>0</v>
      </c>
      <c r="D2402" s="263" t="b">
        <f>ISBLANK(L14.24.1C27)</f>
        <v>1</v>
      </c>
      <c r="E2402" s="263">
        <f>COUNT(L14.24.1C27)</f>
        <v>0</v>
      </c>
      <c r="G2402" s="268" t="str">
        <f t="shared" si="111"/>
        <v>'=ISBLANK(L14.24.1C27)</v>
      </c>
      <c r="H2402" s="263" t="str">
        <f t="shared" si="112"/>
        <v>'=COUNT(L14.24.1C27)</v>
      </c>
    </row>
    <row r="2403" spans="1:8" x14ac:dyDescent="0.2">
      <c r="A2403" s="263" t="s">
        <v>7602</v>
      </c>
      <c r="B2403" s="263" t="s">
        <v>3648</v>
      </c>
      <c r="C2403" s="263">
        <f t="shared" ca="1" si="113"/>
        <v>0</v>
      </c>
      <c r="D2403" s="263" t="b">
        <f>ISBLANK(L14.24.1C28)</f>
        <v>1</v>
      </c>
      <c r="E2403" s="263">
        <f>COUNT(L14.24.1C28)</f>
        <v>0</v>
      </c>
      <c r="G2403" s="268" t="str">
        <f t="shared" si="111"/>
        <v>'=ISBLANK(L14.24.1C28)</v>
      </c>
      <c r="H2403" s="263" t="str">
        <f t="shared" si="112"/>
        <v>'=COUNT(L14.24.1C28)</v>
      </c>
    </row>
    <row r="2404" spans="1:8" x14ac:dyDescent="0.2">
      <c r="A2404" s="263" t="s">
        <v>7603</v>
      </c>
      <c r="B2404" s="263" t="s">
        <v>3650</v>
      </c>
      <c r="C2404" s="263">
        <f t="shared" ca="1" si="113"/>
        <v>0</v>
      </c>
      <c r="D2404" s="263" t="b">
        <f>ISBLANK(L14.24.1C29)</f>
        <v>1</v>
      </c>
      <c r="E2404" s="263">
        <f>COUNT(L14.24.1C29)</f>
        <v>0</v>
      </c>
      <c r="G2404" s="268" t="str">
        <f t="shared" si="111"/>
        <v>'=ISBLANK(L14.24.1C29)</v>
      </c>
      <c r="H2404" s="263" t="str">
        <f t="shared" si="112"/>
        <v>'=COUNT(L14.24.1C29)</v>
      </c>
    </row>
    <row r="2405" spans="1:8" x14ac:dyDescent="0.2">
      <c r="A2405" s="263" t="s">
        <v>7604</v>
      </c>
      <c r="B2405" s="263" t="s">
        <v>3652</v>
      </c>
      <c r="C2405" s="263">
        <f t="shared" ca="1" si="113"/>
        <v>0</v>
      </c>
      <c r="D2405" s="263" t="b">
        <f>ISBLANK(L14.24.1C30)</f>
        <v>1</v>
      </c>
      <c r="E2405" s="263">
        <f>COUNT(L14.24.1C30)</f>
        <v>0</v>
      </c>
      <c r="G2405" s="268" t="str">
        <f t="shared" si="111"/>
        <v>'=ISBLANK(L14.24.1C30)</v>
      </c>
      <c r="H2405" s="263" t="str">
        <f t="shared" si="112"/>
        <v>'=COUNT(L14.24.1C30)</v>
      </c>
    </row>
    <row r="2406" spans="1:8" x14ac:dyDescent="0.2">
      <c r="A2406" s="263" t="s">
        <v>7605</v>
      </c>
      <c r="B2406" s="263" t="s">
        <v>3654</v>
      </c>
      <c r="C2406" s="263">
        <f t="shared" ca="1" si="113"/>
        <v>0</v>
      </c>
      <c r="D2406" s="263" t="b">
        <f>ISBLANK(L14.24.1C31)</f>
        <v>1</v>
      </c>
      <c r="E2406" s="263">
        <f>COUNT(L14.24.1C31)</f>
        <v>0</v>
      </c>
      <c r="G2406" s="268" t="str">
        <f t="shared" si="111"/>
        <v>'=ISBLANK(L14.24.1C31)</v>
      </c>
      <c r="H2406" s="263" t="str">
        <f t="shared" si="112"/>
        <v>'=COUNT(L14.24.1C31)</v>
      </c>
    </row>
    <row r="2407" spans="1:8" x14ac:dyDescent="0.2">
      <c r="A2407" s="263" t="s">
        <v>7606</v>
      </c>
      <c r="B2407" s="263" t="s">
        <v>3656</v>
      </c>
      <c r="C2407" s="263">
        <f t="shared" ca="1" si="113"/>
        <v>0</v>
      </c>
      <c r="D2407" s="263" t="b">
        <f>ISBLANK(L14.24.1C32)</f>
        <v>1</v>
      </c>
      <c r="E2407" s="263">
        <f>COUNT(L14.24.1C32)</f>
        <v>0</v>
      </c>
      <c r="G2407" s="268" t="str">
        <f t="shared" si="111"/>
        <v>'=ISBLANK(L14.24.1C32)</v>
      </c>
      <c r="H2407" s="263" t="str">
        <f t="shared" si="112"/>
        <v>'=COUNT(L14.24.1C32)</v>
      </c>
    </row>
    <row r="2408" spans="1:8" x14ac:dyDescent="0.2">
      <c r="A2408" s="263" t="s">
        <v>7607</v>
      </c>
      <c r="B2408" s="263" t="s">
        <v>3658</v>
      </c>
      <c r="C2408" s="263">
        <f t="shared" ca="1" si="113"/>
        <v>0</v>
      </c>
      <c r="D2408" s="263" t="b">
        <f>ISBLANK(L14.24.1C33)</f>
        <v>1</v>
      </c>
      <c r="E2408" s="263">
        <f>COUNT(L14.24.1C33)</f>
        <v>0</v>
      </c>
      <c r="G2408" s="268" t="str">
        <f t="shared" si="111"/>
        <v>'=ISBLANK(L14.24.1C33)</v>
      </c>
      <c r="H2408" s="263" t="str">
        <f t="shared" si="112"/>
        <v>'=COUNT(L14.24.1C33)</v>
      </c>
    </row>
    <row r="2409" spans="1:8" x14ac:dyDescent="0.2">
      <c r="A2409" s="263" t="s">
        <v>7608</v>
      </c>
      <c r="B2409" s="263" t="s">
        <v>3660</v>
      </c>
      <c r="C2409" s="263">
        <f t="shared" ca="1" si="113"/>
        <v>0</v>
      </c>
      <c r="D2409" s="263" t="b">
        <f>ISBLANK(L14.24.1C34)</f>
        <v>1</v>
      </c>
      <c r="E2409" s="263">
        <f>COUNT(L14.24.1C34)</f>
        <v>0</v>
      </c>
      <c r="G2409" s="268" t="str">
        <f t="shared" si="111"/>
        <v>'=ISBLANK(L14.24.1C34)</v>
      </c>
      <c r="H2409" s="263" t="str">
        <f t="shared" si="112"/>
        <v>'=COUNT(L14.24.1C34)</v>
      </c>
    </row>
    <row r="2410" spans="1:8" x14ac:dyDescent="0.2">
      <c r="A2410" s="263" t="s">
        <v>7609</v>
      </c>
      <c r="B2410" s="263" t="s">
        <v>3662</v>
      </c>
      <c r="C2410" s="263">
        <f t="shared" ca="1" si="113"/>
        <v>0</v>
      </c>
      <c r="D2410" s="263" t="b">
        <f>ISBLANK(L14.24.1C35)</f>
        <v>1</v>
      </c>
      <c r="E2410" s="263">
        <f>COUNT(L14.24.1C35)</f>
        <v>0</v>
      </c>
      <c r="G2410" s="268" t="str">
        <f t="shared" si="111"/>
        <v>'=ISBLANK(L14.24.1C35)</v>
      </c>
      <c r="H2410" s="263" t="str">
        <f t="shared" si="112"/>
        <v>'=COUNT(L14.24.1C35)</v>
      </c>
    </row>
    <row r="2411" spans="1:8" x14ac:dyDescent="0.2">
      <c r="A2411" s="263" t="s">
        <v>7610</v>
      </c>
      <c r="B2411" s="263" t="s">
        <v>3664</v>
      </c>
      <c r="C2411" s="263">
        <f t="shared" ca="1" si="113"/>
        <v>0</v>
      </c>
      <c r="D2411" s="263" t="b">
        <f>ISBLANK(L14.24.1C36)</f>
        <v>1</v>
      </c>
      <c r="E2411" s="263">
        <f>COUNT(L14.24.1C36)</f>
        <v>0</v>
      </c>
      <c r="G2411" s="268" t="str">
        <f t="shared" si="111"/>
        <v>'=ISBLANK(L14.24.1C36)</v>
      </c>
      <c r="H2411" s="263" t="str">
        <f t="shared" si="112"/>
        <v>'=COUNT(L14.24.1C36)</v>
      </c>
    </row>
    <row r="2412" spans="1:8" x14ac:dyDescent="0.2">
      <c r="A2412" s="263" t="s">
        <v>7611</v>
      </c>
      <c r="B2412" s="263" t="s">
        <v>3666</v>
      </c>
      <c r="C2412" s="263">
        <f t="shared" ca="1" si="113"/>
        <v>0</v>
      </c>
      <c r="D2412" s="263" t="b">
        <f>ISBLANK(L14.24.1C37)</f>
        <v>1</v>
      </c>
      <c r="E2412" s="263">
        <f>COUNT(L14.24.1C37)</f>
        <v>0</v>
      </c>
      <c r="G2412" s="268" t="str">
        <f t="shared" si="111"/>
        <v>'=ISBLANK(L14.24.1C37)</v>
      </c>
      <c r="H2412" s="263" t="str">
        <f t="shared" si="112"/>
        <v>'=COUNT(L14.24.1C37)</v>
      </c>
    </row>
    <row r="2413" spans="1:8" x14ac:dyDescent="0.2">
      <c r="A2413" s="263" t="s">
        <v>7612</v>
      </c>
      <c r="B2413" s="263" t="s">
        <v>3668</v>
      </c>
      <c r="C2413" s="263">
        <f t="shared" ca="1" si="113"/>
        <v>0</v>
      </c>
      <c r="D2413" s="263" t="b">
        <f>ISBLANK(L14.24.1C38)</f>
        <v>1</v>
      </c>
      <c r="E2413" s="263">
        <f>COUNT(L14.24.1C38)</f>
        <v>0</v>
      </c>
      <c r="G2413" s="268" t="str">
        <f t="shared" si="111"/>
        <v>'=ISBLANK(L14.24.1C38)</v>
      </c>
      <c r="H2413" s="263" t="str">
        <f t="shared" si="112"/>
        <v>'=COUNT(L14.24.1C38)</v>
      </c>
    </row>
    <row r="2414" spans="1:8" x14ac:dyDescent="0.2">
      <c r="A2414" s="263" t="s">
        <v>7613</v>
      </c>
      <c r="B2414" s="263" t="s">
        <v>3670</v>
      </c>
      <c r="C2414" s="263">
        <f t="shared" ca="1" si="113"/>
        <v>0</v>
      </c>
      <c r="D2414" s="263" t="b">
        <f>ISBLANK(L14.24.1C39)</f>
        <v>1</v>
      </c>
      <c r="E2414" s="263">
        <f>COUNT(L14.24.1C39)</f>
        <v>0</v>
      </c>
      <c r="G2414" s="268" t="str">
        <f t="shared" si="111"/>
        <v>'=ISBLANK(L14.24.1C39)</v>
      </c>
      <c r="H2414" s="263" t="str">
        <f t="shared" si="112"/>
        <v>'=COUNT(L14.24.1C39)</v>
      </c>
    </row>
    <row r="2415" spans="1:8" x14ac:dyDescent="0.2">
      <c r="A2415" s="263" t="s">
        <v>7614</v>
      </c>
      <c r="B2415" s="263" t="s">
        <v>3672</v>
      </c>
      <c r="C2415" s="263">
        <f t="shared" ca="1" si="113"/>
        <v>0</v>
      </c>
      <c r="D2415" s="263" t="b">
        <f>ISBLANK(L14.24.1C40)</f>
        <v>1</v>
      </c>
      <c r="E2415" s="263">
        <f>COUNT(L14.24.1C40)</f>
        <v>0</v>
      </c>
      <c r="G2415" s="268" t="str">
        <f t="shared" si="111"/>
        <v>'=ISBLANK(L14.24.1C40)</v>
      </c>
      <c r="H2415" s="263" t="str">
        <f t="shared" si="112"/>
        <v>'=COUNT(L14.24.1C40)</v>
      </c>
    </row>
    <row r="2416" spans="1:8" x14ac:dyDescent="0.2">
      <c r="A2416" s="263" t="s">
        <v>7615</v>
      </c>
      <c r="B2416" s="263" t="s">
        <v>3674</v>
      </c>
      <c r="C2416" s="263">
        <f t="shared" ca="1" si="113"/>
        <v>0</v>
      </c>
      <c r="D2416" s="263" t="b">
        <f>ISBLANK(L14.24.1C41)</f>
        <v>1</v>
      </c>
      <c r="E2416" s="263">
        <f>COUNT(L14.24.1C41)</f>
        <v>0</v>
      </c>
      <c r="G2416" s="268" t="str">
        <f t="shared" si="111"/>
        <v>'=ISBLANK(L14.24.1C41)</v>
      </c>
      <c r="H2416" s="263" t="str">
        <f t="shared" si="112"/>
        <v>'=COUNT(L14.24.1C41)</v>
      </c>
    </row>
    <row r="2417" spans="1:8" x14ac:dyDescent="0.2">
      <c r="A2417" s="263" t="s">
        <v>7616</v>
      </c>
      <c r="B2417" s="263" t="s">
        <v>3676</v>
      </c>
      <c r="C2417" s="263">
        <f t="shared" ca="1" si="113"/>
        <v>0</v>
      </c>
      <c r="D2417" s="263" t="b">
        <f>ISBLANK(L14.24.1C42)</f>
        <v>1</v>
      </c>
      <c r="E2417" s="263">
        <f>COUNT(L14.24.1C42)</f>
        <v>0</v>
      </c>
      <c r="G2417" s="268" t="str">
        <f t="shared" si="111"/>
        <v>'=ISBLANK(L14.24.1C42)</v>
      </c>
      <c r="H2417" s="263" t="str">
        <f t="shared" si="112"/>
        <v>'=COUNT(L14.24.1C42)</v>
      </c>
    </row>
    <row r="2418" spans="1:8" x14ac:dyDescent="0.2">
      <c r="A2418" s="263" t="s">
        <v>7617</v>
      </c>
      <c r="B2418" s="263" t="s">
        <v>3678</v>
      </c>
      <c r="C2418" s="263">
        <f t="shared" ca="1" si="113"/>
        <v>0</v>
      </c>
      <c r="D2418" s="263" t="b">
        <f>ISBLANK(L14.24.1C43)</f>
        <v>1</v>
      </c>
      <c r="E2418" s="263">
        <f>COUNT(L14.24.1C43)</f>
        <v>0</v>
      </c>
      <c r="G2418" s="268" t="str">
        <f t="shared" si="111"/>
        <v>'=ISBLANK(L14.24.1C43)</v>
      </c>
      <c r="H2418" s="263" t="str">
        <f t="shared" si="112"/>
        <v>'=COUNT(L14.24.1C43)</v>
      </c>
    </row>
    <row r="2419" spans="1:8" x14ac:dyDescent="0.2">
      <c r="A2419" s="263" t="s">
        <v>7618</v>
      </c>
      <c r="B2419" s="263" t="s">
        <v>3680</v>
      </c>
      <c r="C2419" s="263">
        <f t="shared" ca="1" si="113"/>
        <v>0</v>
      </c>
      <c r="D2419" s="263" t="b">
        <f>ISBLANK(L14.24.1C44)</f>
        <v>1</v>
      </c>
      <c r="E2419" s="263">
        <f>COUNT(L14.24.1C44)</f>
        <v>0</v>
      </c>
      <c r="G2419" s="268" t="str">
        <f t="shared" si="111"/>
        <v>'=ISBLANK(L14.24.1C44)</v>
      </c>
      <c r="H2419" s="263" t="str">
        <f t="shared" si="112"/>
        <v>'=COUNT(L14.24.1C44)</v>
      </c>
    </row>
    <row r="2420" spans="1:8" x14ac:dyDescent="0.2">
      <c r="A2420" s="263" t="s">
        <v>7619</v>
      </c>
      <c r="B2420" s="263" t="s">
        <v>3682</v>
      </c>
      <c r="C2420" s="263">
        <f t="shared" ca="1" si="113"/>
        <v>0</v>
      </c>
      <c r="D2420" s="263" t="b">
        <f>ISBLANK(L14.24.1C45)</f>
        <v>1</v>
      </c>
      <c r="E2420" s="263">
        <f>COUNT(L14.24.1C45)</f>
        <v>0</v>
      </c>
      <c r="G2420" s="268" t="str">
        <f t="shared" si="111"/>
        <v>'=ISBLANK(L14.24.1C45)</v>
      </c>
      <c r="H2420" s="263" t="str">
        <f t="shared" si="112"/>
        <v>'=COUNT(L14.24.1C45)</v>
      </c>
    </row>
    <row r="2421" spans="1:8" x14ac:dyDescent="0.2">
      <c r="A2421" s="263" t="s">
        <v>7620</v>
      </c>
      <c r="B2421" s="263" t="s">
        <v>3684</v>
      </c>
      <c r="C2421" s="263">
        <f t="shared" ca="1" si="113"/>
        <v>0</v>
      </c>
      <c r="D2421" s="263" t="b">
        <f>ISBLANK(L14.24.1C46)</f>
        <v>1</v>
      </c>
      <c r="E2421" s="263">
        <f>COUNT(L14.24.1C46)</f>
        <v>0</v>
      </c>
      <c r="G2421" s="268" t="str">
        <f t="shared" si="111"/>
        <v>'=ISBLANK(L14.24.1C46)</v>
      </c>
      <c r="H2421" s="263" t="str">
        <f t="shared" si="112"/>
        <v>'=COUNT(L14.24.1C46)</v>
      </c>
    </row>
    <row r="2422" spans="1:8" x14ac:dyDescent="0.2">
      <c r="A2422" s="263" t="s">
        <v>7621</v>
      </c>
      <c r="B2422" s="263" t="s">
        <v>3686</v>
      </c>
      <c r="C2422" s="263">
        <f t="shared" ca="1" si="113"/>
        <v>0</v>
      </c>
      <c r="D2422" s="263" t="b">
        <f>ISBLANK(L14.24.1C47)</f>
        <v>1</v>
      </c>
      <c r="E2422" s="263">
        <f>COUNT(L14.24.1C47)</f>
        <v>0</v>
      </c>
      <c r="G2422" s="268" t="str">
        <f t="shared" si="111"/>
        <v>'=ISBLANK(L14.24.1C47)</v>
      </c>
      <c r="H2422" s="263" t="str">
        <f t="shared" si="112"/>
        <v>'=COUNT(L14.24.1C47)</v>
      </c>
    </row>
    <row r="2423" spans="1:8" x14ac:dyDescent="0.2">
      <c r="A2423" s="263" t="s">
        <v>7622</v>
      </c>
      <c r="B2423" s="263" t="s">
        <v>3688</v>
      </c>
      <c r="C2423" s="263">
        <f t="shared" ca="1" si="113"/>
        <v>0</v>
      </c>
      <c r="D2423" s="263" t="b">
        <f>ISBLANK(L14.24.1C48)</f>
        <v>1</v>
      </c>
      <c r="E2423" s="263">
        <f>COUNT(L14.24.1C48)</f>
        <v>0</v>
      </c>
      <c r="G2423" s="268" t="str">
        <f t="shared" si="111"/>
        <v>'=ISBLANK(L14.24.1C48)</v>
      </c>
      <c r="H2423" s="263" t="str">
        <f t="shared" si="112"/>
        <v>'=COUNT(L14.24.1C48)</v>
      </c>
    </row>
    <row r="2424" spans="1:8" x14ac:dyDescent="0.2">
      <c r="A2424" s="263" t="s">
        <v>7623</v>
      </c>
      <c r="B2424" s="263" t="s">
        <v>3690</v>
      </c>
      <c r="C2424" s="263">
        <f t="shared" ca="1" si="113"/>
        <v>0</v>
      </c>
      <c r="D2424" s="263" t="b">
        <f>ISBLANK(L14.24.1C49)</f>
        <v>1</v>
      </c>
      <c r="E2424" s="263">
        <f>COUNT(L14.24.1C49)</f>
        <v>0</v>
      </c>
      <c r="G2424" s="268" t="str">
        <f t="shared" si="111"/>
        <v>'=ISBLANK(L14.24.1C49)</v>
      </c>
      <c r="H2424" s="263" t="str">
        <f t="shared" si="112"/>
        <v>'=COUNT(L14.24.1C49)</v>
      </c>
    </row>
    <row r="2425" spans="1:8" x14ac:dyDescent="0.2">
      <c r="A2425" s="263" t="s">
        <v>7624</v>
      </c>
      <c r="B2425" s="263" t="s">
        <v>3692</v>
      </c>
      <c r="C2425" s="263">
        <f t="shared" ca="1" si="113"/>
        <v>0</v>
      </c>
      <c r="D2425" s="263" t="b">
        <f>ISBLANK(L14.24.1C50)</f>
        <v>1</v>
      </c>
      <c r="E2425" s="263">
        <f>COUNT(L14.24.1C50)</f>
        <v>0</v>
      </c>
      <c r="G2425" s="268" t="str">
        <f t="shared" si="111"/>
        <v>'=ISBLANK(L14.24.1C50)</v>
      </c>
      <c r="H2425" s="263" t="str">
        <f t="shared" si="112"/>
        <v>'=COUNT(L14.24.1C50)</v>
      </c>
    </row>
    <row r="2426" spans="1:8" x14ac:dyDescent="0.2">
      <c r="A2426" s="263" t="s">
        <v>7625</v>
      </c>
      <c r="B2426" s="263" t="s">
        <v>3694</v>
      </c>
      <c r="C2426" s="263">
        <f t="shared" ca="1" si="113"/>
        <v>0</v>
      </c>
      <c r="D2426" s="263" t="b">
        <f>ISBLANK(L14.24.1C51)</f>
        <v>1</v>
      </c>
      <c r="E2426" s="263">
        <f>COUNT(L14.24.1C51)</f>
        <v>0</v>
      </c>
      <c r="G2426" s="268" t="str">
        <f t="shared" si="111"/>
        <v>'=ISBLANK(L14.24.1C51)</v>
      </c>
      <c r="H2426" s="263" t="str">
        <f t="shared" si="112"/>
        <v>'=COUNT(L14.24.1C51)</v>
      </c>
    </row>
    <row r="2427" spans="1:8" x14ac:dyDescent="0.2">
      <c r="A2427" s="263" t="s">
        <v>7626</v>
      </c>
      <c r="B2427" s="263" t="s">
        <v>4223</v>
      </c>
      <c r="C2427" s="263">
        <f t="shared" ca="1" si="113"/>
        <v>0</v>
      </c>
      <c r="D2427" s="263" t="b">
        <f>ISBLANK(L14.24.1T)</f>
        <v>0</v>
      </c>
      <c r="E2427" s="263">
        <f>COUNT(L14.24.1T)</f>
        <v>1</v>
      </c>
      <c r="G2427" s="268" t="str">
        <f t="shared" si="111"/>
        <v>'=ISBLANK(L14.24.1T)</v>
      </c>
      <c r="H2427" s="263" t="str">
        <f t="shared" si="112"/>
        <v>'=COUNT(L14.24.1T)</v>
      </c>
    </row>
    <row r="2428" spans="1:8" x14ac:dyDescent="0.2">
      <c r="A2428" s="263" t="s">
        <v>7627</v>
      </c>
      <c r="B2428" s="263" t="s">
        <v>7628</v>
      </c>
      <c r="C2428" s="263" t="e">
        <f t="shared" ca="1" si="113"/>
        <v>#VALUE!</v>
      </c>
      <c r="D2428" s="263" t="b">
        <f>ISBLANK(L14.24.2)</f>
        <v>0</v>
      </c>
      <c r="E2428" s="263">
        <f>COUNT(L14.24.2)</f>
        <v>0</v>
      </c>
      <c r="G2428" s="268" t="str">
        <f t="shared" si="111"/>
        <v>'=ISBLANK(L14.24.2)</v>
      </c>
      <c r="H2428" s="263" t="str">
        <f t="shared" si="112"/>
        <v>'=COUNT(L14.24.2)</v>
      </c>
    </row>
    <row r="2429" spans="1:8" x14ac:dyDescent="0.2">
      <c r="A2429" s="263" t="s">
        <v>7629</v>
      </c>
      <c r="B2429" s="263" t="s">
        <v>6918</v>
      </c>
      <c r="C2429" s="263">
        <f t="shared" ca="1" si="113"/>
        <v>0</v>
      </c>
      <c r="D2429" s="263" t="b">
        <f>ISBLANK(L14.24.2C01)</f>
        <v>1</v>
      </c>
      <c r="E2429" s="263">
        <f>COUNT(L14.24.2C01)</f>
        <v>0</v>
      </c>
      <c r="G2429" s="268" t="str">
        <f t="shared" si="111"/>
        <v>'=ISBLANK(L14.24.2C01)</v>
      </c>
      <c r="H2429" s="263" t="str">
        <f t="shared" si="112"/>
        <v>'=COUNT(L14.24.2C01)</v>
      </c>
    </row>
    <row r="2430" spans="1:8" x14ac:dyDescent="0.2">
      <c r="A2430" s="263" t="s">
        <v>7630</v>
      </c>
      <c r="B2430" s="263" t="s">
        <v>6919</v>
      </c>
      <c r="C2430" s="263">
        <f t="shared" ca="1" si="113"/>
        <v>0</v>
      </c>
      <c r="D2430" s="263" t="b">
        <f>ISBLANK(L14.24.2C02)</f>
        <v>1</v>
      </c>
      <c r="E2430" s="263">
        <f>COUNT(L14.24.2C02)</f>
        <v>0</v>
      </c>
      <c r="G2430" s="268" t="str">
        <f t="shared" si="111"/>
        <v>'=ISBLANK(L14.24.2C02)</v>
      </c>
      <c r="H2430" s="263" t="str">
        <f t="shared" si="112"/>
        <v>'=COUNT(L14.24.2C02)</v>
      </c>
    </row>
    <row r="2431" spans="1:8" x14ac:dyDescent="0.2">
      <c r="A2431" s="263" t="s">
        <v>7631</v>
      </c>
      <c r="B2431" s="263" t="s">
        <v>6920</v>
      </c>
      <c r="C2431" s="263">
        <f t="shared" ca="1" si="113"/>
        <v>0</v>
      </c>
      <c r="D2431" s="263" t="b">
        <f>ISBLANK(L14.24.2C03)</f>
        <v>1</v>
      </c>
      <c r="E2431" s="263">
        <f>COUNT(L14.24.2C03)</f>
        <v>0</v>
      </c>
      <c r="G2431" s="268" t="str">
        <f t="shared" si="111"/>
        <v>'=ISBLANK(L14.24.2C03)</v>
      </c>
      <c r="H2431" s="263" t="str">
        <f t="shared" si="112"/>
        <v>'=COUNT(L14.24.2C03)</v>
      </c>
    </row>
    <row r="2432" spans="1:8" x14ac:dyDescent="0.2">
      <c r="A2432" s="263" t="s">
        <v>7632</v>
      </c>
      <c r="B2432" s="263" t="s">
        <v>6921</v>
      </c>
      <c r="C2432" s="263">
        <f t="shared" ca="1" si="113"/>
        <v>0</v>
      </c>
      <c r="D2432" s="263" t="b">
        <f>ISBLANK(L14.24.2C04)</f>
        <v>1</v>
      </c>
      <c r="E2432" s="263">
        <f>COUNT(L14.24.2C04)</f>
        <v>0</v>
      </c>
      <c r="G2432" s="268" t="str">
        <f t="shared" si="111"/>
        <v>'=ISBLANK(L14.24.2C04)</v>
      </c>
      <c r="H2432" s="263" t="str">
        <f t="shared" si="112"/>
        <v>'=COUNT(L14.24.2C04)</v>
      </c>
    </row>
    <row r="2433" spans="1:8" x14ac:dyDescent="0.2">
      <c r="A2433" s="263" t="s">
        <v>7633</v>
      </c>
      <c r="B2433" s="263" t="s">
        <v>6922</v>
      </c>
      <c r="C2433" s="263">
        <f t="shared" ca="1" si="113"/>
        <v>0</v>
      </c>
      <c r="D2433" s="263" t="b">
        <f>ISBLANK(L14.24.2C05)</f>
        <v>1</v>
      </c>
      <c r="E2433" s="263">
        <f>COUNT(L14.24.2C05)</f>
        <v>0</v>
      </c>
      <c r="G2433" s="268" t="str">
        <f t="shared" si="111"/>
        <v>'=ISBLANK(L14.24.2C05)</v>
      </c>
      <c r="H2433" s="263" t="str">
        <f t="shared" si="112"/>
        <v>'=COUNT(L14.24.2C05)</v>
      </c>
    </row>
    <row r="2434" spans="1:8" x14ac:dyDescent="0.2">
      <c r="A2434" s="263" t="s">
        <v>7634</v>
      </c>
      <c r="B2434" s="263" t="s">
        <v>6923</v>
      </c>
      <c r="C2434" s="263">
        <f t="shared" ca="1" si="113"/>
        <v>0</v>
      </c>
      <c r="D2434" s="263" t="b">
        <f>ISBLANK(L14.24.2C06)</f>
        <v>1</v>
      </c>
      <c r="E2434" s="263">
        <f>COUNT(L14.24.2C06)</f>
        <v>0</v>
      </c>
      <c r="G2434" s="268" t="str">
        <f t="shared" ref="G2434:G2497" si="114">"'=ISBLANK(" &amp; A2434 &amp;")"</f>
        <v>'=ISBLANK(L14.24.2C06)</v>
      </c>
      <c r="H2434" s="263" t="str">
        <f t="shared" ref="H2434:H2497" si="115">"'=COUNT(" &amp; A2434 &amp;")"</f>
        <v>'=COUNT(L14.24.2C06)</v>
      </c>
    </row>
    <row r="2435" spans="1:8" x14ac:dyDescent="0.2">
      <c r="A2435" s="263" t="s">
        <v>7635</v>
      </c>
      <c r="B2435" s="263" t="s">
        <v>6924</v>
      </c>
      <c r="C2435" s="263">
        <f t="shared" ref="C2435:C2498" ca="1" si="116">INDIRECT(A2435)</f>
        <v>0</v>
      </c>
      <c r="D2435" s="263" t="b">
        <f>ISBLANK(L14.24.2C07)</f>
        <v>1</v>
      </c>
      <c r="E2435" s="263">
        <f>COUNT(L14.24.2C07)</f>
        <v>0</v>
      </c>
      <c r="G2435" s="268" t="str">
        <f t="shared" si="114"/>
        <v>'=ISBLANK(L14.24.2C07)</v>
      </c>
      <c r="H2435" s="263" t="str">
        <f t="shared" si="115"/>
        <v>'=COUNT(L14.24.2C07)</v>
      </c>
    </row>
    <row r="2436" spans="1:8" x14ac:dyDescent="0.2">
      <c r="A2436" s="263" t="s">
        <v>7636</v>
      </c>
      <c r="B2436" s="263" t="s">
        <v>6925</v>
      </c>
      <c r="C2436" s="263">
        <f t="shared" ca="1" si="116"/>
        <v>0</v>
      </c>
      <c r="D2436" s="263" t="b">
        <f>ISBLANK(L14.24.2C08)</f>
        <v>1</v>
      </c>
      <c r="E2436" s="263">
        <f>COUNT(L14.24.2C08)</f>
        <v>0</v>
      </c>
      <c r="G2436" s="268" t="str">
        <f t="shared" si="114"/>
        <v>'=ISBLANK(L14.24.2C08)</v>
      </c>
      <c r="H2436" s="263" t="str">
        <f t="shared" si="115"/>
        <v>'=COUNT(L14.24.2C08)</v>
      </c>
    </row>
    <row r="2437" spans="1:8" x14ac:dyDescent="0.2">
      <c r="A2437" s="263" t="s">
        <v>7637</v>
      </c>
      <c r="B2437" s="263" t="s">
        <v>6926</v>
      </c>
      <c r="C2437" s="263">
        <f t="shared" ca="1" si="116"/>
        <v>0</v>
      </c>
      <c r="D2437" s="263" t="b">
        <f>ISBLANK(L14.24.2C09)</f>
        <v>1</v>
      </c>
      <c r="E2437" s="263">
        <f>COUNT(L14.24.2C09)</f>
        <v>0</v>
      </c>
      <c r="G2437" s="268" t="str">
        <f t="shared" si="114"/>
        <v>'=ISBLANK(L14.24.2C09)</v>
      </c>
      <c r="H2437" s="263" t="str">
        <f t="shared" si="115"/>
        <v>'=COUNT(L14.24.2C09)</v>
      </c>
    </row>
    <row r="2438" spans="1:8" x14ac:dyDescent="0.2">
      <c r="A2438" s="263" t="s">
        <v>7638</v>
      </c>
      <c r="B2438" s="263" t="s">
        <v>6927</v>
      </c>
      <c r="C2438" s="263">
        <f t="shared" ca="1" si="116"/>
        <v>0</v>
      </c>
      <c r="D2438" s="263" t="b">
        <f>ISBLANK(L14.24.2C10)</f>
        <v>1</v>
      </c>
      <c r="E2438" s="263">
        <f>COUNT(L14.24.2C10)</f>
        <v>0</v>
      </c>
      <c r="G2438" s="268" t="str">
        <f t="shared" si="114"/>
        <v>'=ISBLANK(L14.24.2C10)</v>
      </c>
      <c r="H2438" s="263" t="str">
        <f t="shared" si="115"/>
        <v>'=COUNT(L14.24.2C10)</v>
      </c>
    </row>
    <row r="2439" spans="1:8" x14ac:dyDescent="0.2">
      <c r="A2439" s="263" t="s">
        <v>7639</v>
      </c>
      <c r="B2439" s="263" t="s">
        <v>6928</v>
      </c>
      <c r="C2439" s="263">
        <f t="shared" ca="1" si="116"/>
        <v>0</v>
      </c>
      <c r="D2439" s="263" t="b">
        <f>ISBLANK(L14.24.2C11)</f>
        <v>1</v>
      </c>
      <c r="E2439" s="263">
        <f>COUNT(L14.24.2C11)</f>
        <v>0</v>
      </c>
      <c r="G2439" s="268" t="str">
        <f t="shared" si="114"/>
        <v>'=ISBLANK(L14.24.2C11)</v>
      </c>
      <c r="H2439" s="263" t="str">
        <f t="shared" si="115"/>
        <v>'=COUNT(L14.24.2C11)</v>
      </c>
    </row>
    <row r="2440" spans="1:8" x14ac:dyDescent="0.2">
      <c r="A2440" s="263" t="s">
        <v>7640</v>
      </c>
      <c r="B2440" s="263" t="s">
        <v>6929</v>
      </c>
      <c r="C2440" s="263">
        <f t="shared" ca="1" si="116"/>
        <v>0</v>
      </c>
      <c r="D2440" s="263" t="b">
        <f>ISBLANK(L14.24.2C12)</f>
        <v>1</v>
      </c>
      <c r="E2440" s="263">
        <f>COUNT(L14.24.2C12)</f>
        <v>0</v>
      </c>
      <c r="G2440" s="268" t="str">
        <f t="shared" si="114"/>
        <v>'=ISBLANK(L14.24.2C12)</v>
      </c>
      <c r="H2440" s="263" t="str">
        <f t="shared" si="115"/>
        <v>'=COUNT(L14.24.2C12)</v>
      </c>
    </row>
    <row r="2441" spans="1:8" x14ac:dyDescent="0.2">
      <c r="A2441" s="263" t="s">
        <v>7641</v>
      </c>
      <c r="B2441" s="263" t="s">
        <v>6930</v>
      </c>
      <c r="C2441" s="263">
        <f t="shared" ca="1" si="116"/>
        <v>0</v>
      </c>
      <c r="D2441" s="263" t="b">
        <f>ISBLANK(L14.24.2C13)</f>
        <v>1</v>
      </c>
      <c r="E2441" s="263">
        <f>COUNT(L14.24.2C13)</f>
        <v>0</v>
      </c>
      <c r="G2441" s="268" t="str">
        <f t="shared" si="114"/>
        <v>'=ISBLANK(L14.24.2C13)</v>
      </c>
      <c r="H2441" s="263" t="str">
        <f t="shared" si="115"/>
        <v>'=COUNT(L14.24.2C13)</v>
      </c>
    </row>
    <row r="2442" spans="1:8" x14ac:dyDescent="0.2">
      <c r="A2442" s="263" t="s">
        <v>7642</v>
      </c>
      <c r="B2442" s="263" t="s">
        <v>6931</v>
      </c>
      <c r="C2442" s="263">
        <f t="shared" ca="1" si="116"/>
        <v>0</v>
      </c>
      <c r="D2442" s="263" t="b">
        <f>ISBLANK(L14.24.2C14)</f>
        <v>1</v>
      </c>
      <c r="E2442" s="263">
        <f>COUNT(L14.24.2C14)</f>
        <v>0</v>
      </c>
      <c r="G2442" s="268" t="str">
        <f t="shared" si="114"/>
        <v>'=ISBLANK(L14.24.2C14)</v>
      </c>
      <c r="H2442" s="263" t="str">
        <f t="shared" si="115"/>
        <v>'=COUNT(L14.24.2C14)</v>
      </c>
    </row>
    <row r="2443" spans="1:8" x14ac:dyDescent="0.2">
      <c r="A2443" s="263" t="s">
        <v>7643</v>
      </c>
      <c r="B2443" s="263" t="s">
        <v>6932</v>
      </c>
      <c r="C2443" s="263">
        <f t="shared" ca="1" si="116"/>
        <v>0</v>
      </c>
      <c r="D2443" s="263" t="b">
        <f>ISBLANK(L14.24.2C15)</f>
        <v>1</v>
      </c>
      <c r="E2443" s="263">
        <f>COUNT(L14.24.2C15)</f>
        <v>0</v>
      </c>
      <c r="G2443" s="268" t="str">
        <f t="shared" si="114"/>
        <v>'=ISBLANK(L14.24.2C15)</v>
      </c>
      <c r="H2443" s="263" t="str">
        <f t="shared" si="115"/>
        <v>'=COUNT(L14.24.2C15)</v>
      </c>
    </row>
    <row r="2444" spans="1:8" x14ac:dyDescent="0.2">
      <c r="A2444" s="263" t="s">
        <v>7644</v>
      </c>
      <c r="B2444" s="263" t="s">
        <v>6933</v>
      </c>
      <c r="C2444" s="263">
        <f t="shared" ca="1" si="116"/>
        <v>0</v>
      </c>
      <c r="D2444" s="263" t="b">
        <f>ISBLANK(L14.24.2C16)</f>
        <v>1</v>
      </c>
      <c r="E2444" s="263">
        <f>COUNT(L14.24.2C16)</f>
        <v>0</v>
      </c>
      <c r="G2444" s="268" t="str">
        <f t="shared" si="114"/>
        <v>'=ISBLANK(L14.24.2C16)</v>
      </c>
      <c r="H2444" s="263" t="str">
        <f t="shared" si="115"/>
        <v>'=COUNT(L14.24.2C16)</v>
      </c>
    </row>
    <row r="2445" spans="1:8" x14ac:dyDescent="0.2">
      <c r="A2445" s="263" t="s">
        <v>7645</v>
      </c>
      <c r="B2445" s="263" t="s">
        <v>6934</v>
      </c>
      <c r="C2445" s="263">
        <f t="shared" ca="1" si="116"/>
        <v>0</v>
      </c>
      <c r="D2445" s="263" t="b">
        <f>ISBLANK(L14.24.2C17)</f>
        <v>1</v>
      </c>
      <c r="E2445" s="263">
        <f>COUNT(L14.24.2C17)</f>
        <v>0</v>
      </c>
      <c r="G2445" s="268" t="str">
        <f t="shared" si="114"/>
        <v>'=ISBLANK(L14.24.2C17)</v>
      </c>
      <c r="H2445" s="263" t="str">
        <f t="shared" si="115"/>
        <v>'=COUNT(L14.24.2C17)</v>
      </c>
    </row>
    <row r="2446" spans="1:8" x14ac:dyDescent="0.2">
      <c r="A2446" s="263" t="s">
        <v>7646</v>
      </c>
      <c r="B2446" s="263" t="s">
        <v>6935</v>
      </c>
      <c r="C2446" s="263">
        <f t="shared" ca="1" si="116"/>
        <v>0</v>
      </c>
      <c r="D2446" s="263" t="b">
        <f>ISBLANK(L14.24.2C18)</f>
        <v>1</v>
      </c>
      <c r="E2446" s="263">
        <f>COUNT(L14.24.2C18)</f>
        <v>0</v>
      </c>
      <c r="G2446" s="268" t="str">
        <f t="shared" si="114"/>
        <v>'=ISBLANK(L14.24.2C18)</v>
      </c>
      <c r="H2446" s="263" t="str">
        <f t="shared" si="115"/>
        <v>'=COUNT(L14.24.2C18)</v>
      </c>
    </row>
    <row r="2447" spans="1:8" x14ac:dyDescent="0.2">
      <c r="A2447" s="263" t="s">
        <v>7647</v>
      </c>
      <c r="B2447" s="263" t="s">
        <v>6936</v>
      </c>
      <c r="C2447" s="263">
        <f t="shared" ca="1" si="116"/>
        <v>0</v>
      </c>
      <c r="D2447" s="263" t="b">
        <f>ISBLANK(L14.24.2C19)</f>
        <v>1</v>
      </c>
      <c r="E2447" s="263">
        <f>COUNT(L14.24.2C19)</f>
        <v>0</v>
      </c>
      <c r="G2447" s="268" t="str">
        <f t="shared" si="114"/>
        <v>'=ISBLANK(L14.24.2C19)</v>
      </c>
      <c r="H2447" s="263" t="str">
        <f t="shared" si="115"/>
        <v>'=COUNT(L14.24.2C19)</v>
      </c>
    </row>
    <row r="2448" spans="1:8" x14ac:dyDescent="0.2">
      <c r="A2448" s="263" t="s">
        <v>7648</v>
      </c>
      <c r="B2448" s="263" t="s">
        <v>6937</v>
      </c>
      <c r="C2448" s="263">
        <f t="shared" ca="1" si="116"/>
        <v>0</v>
      </c>
      <c r="D2448" s="263" t="b">
        <f>ISBLANK(L14.24.2C20)</f>
        <v>1</v>
      </c>
      <c r="E2448" s="263">
        <f>COUNT(L14.24.2C20)</f>
        <v>0</v>
      </c>
      <c r="G2448" s="268" t="str">
        <f t="shared" si="114"/>
        <v>'=ISBLANK(L14.24.2C20)</v>
      </c>
      <c r="H2448" s="263" t="str">
        <f t="shared" si="115"/>
        <v>'=COUNT(L14.24.2C20)</v>
      </c>
    </row>
    <row r="2449" spans="1:8" x14ac:dyDescent="0.2">
      <c r="A2449" s="263" t="s">
        <v>7649</v>
      </c>
      <c r="B2449" s="263" t="s">
        <v>6938</v>
      </c>
      <c r="C2449" s="263">
        <f t="shared" ca="1" si="116"/>
        <v>0</v>
      </c>
      <c r="D2449" s="263" t="b">
        <f>ISBLANK(L14.24.2C21)</f>
        <v>1</v>
      </c>
      <c r="E2449" s="263">
        <f>COUNT(L14.24.2C21)</f>
        <v>0</v>
      </c>
      <c r="G2449" s="268" t="str">
        <f t="shared" si="114"/>
        <v>'=ISBLANK(L14.24.2C21)</v>
      </c>
      <c r="H2449" s="263" t="str">
        <f t="shared" si="115"/>
        <v>'=COUNT(L14.24.2C21)</v>
      </c>
    </row>
    <row r="2450" spans="1:8" x14ac:dyDescent="0.2">
      <c r="A2450" s="263" t="s">
        <v>7650</v>
      </c>
      <c r="B2450" s="263" t="s">
        <v>6939</v>
      </c>
      <c r="C2450" s="263">
        <f t="shared" ca="1" si="116"/>
        <v>0</v>
      </c>
      <c r="D2450" s="263" t="b">
        <f>ISBLANK(L14.24.2C22)</f>
        <v>1</v>
      </c>
      <c r="E2450" s="263">
        <f>COUNT(L14.24.2C22)</f>
        <v>0</v>
      </c>
      <c r="G2450" s="268" t="str">
        <f t="shared" si="114"/>
        <v>'=ISBLANK(L14.24.2C22)</v>
      </c>
      <c r="H2450" s="263" t="str">
        <f t="shared" si="115"/>
        <v>'=COUNT(L14.24.2C22)</v>
      </c>
    </row>
    <row r="2451" spans="1:8" x14ac:dyDescent="0.2">
      <c r="A2451" s="263" t="s">
        <v>7651</v>
      </c>
      <c r="B2451" s="263" t="s">
        <v>6940</v>
      </c>
      <c r="C2451" s="263">
        <f t="shared" ca="1" si="116"/>
        <v>0</v>
      </c>
      <c r="D2451" s="263" t="b">
        <f>ISBLANK(L14.24.2C23)</f>
        <v>1</v>
      </c>
      <c r="E2451" s="263">
        <f>COUNT(L14.24.2C23)</f>
        <v>0</v>
      </c>
      <c r="G2451" s="268" t="str">
        <f t="shared" si="114"/>
        <v>'=ISBLANK(L14.24.2C23)</v>
      </c>
      <c r="H2451" s="263" t="str">
        <f t="shared" si="115"/>
        <v>'=COUNT(L14.24.2C23)</v>
      </c>
    </row>
    <row r="2452" spans="1:8" x14ac:dyDescent="0.2">
      <c r="A2452" s="263" t="s">
        <v>7652</v>
      </c>
      <c r="B2452" s="263" t="s">
        <v>6941</v>
      </c>
      <c r="C2452" s="263">
        <f t="shared" ca="1" si="116"/>
        <v>0</v>
      </c>
      <c r="D2452" s="263" t="b">
        <f>ISBLANK(L14.24.2C24)</f>
        <v>1</v>
      </c>
      <c r="E2452" s="263">
        <f>COUNT(L14.24.2C24)</f>
        <v>0</v>
      </c>
      <c r="G2452" s="268" t="str">
        <f t="shared" si="114"/>
        <v>'=ISBLANK(L14.24.2C24)</v>
      </c>
      <c r="H2452" s="263" t="str">
        <f t="shared" si="115"/>
        <v>'=COUNT(L14.24.2C24)</v>
      </c>
    </row>
    <row r="2453" spans="1:8" x14ac:dyDescent="0.2">
      <c r="A2453" s="263" t="s">
        <v>7653</v>
      </c>
      <c r="B2453" s="263" t="s">
        <v>6942</v>
      </c>
      <c r="C2453" s="263">
        <f t="shared" ca="1" si="116"/>
        <v>0</v>
      </c>
      <c r="D2453" s="263" t="b">
        <f>ISBLANK(L14.24.2C25)</f>
        <v>1</v>
      </c>
      <c r="E2453" s="263">
        <f>COUNT(L14.24.2C25)</f>
        <v>0</v>
      </c>
      <c r="G2453" s="268" t="str">
        <f t="shared" si="114"/>
        <v>'=ISBLANK(L14.24.2C25)</v>
      </c>
      <c r="H2453" s="263" t="str">
        <f t="shared" si="115"/>
        <v>'=COUNT(L14.24.2C25)</v>
      </c>
    </row>
    <row r="2454" spans="1:8" x14ac:dyDescent="0.2">
      <c r="A2454" s="263" t="s">
        <v>7654</v>
      </c>
      <c r="B2454" s="263" t="s">
        <v>6943</v>
      </c>
      <c r="C2454" s="263">
        <f t="shared" ca="1" si="116"/>
        <v>0</v>
      </c>
      <c r="D2454" s="263" t="b">
        <f>ISBLANK(L14.24.2C26)</f>
        <v>1</v>
      </c>
      <c r="E2454" s="263">
        <f>COUNT(L14.24.2C26)</f>
        <v>0</v>
      </c>
      <c r="G2454" s="268" t="str">
        <f t="shared" si="114"/>
        <v>'=ISBLANK(L14.24.2C26)</v>
      </c>
      <c r="H2454" s="263" t="str">
        <f t="shared" si="115"/>
        <v>'=COUNT(L14.24.2C26)</v>
      </c>
    </row>
    <row r="2455" spans="1:8" x14ac:dyDescent="0.2">
      <c r="A2455" s="263" t="s">
        <v>7655</v>
      </c>
      <c r="B2455" s="263" t="s">
        <v>6944</v>
      </c>
      <c r="C2455" s="263">
        <f t="shared" ca="1" si="116"/>
        <v>0</v>
      </c>
      <c r="D2455" s="263" t="b">
        <f>ISBLANK(L14.24.2C27)</f>
        <v>1</v>
      </c>
      <c r="E2455" s="263">
        <f>COUNT(L14.24.2C27)</f>
        <v>0</v>
      </c>
      <c r="G2455" s="268" t="str">
        <f t="shared" si="114"/>
        <v>'=ISBLANK(L14.24.2C27)</v>
      </c>
      <c r="H2455" s="263" t="str">
        <f t="shared" si="115"/>
        <v>'=COUNT(L14.24.2C27)</v>
      </c>
    </row>
    <row r="2456" spans="1:8" x14ac:dyDescent="0.2">
      <c r="A2456" s="263" t="s">
        <v>7656</v>
      </c>
      <c r="B2456" s="263" t="s">
        <v>6945</v>
      </c>
      <c r="C2456" s="263">
        <f t="shared" ca="1" si="116"/>
        <v>0</v>
      </c>
      <c r="D2456" s="263" t="b">
        <f>ISBLANK(L14.24.2C28)</f>
        <v>1</v>
      </c>
      <c r="E2456" s="263">
        <f>COUNT(L14.24.2C28)</f>
        <v>0</v>
      </c>
      <c r="G2456" s="268" t="str">
        <f t="shared" si="114"/>
        <v>'=ISBLANK(L14.24.2C28)</v>
      </c>
      <c r="H2456" s="263" t="str">
        <f t="shared" si="115"/>
        <v>'=COUNT(L14.24.2C28)</v>
      </c>
    </row>
    <row r="2457" spans="1:8" x14ac:dyDescent="0.2">
      <c r="A2457" s="263" t="s">
        <v>7657</v>
      </c>
      <c r="B2457" s="263" t="s">
        <v>6946</v>
      </c>
      <c r="C2457" s="263">
        <f t="shared" ca="1" si="116"/>
        <v>0</v>
      </c>
      <c r="D2457" s="263" t="b">
        <f>ISBLANK(L14.24.2C29)</f>
        <v>1</v>
      </c>
      <c r="E2457" s="263">
        <f>COUNT(L14.24.2C29)</f>
        <v>0</v>
      </c>
      <c r="G2457" s="268" t="str">
        <f t="shared" si="114"/>
        <v>'=ISBLANK(L14.24.2C29)</v>
      </c>
      <c r="H2457" s="263" t="str">
        <f t="shared" si="115"/>
        <v>'=COUNT(L14.24.2C29)</v>
      </c>
    </row>
    <row r="2458" spans="1:8" x14ac:dyDescent="0.2">
      <c r="A2458" s="263" t="s">
        <v>7658</v>
      </c>
      <c r="B2458" s="263" t="s">
        <v>6947</v>
      </c>
      <c r="C2458" s="263">
        <f t="shared" ca="1" si="116"/>
        <v>0</v>
      </c>
      <c r="D2458" s="263" t="b">
        <f>ISBLANK(L14.24.2C30)</f>
        <v>1</v>
      </c>
      <c r="E2458" s="263">
        <f>COUNT(L14.24.2C30)</f>
        <v>0</v>
      </c>
      <c r="G2458" s="268" t="str">
        <f t="shared" si="114"/>
        <v>'=ISBLANK(L14.24.2C30)</v>
      </c>
      <c r="H2458" s="263" t="str">
        <f t="shared" si="115"/>
        <v>'=COUNT(L14.24.2C30)</v>
      </c>
    </row>
    <row r="2459" spans="1:8" x14ac:dyDescent="0.2">
      <c r="A2459" s="263" t="s">
        <v>7659</v>
      </c>
      <c r="B2459" s="263" t="s">
        <v>6948</v>
      </c>
      <c r="C2459" s="263">
        <f t="shared" ca="1" si="116"/>
        <v>0</v>
      </c>
      <c r="D2459" s="263" t="b">
        <f>ISBLANK(L14.24.2C31)</f>
        <v>1</v>
      </c>
      <c r="E2459" s="263">
        <f>COUNT(L14.24.2C31)</f>
        <v>0</v>
      </c>
      <c r="G2459" s="268" t="str">
        <f t="shared" si="114"/>
        <v>'=ISBLANK(L14.24.2C31)</v>
      </c>
      <c r="H2459" s="263" t="str">
        <f t="shared" si="115"/>
        <v>'=COUNT(L14.24.2C31)</v>
      </c>
    </row>
    <row r="2460" spans="1:8" x14ac:dyDescent="0.2">
      <c r="A2460" s="263" t="s">
        <v>7660</v>
      </c>
      <c r="B2460" s="263" t="s">
        <v>6949</v>
      </c>
      <c r="C2460" s="263">
        <f t="shared" ca="1" si="116"/>
        <v>0</v>
      </c>
      <c r="D2460" s="263" t="b">
        <f>ISBLANK(L14.24.2C32)</f>
        <v>1</v>
      </c>
      <c r="E2460" s="263">
        <f>COUNT(L14.24.2C32)</f>
        <v>0</v>
      </c>
      <c r="G2460" s="268" t="str">
        <f t="shared" si="114"/>
        <v>'=ISBLANK(L14.24.2C32)</v>
      </c>
      <c r="H2460" s="263" t="str">
        <f t="shared" si="115"/>
        <v>'=COUNT(L14.24.2C32)</v>
      </c>
    </row>
    <row r="2461" spans="1:8" x14ac:dyDescent="0.2">
      <c r="A2461" s="263" t="s">
        <v>7661</v>
      </c>
      <c r="B2461" s="263" t="s">
        <v>6950</v>
      </c>
      <c r="C2461" s="263">
        <f t="shared" ca="1" si="116"/>
        <v>0</v>
      </c>
      <c r="D2461" s="263" t="b">
        <f>ISBLANK(L14.24.2C33)</f>
        <v>1</v>
      </c>
      <c r="E2461" s="263">
        <f>COUNT(L14.24.2C33)</f>
        <v>0</v>
      </c>
      <c r="G2461" s="268" t="str">
        <f t="shared" si="114"/>
        <v>'=ISBLANK(L14.24.2C33)</v>
      </c>
      <c r="H2461" s="263" t="str">
        <f t="shared" si="115"/>
        <v>'=COUNT(L14.24.2C33)</v>
      </c>
    </row>
    <row r="2462" spans="1:8" x14ac:dyDescent="0.2">
      <c r="A2462" s="263" t="s">
        <v>7662</v>
      </c>
      <c r="B2462" s="263" t="s">
        <v>6951</v>
      </c>
      <c r="C2462" s="263">
        <f t="shared" ca="1" si="116"/>
        <v>0</v>
      </c>
      <c r="D2462" s="263" t="b">
        <f>ISBLANK(L14.24.2C34)</f>
        <v>1</v>
      </c>
      <c r="E2462" s="263">
        <f>COUNT(L14.24.2C34)</f>
        <v>0</v>
      </c>
      <c r="G2462" s="268" t="str">
        <f t="shared" si="114"/>
        <v>'=ISBLANK(L14.24.2C34)</v>
      </c>
      <c r="H2462" s="263" t="str">
        <f t="shared" si="115"/>
        <v>'=COUNT(L14.24.2C34)</v>
      </c>
    </row>
    <row r="2463" spans="1:8" x14ac:dyDescent="0.2">
      <c r="A2463" s="263" t="s">
        <v>7663</v>
      </c>
      <c r="B2463" s="263" t="s">
        <v>6952</v>
      </c>
      <c r="C2463" s="263">
        <f t="shared" ca="1" si="116"/>
        <v>0</v>
      </c>
      <c r="D2463" s="263" t="b">
        <f>ISBLANK(L14.24.2C35)</f>
        <v>1</v>
      </c>
      <c r="E2463" s="263">
        <f>COUNT(L14.24.2C35)</f>
        <v>0</v>
      </c>
      <c r="G2463" s="268" t="str">
        <f t="shared" si="114"/>
        <v>'=ISBLANK(L14.24.2C35)</v>
      </c>
      <c r="H2463" s="263" t="str">
        <f t="shared" si="115"/>
        <v>'=COUNT(L14.24.2C35)</v>
      </c>
    </row>
    <row r="2464" spans="1:8" x14ac:dyDescent="0.2">
      <c r="A2464" s="263" t="s">
        <v>7664</v>
      </c>
      <c r="B2464" s="263" t="s">
        <v>6953</v>
      </c>
      <c r="C2464" s="263">
        <f t="shared" ca="1" si="116"/>
        <v>0</v>
      </c>
      <c r="D2464" s="263" t="b">
        <f>ISBLANK(L14.24.2C36)</f>
        <v>1</v>
      </c>
      <c r="E2464" s="263">
        <f>COUNT(L14.24.2C36)</f>
        <v>0</v>
      </c>
      <c r="G2464" s="268" t="str">
        <f t="shared" si="114"/>
        <v>'=ISBLANK(L14.24.2C36)</v>
      </c>
      <c r="H2464" s="263" t="str">
        <f t="shared" si="115"/>
        <v>'=COUNT(L14.24.2C36)</v>
      </c>
    </row>
    <row r="2465" spans="1:8" x14ac:dyDescent="0.2">
      <c r="A2465" s="263" t="s">
        <v>7665</v>
      </c>
      <c r="B2465" s="263" t="s">
        <v>6954</v>
      </c>
      <c r="C2465" s="263">
        <f t="shared" ca="1" si="116"/>
        <v>0</v>
      </c>
      <c r="D2465" s="263" t="b">
        <f>ISBLANK(L14.24.2C37)</f>
        <v>1</v>
      </c>
      <c r="E2465" s="263">
        <f>COUNT(L14.24.2C37)</f>
        <v>0</v>
      </c>
      <c r="G2465" s="268" t="str">
        <f t="shared" si="114"/>
        <v>'=ISBLANK(L14.24.2C37)</v>
      </c>
      <c r="H2465" s="263" t="str">
        <f t="shared" si="115"/>
        <v>'=COUNT(L14.24.2C37)</v>
      </c>
    </row>
    <row r="2466" spans="1:8" x14ac:dyDescent="0.2">
      <c r="A2466" s="263" t="s">
        <v>7666</v>
      </c>
      <c r="B2466" s="263" t="s">
        <v>6955</v>
      </c>
      <c r="C2466" s="263">
        <f t="shared" ca="1" si="116"/>
        <v>0</v>
      </c>
      <c r="D2466" s="263" t="b">
        <f>ISBLANK(L14.24.2C38)</f>
        <v>1</v>
      </c>
      <c r="E2466" s="263">
        <f>COUNT(L14.24.2C38)</f>
        <v>0</v>
      </c>
      <c r="G2466" s="268" t="str">
        <f t="shared" si="114"/>
        <v>'=ISBLANK(L14.24.2C38)</v>
      </c>
      <c r="H2466" s="263" t="str">
        <f t="shared" si="115"/>
        <v>'=COUNT(L14.24.2C38)</v>
      </c>
    </row>
    <row r="2467" spans="1:8" x14ac:dyDescent="0.2">
      <c r="A2467" s="263" t="s">
        <v>7667</v>
      </c>
      <c r="B2467" s="263" t="s">
        <v>6956</v>
      </c>
      <c r="C2467" s="263">
        <f t="shared" ca="1" si="116"/>
        <v>0</v>
      </c>
      <c r="D2467" s="263" t="b">
        <f>ISBLANK(L14.24.2C39)</f>
        <v>1</v>
      </c>
      <c r="E2467" s="263">
        <f>COUNT(L14.24.2C39)</f>
        <v>0</v>
      </c>
      <c r="G2467" s="268" t="str">
        <f t="shared" si="114"/>
        <v>'=ISBLANK(L14.24.2C39)</v>
      </c>
      <c r="H2467" s="263" t="str">
        <f t="shared" si="115"/>
        <v>'=COUNT(L14.24.2C39)</v>
      </c>
    </row>
    <row r="2468" spans="1:8" x14ac:dyDescent="0.2">
      <c r="A2468" s="263" t="s">
        <v>7668</v>
      </c>
      <c r="B2468" s="263" t="s">
        <v>6957</v>
      </c>
      <c r="C2468" s="263">
        <f t="shared" ca="1" si="116"/>
        <v>0</v>
      </c>
      <c r="D2468" s="263" t="b">
        <f>ISBLANK(L14.24.2C40)</f>
        <v>1</v>
      </c>
      <c r="E2468" s="263">
        <f>COUNT(L14.24.2C40)</f>
        <v>0</v>
      </c>
      <c r="G2468" s="268" t="str">
        <f t="shared" si="114"/>
        <v>'=ISBLANK(L14.24.2C40)</v>
      </c>
      <c r="H2468" s="263" t="str">
        <f t="shared" si="115"/>
        <v>'=COUNT(L14.24.2C40)</v>
      </c>
    </row>
    <row r="2469" spans="1:8" x14ac:dyDescent="0.2">
      <c r="A2469" s="263" t="s">
        <v>7669</v>
      </c>
      <c r="B2469" s="263" t="s">
        <v>6958</v>
      </c>
      <c r="C2469" s="263">
        <f t="shared" ca="1" si="116"/>
        <v>0</v>
      </c>
      <c r="D2469" s="263" t="b">
        <f>ISBLANK(L14.24.2C41)</f>
        <v>1</v>
      </c>
      <c r="E2469" s="263">
        <f>COUNT(L14.24.2C41)</f>
        <v>0</v>
      </c>
      <c r="G2469" s="268" t="str">
        <f t="shared" si="114"/>
        <v>'=ISBLANK(L14.24.2C41)</v>
      </c>
      <c r="H2469" s="263" t="str">
        <f t="shared" si="115"/>
        <v>'=COUNT(L14.24.2C41)</v>
      </c>
    </row>
    <row r="2470" spans="1:8" x14ac:dyDescent="0.2">
      <c r="A2470" s="263" t="s">
        <v>7670</v>
      </c>
      <c r="B2470" s="263" t="s">
        <v>6959</v>
      </c>
      <c r="C2470" s="263">
        <f t="shared" ca="1" si="116"/>
        <v>0</v>
      </c>
      <c r="D2470" s="263" t="b">
        <f>ISBLANK(L14.24.2C42)</f>
        <v>1</v>
      </c>
      <c r="E2470" s="263">
        <f>COUNT(L14.24.2C42)</f>
        <v>0</v>
      </c>
      <c r="G2470" s="268" t="str">
        <f t="shared" si="114"/>
        <v>'=ISBLANK(L14.24.2C42)</v>
      </c>
      <c r="H2470" s="263" t="str">
        <f t="shared" si="115"/>
        <v>'=COUNT(L14.24.2C42)</v>
      </c>
    </row>
    <row r="2471" spans="1:8" x14ac:dyDescent="0.2">
      <c r="A2471" s="263" t="s">
        <v>7671</v>
      </c>
      <c r="B2471" s="263" t="s">
        <v>6960</v>
      </c>
      <c r="C2471" s="263">
        <f t="shared" ca="1" si="116"/>
        <v>0</v>
      </c>
      <c r="D2471" s="263" t="b">
        <f>ISBLANK(L14.24.2C43)</f>
        <v>1</v>
      </c>
      <c r="E2471" s="263">
        <f>COUNT(L14.24.2C43)</f>
        <v>0</v>
      </c>
      <c r="G2471" s="268" t="str">
        <f t="shared" si="114"/>
        <v>'=ISBLANK(L14.24.2C43)</v>
      </c>
      <c r="H2471" s="263" t="str">
        <f t="shared" si="115"/>
        <v>'=COUNT(L14.24.2C43)</v>
      </c>
    </row>
    <row r="2472" spans="1:8" x14ac:dyDescent="0.2">
      <c r="A2472" s="263" t="s">
        <v>7672</v>
      </c>
      <c r="B2472" s="263" t="s">
        <v>6961</v>
      </c>
      <c r="C2472" s="263">
        <f t="shared" ca="1" si="116"/>
        <v>0</v>
      </c>
      <c r="D2472" s="263" t="b">
        <f>ISBLANK(L14.24.2C44)</f>
        <v>1</v>
      </c>
      <c r="E2472" s="263">
        <f>COUNT(L14.24.2C44)</f>
        <v>0</v>
      </c>
      <c r="G2472" s="268" t="str">
        <f t="shared" si="114"/>
        <v>'=ISBLANK(L14.24.2C44)</v>
      </c>
      <c r="H2472" s="263" t="str">
        <f t="shared" si="115"/>
        <v>'=COUNT(L14.24.2C44)</v>
      </c>
    </row>
    <row r="2473" spans="1:8" x14ac:dyDescent="0.2">
      <c r="A2473" s="263" t="s">
        <v>7673</v>
      </c>
      <c r="B2473" s="263" t="s">
        <v>6962</v>
      </c>
      <c r="C2473" s="263">
        <f t="shared" ca="1" si="116"/>
        <v>0</v>
      </c>
      <c r="D2473" s="263" t="b">
        <f>ISBLANK(L14.24.2C45)</f>
        <v>1</v>
      </c>
      <c r="E2473" s="263">
        <f>COUNT(L14.24.2C45)</f>
        <v>0</v>
      </c>
      <c r="G2473" s="268" t="str">
        <f t="shared" si="114"/>
        <v>'=ISBLANK(L14.24.2C45)</v>
      </c>
      <c r="H2473" s="263" t="str">
        <f t="shared" si="115"/>
        <v>'=COUNT(L14.24.2C45)</v>
      </c>
    </row>
    <row r="2474" spans="1:8" x14ac:dyDescent="0.2">
      <c r="A2474" s="263" t="s">
        <v>7674</v>
      </c>
      <c r="B2474" s="263" t="s">
        <v>6963</v>
      </c>
      <c r="C2474" s="263">
        <f t="shared" ca="1" si="116"/>
        <v>0</v>
      </c>
      <c r="D2474" s="263" t="b">
        <f>ISBLANK(L14.24.2C46)</f>
        <v>1</v>
      </c>
      <c r="E2474" s="263">
        <f>COUNT(L14.24.2C46)</f>
        <v>0</v>
      </c>
      <c r="G2474" s="268" t="str">
        <f t="shared" si="114"/>
        <v>'=ISBLANK(L14.24.2C46)</v>
      </c>
      <c r="H2474" s="263" t="str">
        <f t="shared" si="115"/>
        <v>'=COUNT(L14.24.2C46)</v>
      </c>
    </row>
    <row r="2475" spans="1:8" x14ac:dyDescent="0.2">
      <c r="A2475" s="263" t="s">
        <v>7675</v>
      </c>
      <c r="B2475" s="263" t="s">
        <v>6964</v>
      </c>
      <c r="C2475" s="263">
        <f t="shared" ca="1" si="116"/>
        <v>0</v>
      </c>
      <c r="D2475" s="263" t="b">
        <f>ISBLANK(L14.24.2C47)</f>
        <v>1</v>
      </c>
      <c r="E2475" s="263">
        <f>COUNT(L14.24.2C47)</f>
        <v>0</v>
      </c>
      <c r="G2475" s="268" t="str">
        <f t="shared" si="114"/>
        <v>'=ISBLANK(L14.24.2C47)</v>
      </c>
      <c r="H2475" s="263" t="str">
        <f t="shared" si="115"/>
        <v>'=COUNT(L14.24.2C47)</v>
      </c>
    </row>
    <row r="2476" spans="1:8" x14ac:dyDescent="0.2">
      <c r="A2476" s="263" t="s">
        <v>7676</v>
      </c>
      <c r="B2476" s="263" t="s">
        <v>6965</v>
      </c>
      <c r="C2476" s="263">
        <f t="shared" ca="1" si="116"/>
        <v>0</v>
      </c>
      <c r="D2476" s="263" t="b">
        <f>ISBLANK(L14.24.2C48)</f>
        <v>1</v>
      </c>
      <c r="E2476" s="263">
        <f>COUNT(L14.24.2C48)</f>
        <v>0</v>
      </c>
      <c r="G2476" s="268" t="str">
        <f t="shared" si="114"/>
        <v>'=ISBLANK(L14.24.2C48)</v>
      </c>
      <c r="H2476" s="263" t="str">
        <f t="shared" si="115"/>
        <v>'=COUNT(L14.24.2C48)</v>
      </c>
    </row>
    <row r="2477" spans="1:8" x14ac:dyDescent="0.2">
      <c r="A2477" s="263" t="s">
        <v>7677</v>
      </c>
      <c r="B2477" s="263" t="s">
        <v>6966</v>
      </c>
      <c r="C2477" s="263">
        <f t="shared" ca="1" si="116"/>
        <v>0</v>
      </c>
      <c r="D2477" s="263" t="b">
        <f>ISBLANK(L14.24.2C49)</f>
        <v>1</v>
      </c>
      <c r="E2477" s="263">
        <f>COUNT(L14.24.2C49)</f>
        <v>0</v>
      </c>
      <c r="G2477" s="268" t="str">
        <f t="shared" si="114"/>
        <v>'=ISBLANK(L14.24.2C49)</v>
      </c>
      <c r="H2477" s="263" t="str">
        <f t="shared" si="115"/>
        <v>'=COUNT(L14.24.2C49)</v>
      </c>
    </row>
    <row r="2478" spans="1:8" x14ac:dyDescent="0.2">
      <c r="A2478" s="263" t="s">
        <v>7678</v>
      </c>
      <c r="B2478" s="263" t="s">
        <v>6967</v>
      </c>
      <c r="C2478" s="263">
        <f t="shared" ca="1" si="116"/>
        <v>0</v>
      </c>
      <c r="D2478" s="263" t="b">
        <f>ISBLANK(L14.24.2C50)</f>
        <v>1</v>
      </c>
      <c r="E2478" s="263">
        <f>COUNT(L14.24.2C50)</f>
        <v>0</v>
      </c>
      <c r="G2478" s="268" t="str">
        <f t="shared" si="114"/>
        <v>'=ISBLANK(L14.24.2C50)</v>
      </c>
      <c r="H2478" s="263" t="str">
        <f t="shared" si="115"/>
        <v>'=COUNT(L14.24.2C50)</v>
      </c>
    </row>
    <row r="2479" spans="1:8" x14ac:dyDescent="0.2">
      <c r="A2479" s="263" t="s">
        <v>7679</v>
      </c>
      <c r="B2479" s="263" t="s">
        <v>6968</v>
      </c>
      <c r="C2479" s="263">
        <f t="shared" ca="1" si="116"/>
        <v>0</v>
      </c>
      <c r="D2479" s="263" t="b">
        <f>ISBLANK(L14.24.2C51)</f>
        <v>1</v>
      </c>
      <c r="E2479" s="263">
        <f>COUNT(L14.24.2C51)</f>
        <v>0</v>
      </c>
      <c r="G2479" s="268" t="str">
        <f t="shared" si="114"/>
        <v>'=ISBLANK(L14.24.2C51)</v>
      </c>
      <c r="H2479" s="263" t="str">
        <f t="shared" si="115"/>
        <v>'=COUNT(L14.24.2C51)</v>
      </c>
    </row>
    <row r="2480" spans="1:8" x14ac:dyDescent="0.2">
      <c r="A2480" s="263" t="s">
        <v>7680</v>
      </c>
      <c r="B2480" s="263" t="s">
        <v>5293</v>
      </c>
      <c r="C2480" s="263">
        <f t="shared" ca="1" si="116"/>
        <v>0</v>
      </c>
      <c r="D2480" s="263" t="b">
        <f>ISBLANK(L14.24.2T)</f>
        <v>0</v>
      </c>
      <c r="E2480" s="263">
        <f>COUNT(L14.24.2T)</f>
        <v>1</v>
      </c>
      <c r="G2480" s="268" t="str">
        <f t="shared" si="114"/>
        <v>'=ISBLANK(L14.24.2T)</v>
      </c>
      <c r="H2480" s="263" t="str">
        <f t="shared" si="115"/>
        <v>'=COUNT(L14.24.2T)</v>
      </c>
    </row>
    <row r="2481" spans="1:8" x14ac:dyDescent="0.2">
      <c r="A2481" s="263" t="s">
        <v>4171</v>
      </c>
      <c r="B2481" s="263" t="s">
        <v>7947</v>
      </c>
      <c r="C2481" s="263">
        <f t="shared" ca="1" si="116"/>
        <v>0</v>
      </c>
      <c r="D2481" s="263" t="b">
        <f>ISBLANK(L14.24C01)</f>
        <v>0</v>
      </c>
      <c r="E2481" s="263">
        <f>COUNT(L14.24C01)</f>
        <v>1</v>
      </c>
      <c r="G2481" s="268" t="str">
        <f t="shared" si="114"/>
        <v>'=ISBLANK(L14.24C01)</v>
      </c>
      <c r="H2481" s="263" t="str">
        <f t="shared" si="115"/>
        <v>'=COUNT(L14.24C01)</v>
      </c>
    </row>
    <row r="2482" spans="1:8" x14ac:dyDescent="0.2">
      <c r="A2482" s="263" t="s">
        <v>4172</v>
      </c>
      <c r="B2482" s="263" t="s">
        <v>7948</v>
      </c>
      <c r="C2482" s="263">
        <f t="shared" ca="1" si="116"/>
        <v>0</v>
      </c>
      <c r="D2482" s="263" t="b">
        <f>ISBLANK(L14.24C02)</f>
        <v>0</v>
      </c>
      <c r="E2482" s="263">
        <f>COUNT(L14.24C02)</f>
        <v>1</v>
      </c>
      <c r="G2482" s="268" t="str">
        <f t="shared" si="114"/>
        <v>'=ISBLANK(L14.24C02)</v>
      </c>
      <c r="H2482" s="263" t="str">
        <f t="shared" si="115"/>
        <v>'=COUNT(L14.24C02)</v>
      </c>
    </row>
    <row r="2483" spans="1:8" x14ac:dyDescent="0.2">
      <c r="A2483" s="263" t="s">
        <v>4173</v>
      </c>
      <c r="B2483" s="263" t="s">
        <v>7949</v>
      </c>
      <c r="C2483" s="263">
        <f t="shared" ca="1" si="116"/>
        <v>0</v>
      </c>
      <c r="D2483" s="263" t="b">
        <f>ISBLANK(L14.24C03)</f>
        <v>0</v>
      </c>
      <c r="E2483" s="263">
        <f>COUNT(L14.24C03)</f>
        <v>1</v>
      </c>
      <c r="G2483" s="268" t="str">
        <f t="shared" si="114"/>
        <v>'=ISBLANK(L14.24C03)</v>
      </c>
      <c r="H2483" s="263" t="str">
        <f t="shared" si="115"/>
        <v>'=COUNT(L14.24C03)</v>
      </c>
    </row>
    <row r="2484" spans="1:8" x14ac:dyDescent="0.2">
      <c r="A2484" s="263" t="s">
        <v>4174</v>
      </c>
      <c r="B2484" s="263" t="s">
        <v>7950</v>
      </c>
      <c r="C2484" s="263">
        <f t="shared" ca="1" si="116"/>
        <v>0</v>
      </c>
      <c r="D2484" s="263" t="b">
        <f>ISBLANK(L14.24C04)</f>
        <v>0</v>
      </c>
      <c r="E2484" s="263">
        <f>COUNT(L14.24C04)</f>
        <v>1</v>
      </c>
      <c r="G2484" s="268" t="str">
        <f t="shared" si="114"/>
        <v>'=ISBLANK(L14.24C04)</v>
      </c>
      <c r="H2484" s="263" t="str">
        <f t="shared" si="115"/>
        <v>'=COUNT(L14.24C04)</v>
      </c>
    </row>
    <row r="2485" spans="1:8" x14ac:dyDescent="0.2">
      <c r="A2485" s="263" t="s">
        <v>4175</v>
      </c>
      <c r="B2485" s="263" t="s">
        <v>7951</v>
      </c>
      <c r="C2485" s="263">
        <f t="shared" ca="1" si="116"/>
        <v>0</v>
      </c>
      <c r="D2485" s="263" t="b">
        <f>ISBLANK(L14.24C05)</f>
        <v>0</v>
      </c>
      <c r="E2485" s="263">
        <f>COUNT(L14.24C05)</f>
        <v>1</v>
      </c>
      <c r="G2485" s="268" t="str">
        <f t="shared" si="114"/>
        <v>'=ISBLANK(L14.24C05)</v>
      </c>
      <c r="H2485" s="263" t="str">
        <f t="shared" si="115"/>
        <v>'=COUNT(L14.24C05)</v>
      </c>
    </row>
    <row r="2486" spans="1:8" x14ac:dyDescent="0.2">
      <c r="A2486" s="263" t="s">
        <v>4176</v>
      </c>
      <c r="B2486" s="263" t="s">
        <v>7952</v>
      </c>
      <c r="C2486" s="263">
        <f t="shared" ca="1" si="116"/>
        <v>0</v>
      </c>
      <c r="D2486" s="263" t="b">
        <f>ISBLANK(L14.24C06)</f>
        <v>0</v>
      </c>
      <c r="E2486" s="263">
        <f>COUNT(L14.24C06)</f>
        <v>1</v>
      </c>
      <c r="G2486" s="268" t="str">
        <f t="shared" si="114"/>
        <v>'=ISBLANK(L14.24C06)</v>
      </c>
      <c r="H2486" s="263" t="str">
        <f t="shared" si="115"/>
        <v>'=COUNT(L14.24C06)</v>
      </c>
    </row>
    <row r="2487" spans="1:8" x14ac:dyDescent="0.2">
      <c r="A2487" s="263" t="s">
        <v>4177</v>
      </c>
      <c r="B2487" s="263" t="s">
        <v>7953</v>
      </c>
      <c r="C2487" s="263">
        <f t="shared" ca="1" si="116"/>
        <v>0</v>
      </c>
      <c r="D2487" s="263" t="b">
        <f>ISBLANK(L14.24C07)</f>
        <v>0</v>
      </c>
      <c r="E2487" s="263">
        <f>COUNT(L14.24C07)</f>
        <v>1</v>
      </c>
      <c r="G2487" s="268" t="str">
        <f t="shared" si="114"/>
        <v>'=ISBLANK(L14.24C07)</v>
      </c>
      <c r="H2487" s="263" t="str">
        <f t="shared" si="115"/>
        <v>'=COUNT(L14.24C07)</v>
      </c>
    </row>
    <row r="2488" spans="1:8" x14ac:dyDescent="0.2">
      <c r="A2488" s="263" t="s">
        <v>4178</v>
      </c>
      <c r="B2488" s="263" t="s">
        <v>7954</v>
      </c>
      <c r="C2488" s="263">
        <f t="shared" ca="1" si="116"/>
        <v>0</v>
      </c>
      <c r="D2488" s="263" t="b">
        <f>ISBLANK(L14.24C08)</f>
        <v>0</v>
      </c>
      <c r="E2488" s="263">
        <f>COUNT(L14.24C08)</f>
        <v>1</v>
      </c>
      <c r="G2488" s="268" t="str">
        <f t="shared" si="114"/>
        <v>'=ISBLANK(L14.24C08)</v>
      </c>
      <c r="H2488" s="263" t="str">
        <f t="shared" si="115"/>
        <v>'=COUNT(L14.24C08)</v>
      </c>
    </row>
    <row r="2489" spans="1:8" x14ac:dyDescent="0.2">
      <c r="A2489" s="263" t="s">
        <v>4179</v>
      </c>
      <c r="B2489" s="263" t="s">
        <v>7955</v>
      </c>
      <c r="C2489" s="263">
        <f t="shared" ca="1" si="116"/>
        <v>0</v>
      </c>
      <c r="D2489" s="263" t="b">
        <f>ISBLANK(L14.24C09)</f>
        <v>0</v>
      </c>
      <c r="E2489" s="263">
        <f>COUNT(L14.24C09)</f>
        <v>1</v>
      </c>
      <c r="G2489" s="268" t="str">
        <f t="shared" si="114"/>
        <v>'=ISBLANK(L14.24C09)</v>
      </c>
      <c r="H2489" s="263" t="str">
        <f t="shared" si="115"/>
        <v>'=COUNT(L14.24C09)</v>
      </c>
    </row>
    <row r="2490" spans="1:8" x14ac:dyDescent="0.2">
      <c r="A2490" s="263" t="s">
        <v>4180</v>
      </c>
      <c r="B2490" s="263" t="s">
        <v>7956</v>
      </c>
      <c r="C2490" s="263">
        <f t="shared" ca="1" si="116"/>
        <v>0</v>
      </c>
      <c r="D2490" s="263" t="b">
        <f>ISBLANK(L14.24C10)</f>
        <v>0</v>
      </c>
      <c r="E2490" s="263">
        <f>COUNT(L14.24C10)</f>
        <v>1</v>
      </c>
      <c r="G2490" s="268" t="str">
        <f t="shared" si="114"/>
        <v>'=ISBLANK(L14.24C10)</v>
      </c>
      <c r="H2490" s="263" t="str">
        <f t="shared" si="115"/>
        <v>'=COUNT(L14.24C10)</v>
      </c>
    </row>
    <row r="2491" spans="1:8" x14ac:dyDescent="0.2">
      <c r="A2491" s="263" t="s">
        <v>4181</v>
      </c>
      <c r="B2491" s="263" t="s">
        <v>7957</v>
      </c>
      <c r="C2491" s="263">
        <f t="shared" ca="1" si="116"/>
        <v>0</v>
      </c>
      <c r="D2491" s="263" t="b">
        <f>ISBLANK(L14.24C11)</f>
        <v>0</v>
      </c>
      <c r="E2491" s="263">
        <f>COUNT(L14.24C11)</f>
        <v>1</v>
      </c>
      <c r="G2491" s="268" t="str">
        <f t="shared" si="114"/>
        <v>'=ISBLANK(L14.24C11)</v>
      </c>
      <c r="H2491" s="263" t="str">
        <f t="shared" si="115"/>
        <v>'=COUNT(L14.24C11)</v>
      </c>
    </row>
    <row r="2492" spans="1:8" x14ac:dyDescent="0.2">
      <c r="A2492" s="263" t="s">
        <v>4182</v>
      </c>
      <c r="B2492" s="263" t="s">
        <v>7958</v>
      </c>
      <c r="C2492" s="263">
        <f t="shared" ca="1" si="116"/>
        <v>0</v>
      </c>
      <c r="D2492" s="263" t="b">
        <f>ISBLANK(L14.24C12)</f>
        <v>0</v>
      </c>
      <c r="E2492" s="263">
        <f>COUNT(L14.24C12)</f>
        <v>1</v>
      </c>
      <c r="G2492" s="268" t="str">
        <f t="shared" si="114"/>
        <v>'=ISBLANK(L14.24C12)</v>
      </c>
      <c r="H2492" s="263" t="str">
        <f t="shared" si="115"/>
        <v>'=COUNT(L14.24C12)</v>
      </c>
    </row>
    <row r="2493" spans="1:8" x14ac:dyDescent="0.2">
      <c r="A2493" s="263" t="s">
        <v>4183</v>
      </c>
      <c r="B2493" s="263" t="s">
        <v>7959</v>
      </c>
      <c r="C2493" s="263">
        <f t="shared" ca="1" si="116"/>
        <v>0</v>
      </c>
      <c r="D2493" s="263" t="b">
        <f>ISBLANK(L14.24C13)</f>
        <v>0</v>
      </c>
      <c r="E2493" s="263">
        <f>COUNT(L14.24C13)</f>
        <v>1</v>
      </c>
      <c r="G2493" s="268" t="str">
        <f t="shared" si="114"/>
        <v>'=ISBLANK(L14.24C13)</v>
      </c>
      <c r="H2493" s="263" t="str">
        <f t="shared" si="115"/>
        <v>'=COUNT(L14.24C13)</v>
      </c>
    </row>
    <row r="2494" spans="1:8" x14ac:dyDescent="0.2">
      <c r="A2494" s="263" t="s">
        <v>4184</v>
      </c>
      <c r="B2494" s="263" t="s">
        <v>7960</v>
      </c>
      <c r="C2494" s="263">
        <f t="shared" ca="1" si="116"/>
        <v>0</v>
      </c>
      <c r="D2494" s="263" t="b">
        <f>ISBLANK(L14.24C14)</f>
        <v>0</v>
      </c>
      <c r="E2494" s="263">
        <f>COUNT(L14.24C14)</f>
        <v>1</v>
      </c>
      <c r="G2494" s="268" t="str">
        <f t="shared" si="114"/>
        <v>'=ISBLANK(L14.24C14)</v>
      </c>
      <c r="H2494" s="263" t="str">
        <f t="shared" si="115"/>
        <v>'=COUNT(L14.24C14)</v>
      </c>
    </row>
    <row r="2495" spans="1:8" x14ac:dyDescent="0.2">
      <c r="A2495" s="263" t="s">
        <v>4185</v>
      </c>
      <c r="B2495" s="263" t="s">
        <v>7961</v>
      </c>
      <c r="C2495" s="263">
        <f t="shared" ca="1" si="116"/>
        <v>0</v>
      </c>
      <c r="D2495" s="263" t="b">
        <f>ISBLANK(L14.24C15)</f>
        <v>0</v>
      </c>
      <c r="E2495" s="263">
        <f>COUNT(L14.24C15)</f>
        <v>1</v>
      </c>
      <c r="G2495" s="268" t="str">
        <f t="shared" si="114"/>
        <v>'=ISBLANK(L14.24C15)</v>
      </c>
      <c r="H2495" s="263" t="str">
        <f t="shared" si="115"/>
        <v>'=COUNT(L14.24C15)</v>
      </c>
    </row>
    <row r="2496" spans="1:8" x14ac:dyDescent="0.2">
      <c r="A2496" s="263" t="s">
        <v>4186</v>
      </c>
      <c r="B2496" s="263" t="s">
        <v>7962</v>
      </c>
      <c r="C2496" s="263">
        <f t="shared" ca="1" si="116"/>
        <v>0</v>
      </c>
      <c r="D2496" s="263" t="b">
        <f>ISBLANK(L14.24C16)</f>
        <v>0</v>
      </c>
      <c r="E2496" s="263">
        <f>COUNT(L14.24C16)</f>
        <v>1</v>
      </c>
      <c r="G2496" s="268" t="str">
        <f t="shared" si="114"/>
        <v>'=ISBLANK(L14.24C16)</v>
      </c>
      <c r="H2496" s="263" t="str">
        <f t="shared" si="115"/>
        <v>'=COUNT(L14.24C16)</v>
      </c>
    </row>
    <row r="2497" spans="1:8" x14ac:dyDescent="0.2">
      <c r="A2497" s="263" t="s">
        <v>4187</v>
      </c>
      <c r="B2497" s="263" t="s">
        <v>7963</v>
      </c>
      <c r="C2497" s="263">
        <f t="shared" ca="1" si="116"/>
        <v>0</v>
      </c>
      <c r="D2497" s="263" t="b">
        <f>ISBLANK(L14.24C17)</f>
        <v>0</v>
      </c>
      <c r="E2497" s="263">
        <f>COUNT(L14.24C17)</f>
        <v>1</v>
      </c>
      <c r="G2497" s="268" t="str">
        <f t="shared" si="114"/>
        <v>'=ISBLANK(L14.24C17)</v>
      </c>
      <c r="H2497" s="263" t="str">
        <f t="shared" si="115"/>
        <v>'=COUNT(L14.24C17)</v>
      </c>
    </row>
    <row r="2498" spans="1:8" x14ac:dyDescent="0.2">
      <c r="A2498" s="263" t="s">
        <v>4188</v>
      </c>
      <c r="B2498" s="263" t="s">
        <v>7964</v>
      </c>
      <c r="C2498" s="263">
        <f t="shared" ca="1" si="116"/>
        <v>0</v>
      </c>
      <c r="D2498" s="263" t="b">
        <f>ISBLANK(L14.24C18)</f>
        <v>0</v>
      </c>
      <c r="E2498" s="263">
        <f>COUNT(L14.24C18)</f>
        <v>1</v>
      </c>
      <c r="G2498" s="268" t="str">
        <f t="shared" ref="G2498:G2561" si="117">"'=ISBLANK(" &amp; A2498 &amp;")"</f>
        <v>'=ISBLANK(L14.24C18)</v>
      </c>
      <c r="H2498" s="263" t="str">
        <f t="shared" ref="H2498:H2561" si="118">"'=COUNT(" &amp; A2498 &amp;")"</f>
        <v>'=COUNT(L14.24C18)</v>
      </c>
    </row>
    <row r="2499" spans="1:8" x14ac:dyDescent="0.2">
      <c r="A2499" s="263" t="s">
        <v>4189</v>
      </c>
      <c r="B2499" s="263" t="s">
        <v>7965</v>
      </c>
      <c r="C2499" s="263">
        <f t="shared" ref="C2499:C2562" ca="1" si="119">INDIRECT(A2499)</f>
        <v>0</v>
      </c>
      <c r="D2499" s="263" t="b">
        <f>ISBLANK(L14.24C19)</f>
        <v>0</v>
      </c>
      <c r="E2499" s="263">
        <f>COUNT(L14.24C19)</f>
        <v>1</v>
      </c>
      <c r="G2499" s="268" t="str">
        <f t="shared" si="117"/>
        <v>'=ISBLANK(L14.24C19)</v>
      </c>
      <c r="H2499" s="263" t="str">
        <f t="shared" si="118"/>
        <v>'=COUNT(L14.24C19)</v>
      </c>
    </row>
    <row r="2500" spans="1:8" x14ac:dyDescent="0.2">
      <c r="A2500" s="263" t="s">
        <v>4190</v>
      </c>
      <c r="B2500" s="263" t="s">
        <v>7966</v>
      </c>
      <c r="C2500" s="263">
        <f t="shared" ca="1" si="119"/>
        <v>0</v>
      </c>
      <c r="D2500" s="263" t="b">
        <f>ISBLANK(L14.24C20)</f>
        <v>0</v>
      </c>
      <c r="E2500" s="263">
        <f>COUNT(L14.24C20)</f>
        <v>1</v>
      </c>
      <c r="G2500" s="268" t="str">
        <f t="shared" si="117"/>
        <v>'=ISBLANK(L14.24C20)</v>
      </c>
      <c r="H2500" s="263" t="str">
        <f t="shared" si="118"/>
        <v>'=COUNT(L14.24C20)</v>
      </c>
    </row>
    <row r="2501" spans="1:8" x14ac:dyDescent="0.2">
      <c r="A2501" s="263" t="s">
        <v>4191</v>
      </c>
      <c r="B2501" s="263" t="s">
        <v>7967</v>
      </c>
      <c r="C2501" s="263">
        <f t="shared" ca="1" si="119"/>
        <v>0</v>
      </c>
      <c r="D2501" s="263" t="b">
        <f>ISBLANK(L14.24C21)</f>
        <v>0</v>
      </c>
      <c r="E2501" s="263">
        <f>COUNT(L14.24C21)</f>
        <v>1</v>
      </c>
      <c r="G2501" s="268" t="str">
        <f t="shared" si="117"/>
        <v>'=ISBLANK(L14.24C21)</v>
      </c>
      <c r="H2501" s="263" t="str">
        <f t="shared" si="118"/>
        <v>'=COUNT(L14.24C21)</v>
      </c>
    </row>
    <row r="2502" spans="1:8" x14ac:dyDescent="0.2">
      <c r="A2502" s="263" t="s">
        <v>4192</v>
      </c>
      <c r="B2502" s="263" t="s">
        <v>7968</v>
      </c>
      <c r="C2502" s="263">
        <f t="shared" ca="1" si="119"/>
        <v>0</v>
      </c>
      <c r="D2502" s="263" t="b">
        <f>ISBLANK(L14.24C22)</f>
        <v>0</v>
      </c>
      <c r="E2502" s="263">
        <f>COUNT(L14.24C22)</f>
        <v>1</v>
      </c>
      <c r="G2502" s="268" t="str">
        <f t="shared" si="117"/>
        <v>'=ISBLANK(L14.24C22)</v>
      </c>
      <c r="H2502" s="263" t="str">
        <f t="shared" si="118"/>
        <v>'=COUNT(L14.24C22)</v>
      </c>
    </row>
    <row r="2503" spans="1:8" x14ac:dyDescent="0.2">
      <c r="A2503" s="263" t="s">
        <v>4193</v>
      </c>
      <c r="B2503" s="263" t="s">
        <v>7969</v>
      </c>
      <c r="C2503" s="263">
        <f t="shared" ca="1" si="119"/>
        <v>0</v>
      </c>
      <c r="D2503" s="263" t="b">
        <f>ISBLANK(L14.24C23)</f>
        <v>0</v>
      </c>
      <c r="E2503" s="263">
        <f>COUNT(L14.24C23)</f>
        <v>1</v>
      </c>
      <c r="G2503" s="268" t="str">
        <f t="shared" si="117"/>
        <v>'=ISBLANK(L14.24C23)</v>
      </c>
      <c r="H2503" s="263" t="str">
        <f t="shared" si="118"/>
        <v>'=COUNT(L14.24C23)</v>
      </c>
    </row>
    <row r="2504" spans="1:8" x14ac:dyDescent="0.2">
      <c r="A2504" s="263" t="s">
        <v>4194</v>
      </c>
      <c r="B2504" s="263" t="s">
        <v>7970</v>
      </c>
      <c r="C2504" s="263">
        <f t="shared" ca="1" si="119"/>
        <v>0</v>
      </c>
      <c r="D2504" s="263" t="b">
        <f>ISBLANK(L14.24C24)</f>
        <v>0</v>
      </c>
      <c r="E2504" s="263">
        <f>COUNT(L14.24C24)</f>
        <v>1</v>
      </c>
      <c r="G2504" s="268" t="str">
        <f t="shared" si="117"/>
        <v>'=ISBLANK(L14.24C24)</v>
      </c>
      <c r="H2504" s="263" t="str">
        <f t="shared" si="118"/>
        <v>'=COUNT(L14.24C24)</v>
      </c>
    </row>
    <row r="2505" spans="1:8" x14ac:dyDescent="0.2">
      <c r="A2505" s="263" t="s">
        <v>4195</v>
      </c>
      <c r="B2505" s="263" t="s">
        <v>7971</v>
      </c>
      <c r="C2505" s="263">
        <f t="shared" ca="1" si="119"/>
        <v>0</v>
      </c>
      <c r="D2505" s="263" t="b">
        <f>ISBLANK(L14.24C25)</f>
        <v>0</v>
      </c>
      <c r="E2505" s="263">
        <f>COUNT(L14.24C25)</f>
        <v>1</v>
      </c>
      <c r="G2505" s="268" t="str">
        <f t="shared" si="117"/>
        <v>'=ISBLANK(L14.24C25)</v>
      </c>
      <c r="H2505" s="263" t="str">
        <f t="shared" si="118"/>
        <v>'=COUNT(L14.24C25)</v>
      </c>
    </row>
    <row r="2506" spans="1:8" x14ac:dyDescent="0.2">
      <c r="A2506" s="263" t="s">
        <v>4196</v>
      </c>
      <c r="B2506" s="263" t="s">
        <v>7972</v>
      </c>
      <c r="C2506" s="263">
        <f t="shared" ca="1" si="119"/>
        <v>0</v>
      </c>
      <c r="D2506" s="263" t="b">
        <f>ISBLANK(L14.24C26)</f>
        <v>0</v>
      </c>
      <c r="E2506" s="263">
        <f>COUNT(L14.24C26)</f>
        <v>1</v>
      </c>
      <c r="G2506" s="268" t="str">
        <f t="shared" si="117"/>
        <v>'=ISBLANK(L14.24C26)</v>
      </c>
      <c r="H2506" s="263" t="str">
        <f t="shared" si="118"/>
        <v>'=COUNT(L14.24C26)</v>
      </c>
    </row>
    <row r="2507" spans="1:8" x14ac:dyDescent="0.2">
      <c r="A2507" s="263" t="s">
        <v>4197</v>
      </c>
      <c r="B2507" s="263" t="s">
        <v>7973</v>
      </c>
      <c r="C2507" s="263">
        <f t="shared" ca="1" si="119"/>
        <v>0</v>
      </c>
      <c r="D2507" s="263" t="b">
        <f>ISBLANK(L14.24C27)</f>
        <v>0</v>
      </c>
      <c r="E2507" s="263">
        <f>COUNT(L14.24C27)</f>
        <v>1</v>
      </c>
      <c r="G2507" s="268" t="str">
        <f t="shared" si="117"/>
        <v>'=ISBLANK(L14.24C27)</v>
      </c>
      <c r="H2507" s="263" t="str">
        <f t="shared" si="118"/>
        <v>'=COUNT(L14.24C27)</v>
      </c>
    </row>
    <row r="2508" spans="1:8" x14ac:dyDescent="0.2">
      <c r="A2508" s="263" t="s">
        <v>4198</v>
      </c>
      <c r="B2508" s="263" t="s">
        <v>7974</v>
      </c>
      <c r="C2508" s="263">
        <f t="shared" ca="1" si="119"/>
        <v>0</v>
      </c>
      <c r="D2508" s="263" t="b">
        <f>ISBLANK(L14.24C28)</f>
        <v>0</v>
      </c>
      <c r="E2508" s="263">
        <f>COUNT(L14.24C28)</f>
        <v>1</v>
      </c>
      <c r="G2508" s="268" t="str">
        <f t="shared" si="117"/>
        <v>'=ISBLANK(L14.24C28)</v>
      </c>
      <c r="H2508" s="263" t="str">
        <f t="shared" si="118"/>
        <v>'=COUNT(L14.24C28)</v>
      </c>
    </row>
    <row r="2509" spans="1:8" x14ac:dyDescent="0.2">
      <c r="A2509" s="263" t="s">
        <v>4199</v>
      </c>
      <c r="B2509" s="263" t="s">
        <v>7975</v>
      </c>
      <c r="C2509" s="263">
        <f t="shared" ca="1" si="119"/>
        <v>0</v>
      </c>
      <c r="D2509" s="263" t="b">
        <f>ISBLANK(L14.24C29)</f>
        <v>0</v>
      </c>
      <c r="E2509" s="263">
        <f>COUNT(L14.24C29)</f>
        <v>1</v>
      </c>
      <c r="G2509" s="268" t="str">
        <f t="shared" si="117"/>
        <v>'=ISBLANK(L14.24C29)</v>
      </c>
      <c r="H2509" s="263" t="str">
        <f t="shared" si="118"/>
        <v>'=COUNT(L14.24C29)</v>
      </c>
    </row>
    <row r="2510" spans="1:8" x14ac:dyDescent="0.2">
      <c r="A2510" s="263" t="s">
        <v>4200</v>
      </c>
      <c r="B2510" s="263" t="s">
        <v>7976</v>
      </c>
      <c r="C2510" s="263">
        <f t="shared" ca="1" si="119"/>
        <v>0</v>
      </c>
      <c r="D2510" s="263" t="b">
        <f>ISBLANK(L14.24C30)</f>
        <v>0</v>
      </c>
      <c r="E2510" s="263">
        <f>COUNT(L14.24C30)</f>
        <v>1</v>
      </c>
      <c r="G2510" s="268" t="str">
        <f t="shared" si="117"/>
        <v>'=ISBLANK(L14.24C30)</v>
      </c>
      <c r="H2510" s="263" t="str">
        <f t="shared" si="118"/>
        <v>'=COUNT(L14.24C30)</v>
      </c>
    </row>
    <row r="2511" spans="1:8" x14ac:dyDescent="0.2">
      <c r="A2511" s="263" t="s">
        <v>4201</v>
      </c>
      <c r="B2511" s="263" t="s">
        <v>7977</v>
      </c>
      <c r="C2511" s="263">
        <f t="shared" ca="1" si="119"/>
        <v>0</v>
      </c>
      <c r="D2511" s="263" t="b">
        <f>ISBLANK(L14.24C31)</f>
        <v>0</v>
      </c>
      <c r="E2511" s="263">
        <f>COUNT(L14.24C31)</f>
        <v>1</v>
      </c>
      <c r="G2511" s="268" t="str">
        <f t="shared" si="117"/>
        <v>'=ISBLANK(L14.24C31)</v>
      </c>
      <c r="H2511" s="263" t="str">
        <f t="shared" si="118"/>
        <v>'=COUNT(L14.24C31)</v>
      </c>
    </row>
    <row r="2512" spans="1:8" x14ac:dyDescent="0.2">
      <c r="A2512" s="263" t="s">
        <v>4202</v>
      </c>
      <c r="B2512" s="263" t="s">
        <v>7978</v>
      </c>
      <c r="C2512" s="263">
        <f t="shared" ca="1" si="119"/>
        <v>0</v>
      </c>
      <c r="D2512" s="263" t="b">
        <f>ISBLANK(L14.24C32)</f>
        <v>0</v>
      </c>
      <c r="E2512" s="263">
        <f>COUNT(L14.24C32)</f>
        <v>1</v>
      </c>
      <c r="G2512" s="268" t="str">
        <f t="shared" si="117"/>
        <v>'=ISBLANK(L14.24C32)</v>
      </c>
      <c r="H2512" s="263" t="str">
        <f t="shared" si="118"/>
        <v>'=COUNT(L14.24C32)</v>
      </c>
    </row>
    <row r="2513" spans="1:8" x14ac:dyDescent="0.2">
      <c r="A2513" s="263" t="s">
        <v>4203</v>
      </c>
      <c r="B2513" s="263" t="s">
        <v>7979</v>
      </c>
      <c r="C2513" s="263">
        <f t="shared" ca="1" si="119"/>
        <v>0</v>
      </c>
      <c r="D2513" s="263" t="b">
        <f>ISBLANK(L14.24C33)</f>
        <v>0</v>
      </c>
      <c r="E2513" s="263">
        <f>COUNT(L14.24C33)</f>
        <v>1</v>
      </c>
      <c r="G2513" s="268" t="str">
        <f t="shared" si="117"/>
        <v>'=ISBLANK(L14.24C33)</v>
      </c>
      <c r="H2513" s="263" t="str">
        <f t="shared" si="118"/>
        <v>'=COUNT(L14.24C33)</v>
      </c>
    </row>
    <row r="2514" spans="1:8" x14ac:dyDescent="0.2">
      <c r="A2514" s="263" t="s">
        <v>4204</v>
      </c>
      <c r="B2514" s="263" t="s">
        <v>7980</v>
      </c>
      <c r="C2514" s="263">
        <f t="shared" ca="1" si="119"/>
        <v>0</v>
      </c>
      <c r="D2514" s="263" t="b">
        <f>ISBLANK(L14.24C34)</f>
        <v>0</v>
      </c>
      <c r="E2514" s="263">
        <f>COUNT(L14.24C34)</f>
        <v>1</v>
      </c>
      <c r="G2514" s="268" t="str">
        <f t="shared" si="117"/>
        <v>'=ISBLANK(L14.24C34)</v>
      </c>
      <c r="H2514" s="263" t="str">
        <f t="shared" si="118"/>
        <v>'=COUNT(L14.24C34)</v>
      </c>
    </row>
    <row r="2515" spans="1:8" x14ac:dyDescent="0.2">
      <c r="A2515" s="263" t="s">
        <v>4205</v>
      </c>
      <c r="B2515" s="263" t="s">
        <v>7981</v>
      </c>
      <c r="C2515" s="263">
        <f t="shared" ca="1" si="119"/>
        <v>0</v>
      </c>
      <c r="D2515" s="263" t="b">
        <f>ISBLANK(L14.24C35)</f>
        <v>0</v>
      </c>
      <c r="E2515" s="263">
        <f>COUNT(L14.24C35)</f>
        <v>1</v>
      </c>
      <c r="G2515" s="268" t="str">
        <f t="shared" si="117"/>
        <v>'=ISBLANK(L14.24C35)</v>
      </c>
      <c r="H2515" s="263" t="str">
        <f t="shared" si="118"/>
        <v>'=COUNT(L14.24C35)</v>
      </c>
    </row>
    <row r="2516" spans="1:8" x14ac:dyDescent="0.2">
      <c r="A2516" s="263" t="s">
        <v>4206</v>
      </c>
      <c r="B2516" s="263" t="s">
        <v>7982</v>
      </c>
      <c r="C2516" s="263">
        <f t="shared" ca="1" si="119"/>
        <v>0</v>
      </c>
      <c r="D2516" s="263" t="b">
        <f>ISBLANK(L14.24C36)</f>
        <v>0</v>
      </c>
      <c r="E2516" s="263">
        <f>COUNT(L14.24C36)</f>
        <v>1</v>
      </c>
      <c r="G2516" s="268" t="str">
        <f t="shared" si="117"/>
        <v>'=ISBLANK(L14.24C36)</v>
      </c>
      <c r="H2516" s="263" t="str">
        <f t="shared" si="118"/>
        <v>'=COUNT(L14.24C36)</v>
      </c>
    </row>
    <row r="2517" spans="1:8" x14ac:dyDescent="0.2">
      <c r="A2517" s="263" t="s">
        <v>4207</v>
      </c>
      <c r="B2517" s="263" t="s">
        <v>7983</v>
      </c>
      <c r="C2517" s="263">
        <f t="shared" ca="1" si="119"/>
        <v>0</v>
      </c>
      <c r="D2517" s="263" t="b">
        <f>ISBLANK(L14.24C37)</f>
        <v>0</v>
      </c>
      <c r="E2517" s="263">
        <f>COUNT(L14.24C37)</f>
        <v>1</v>
      </c>
      <c r="G2517" s="268" t="str">
        <f t="shared" si="117"/>
        <v>'=ISBLANK(L14.24C37)</v>
      </c>
      <c r="H2517" s="263" t="str">
        <f t="shared" si="118"/>
        <v>'=COUNT(L14.24C37)</v>
      </c>
    </row>
    <row r="2518" spans="1:8" x14ac:dyDescent="0.2">
      <c r="A2518" s="263" t="s">
        <v>4208</v>
      </c>
      <c r="B2518" s="263" t="s">
        <v>7984</v>
      </c>
      <c r="C2518" s="263">
        <f t="shared" ca="1" si="119"/>
        <v>0</v>
      </c>
      <c r="D2518" s="263" t="b">
        <f>ISBLANK(L14.24C38)</f>
        <v>0</v>
      </c>
      <c r="E2518" s="263">
        <f>COUNT(L14.24C38)</f>
        <v>1</v>
      </c>
      <c r="G2518" s="268" t="str">
        <f t="shared" si="117"/>
        <v>'=ISBLANK(L14.24C38)</v>
      </c>
      <c r="H2518" s="263" t="str">
        <f t="shared" si="118"/>
        <v>'=COUNT(L14.24C38)</v>
      </c>
    </row>
    <row r="2519" spans="1:8" x14ac:dyDescent="0.2">
      <c r="A2519" s="263" t="s">
        <v>4209</v>
      </c>
      <c r="B2519" s="263" t="s">
        <v>7985</v>
      </c>
      <c r="C2519" s="263">
        <f t="shared" ca="1" si="119"/>
        <v>0</v>
      </c>
      <c r="D2519" s="263" t="b">
        <f>ISBLANK(L14.24C39)</f>
        <v>0</v>
      </c>
      <c r="E2519" s="263">
        <f>COUNT(L14.24C39)</f>
        <v>1</v>
      </c>
      <c r="G2519" s="268" t="str">
        <f t="shared" si="117"/>
        <v>'=ISBLANK(L14.24C39)</v>
      </c>
      <c r="H2519" s="263" t="str">
        <f t="shared" si="118"/>
        <v>'=COUNT(L14.24C39)</v>
      </c>
    </row>
    <row r="2520" spans="1:8" x14ac:dyDescent="0.2">
      <c r="A2520" s="263" t="s">
        <v>4210</v>
      </c>
      <c r="B2520" s="263" t="s">
        <v>7986</v>
      </c>
      <c r="C2520" s="263">
        <f t="shared" ca="1" si="119"/>
        <v>0</v>
      </c>
      <c r="D2520" s="263" t="b">
        <f>ISBLANK(L14.24C40)</f>
        <v>0</v>
      </c>
      <c r="E2520" s="263">
        <f>COUNT(L14.24C40)</f>
        <v>1</v>
      </c>
      <c r="G2520" s="268" t="str">
        <f t="shared" si="117"/>
        <v>'=ISBLANK(L14.24C40)</v>
      </c>
      <c r="H2520" s="263" t="str">
        <f t="shared" si="118"/>
        <v>'=COUNT(L14.24C40)</v>
      </c>
    </row>
    <row r="2521" spans="1:8" x14ac:dyDescent="0.2">
      <c r="A2521" s="263" t="s">
        <v>4211</v>
      </c>
      <c r="B2521" s="263" t="s">
        <v>7987</v>
      </c>
      <c r="C2521" s="263">
        <f t="shared" ca="1" si="119"/>
        <v>0</v>
      </c>
      <c r="D2521" s="263" t="b">
        <f>ISBLANK(L14.24C41)</f>
        <v>0</v>
      </c>
      <c r="E2521" s="263">
        <f>COUNT(L14.24C41)</f>
        <v>1</v>
      </c>
      <c r="G2521" s="268" t="str">
        <f t="shared" si="117"/>
        <v>'=ISBLANK(L14.24C41)</v>
      </c>
      <c r="H2521" s="263" t="str">
        <f t="shared" si="118"/>
        <v>'=COUNT(L14.24C41)</v>
      </c>
    </row>
    <row r="2522" spans="1:8" x14ac:dyDescent="0.2">
      <c r="A2522" s="263" t="s">
        <v>4212</v>
      </c>
      <c r="B2522" s="263" t="s">
        <v>7988</v>
      </c>
      <c r="C2522" s="263">
        <f t="shared" ca="1" si="119"/>
        <v>0</v>
      </c>
      <c r="D2522" s="263" t="b">
        <f>ISBLANK(L14.24C42)</f>
        <v>0</v>
      </c>
      <c r="E2522" s="263">
        <f>COUNT(L14.24C42)</f>
        <v>1</v>
      </c>
      <c r="G2522" s="268" t="str">
        <f t="shared" si="117"/>
        <v>'=ISBLANK(L14.24C42)</v>
      </c>
      <c r="H2522" s="263" t="str">
        <f t="shared" si="118"/>
        <v>'=COUNT(L14.24C42)</v>
      </c>
    </row>
    <row r="2523" spans="1:8" x14ac:dyDescent="0.2">
      <c r="A2523" s="263" t="s">
        <v>4213</v>
      </c>
      <c r="B2523" s="263" t="s">
        <v>7989</v>
      </c>
      <c r="C2523" s="263">
        <f t="shared" ca="1" si="119"/>
        <v>0</v>
      </c>
      <c r="D2523" s="263" t="b">
        <f>ISBLANK(L14.24C43)</f>
        <v>0</v>
      </c>
      <c r="E2523" s="263">
        <f>COUNT(L14.24C43)</f>
        <v>1</v>
      </c>
      <c r="G2523" s="268" t="str">
        <f t="shared" si="117"/>
        <v>'=ISBLANK(L14.24C43)</v>
      </c>
      <c r="H2523" s="263" t="str">
        <f t="shared" si="118"/>
        <v>'=COUNT(L14.24C43)</v>
      </c>
    </row>
    <row r="2524" spans="1:8" x14ac:dyDescent="0.2">
      <c r="A2524" s="263" t="s">
        <v>4214</v>
      </c>
      <c r="B2524" s="263" t="s">
        <v>7990</v>
      </c>
      <c r="C2524" s="263">
        <f t="shared" ca="1" si="119"/>
        <v>0</v>
      </c>
      <c r="D2524" s="263" t="b">
        <f>ISBLANK(L14.24C44)</f>
        <v>0</v>
      </c>
      <c r="E2524" s="263">
        <f>COUNT(L14.24C44)</f>
        <v>1</v>
      </c>
      <c r="G2524" s="268" t="str">
        <f t="shared" si="117"/>
        <v>'=ISBLANK(L14.24C44)</v>
      </c>
      <c r="H2524" s="263" t="str">
        <f t="shared" si="118"/>
        <v>'=COUNT(L14.24C44)</v>
      </c>
    </row>
    <row r="2525" spans="1:8" x14ac:dyDescent="0.2">
      <c r="A2525" s="263" t="s">
        <v>4215</v>
      </c>
      <c r="B2525" s="263" t="s">
        <v>7991</v>
      </c>
      <c r="C2525" s="263">
        <f t="shared" ca="1" si="119"/>
        <v>0</v>
      </c>
      <c r="D2525" s="263" t="b">
        <f>ISBLANK(L14.24C45)</f>
        <v>0</v>
      </c>
      <c r="E2525" s="263">
        <f>COUNT(L14.24C45)</f>
        <v>1</v>
      </c>
      <c r="G2525" s="268" t="str">
        <f t="shared" si="117"/>
        <v>'=ISBLANK(L14.24C45)</v>
      </c>
      <c r="H2525" s="263" t="str">
        <f t="shared" si="118"/>
        <v>'=COUNT(L14.24C45)</v>
      </c>
    </row>
    <row r="2526" spans="1:8" x14ac:dyDescent="0.2">
      <c r="A2526" s="263" t="s">
        <v>4216</v>
      </c>
      <c r="B2526" s="263" t="s">
        <v>7992</v>
      </c>
      <c r="C2526" s="263">
        <f t="shared" ca="1" si="119"/>
        <v>0</v>
      </c>
      <c r="D2526" s="263" t="b">
        <f>ISBLANK(L14.24C46)</f>
        <v>0</v>
      </c>
      <c r="E2526" s="263">
        <f>COUNT(L14.24C46)</f>
        <v>1</v>
      </c>
      <c r="G2526" s="268" t="str">
        <f t="shared" si="117"/>
        <v>'=ISBLANK(L14.24C46)</v>
      </c>
      <c r="H2526" s="263" t="str">
        <f t="shared" si="118"/>
        <v>'=COUNT(L14.24C46)</v>
      </c>
    </row>
    <row r="2527" spans="1:8" x14ac:dyDescent="0.2">
      <c r="A2527" s="263" t="s">
        <v>4217</v>
      </c>
      <c r="B2527" s="263" t="s">
        <v>7993</v>
      </c>
      <c r="C2527" s="263">
        <f t="shared" ca="1" si="119"/>
        <v>0</v>
      </c>
      <c r="D2527" s="263" t="b">
        <f>ISBLANK(L14.24C47)</f>
        <v>0</v>
      </c>
      <c r="E2527" s="263">
        <f>COUNT(L14.24C47)</f>
        <v>1</v>
      </c>
      <c r="G2527" s="268" t="str">
        <f t="shared" si="117"/>
        <v>'=ISBLANK(L14.24C47)</v>
      </c>
      <c r="H2527" s="263" t="str">
        <f t="shared" si="118"/>
        <v>'=COUNT(L14.24C47)</v>
      </c>
    </row>
    <row r="2528" spans="1:8" x14ac:dyDescent="0.2">
      <c r="A2528" s="263" t="s">
        <v>4218</v>
      </c>
      <c r="B2528" s="263" t="s">
        <v>7994</v>
      </c>
      <c r="C2528" s="263">
        <f t="shared" ca="1" si="119"/>
        <v>0</v>
      </c>
      <c r="D2528" s="263" t="b">
        <f>ISBLANK(L14.24C48)</f>
        <v>0</v>
      </c>
      <c r="E2528" s="263">
        <f>COUNT(L14.24C48)</f>
        <v>1</v>
      </c>
      <c r="G2528" s="268" t="str">
        <f t="shared" si="117"/>
        <v>'=ISBLANK(L14.24C48)</v>
      </c>
      <c r="H2528" s="263" t="str">
        <f t="shared" si="118"/>
        <v>'=COUNT(L14.24C48)</v>
      </c>
    </row>
    <row r="2529" spans="1:8" x14ac:dyDescent="0.2">
      <c r="A2529" s="263" t="s">
        <v>4219</v>
      </c>
      <c r="B2529" s="263" t="s">
        <v>7995</v>
      </c>
      <c r="C2529" s="263">
        <f t="shared" ca="1" si="119"/>
        <v>0</v>
      </c>
      <c r="D2529" s="263" t="b">
        <f>ISBLANK(L14.24C49)</f>
        <v>0</v>
      </c>
      <c r="E2529" s="263">
        <f>COUNT(L14.24C49)</f>
        <v>1</v>
      </c>
      <c r="G2529" s="268" t="str">
        <f t="shared" si="117"/>
        <v>'=ISBLANK(L14.24C49)</v>
      </c>
      <c r="H2529" s="263" t="str">
        <f t="shared" si="118"/>
        <v>'=COUNT(L14.24C49)</v>
      </c>
    </row>
    <row r="2530" spans="1:8" x14ac:dyDescent="0.2">
      <c r="A2530" s="263" t="s">
        <v>4220</v>
      </c>
      <c r="B2530" s="263" t="s">
        <v>7996</v>
      </c>
      <c r="C2530" s="263">
        <f t="shared" ca="1" si="119"/>
        <v>0</v>
      </c>
      <c r="D2530" s="263" t="b">
        <f>ISBLANK(L14.24C50)</f>
        <v>0</v>
      </c>
      <c r="E2530" s="263">
        <f>COUNT(L14.24C50)</f>
        <v>1</v>
      </c>
      <c r="G2530" s="268" t="str">
        <f t="shared" si="117"/>
        <v>'=ISBLANK(L14.24C50)</v>
      </c>
      <c r="H2530" s="263" t="str">
        <f t="shared" si="118"/>
        <v>'=COUNT(L14.24C50)</v>
      </c>
    </row>
    <row r="2531" spans="1:8" x14ac:dyDescent="0.2">
      <c r="A2531" s="263" t="s">
        <v>4221</v>
      </c>
      <c r="B2531" s="263" t="s">
        <v>7997</v>
      </c>
      <c r="C2531" s="263">
        <f t="shared" ca="1" si="119"/>
        <v>0</v>
      </c>
      <c r="D2531" s="263" t="b">
        <f>ISBLANK(L14.24C51)</f>
        <v>0</v>
      </c>
      <c r="E2531" s="263">
        <f>COUNT(L14.24C51)</f>
        <v>1</v>
      </c>
      <c r="G2531" s="268" t="str">
        <f t="shared" si="117"/>
        <v>'=ISBLANK(L14.24C51)</v>
      </c>
      <c r="H2531" s="263" t="str">
        <f t="shared" si="118"/>
        <v>'=COUNT(L14.24C51)</v>
      </c>
    </row>
    <row r="2532" spans="1:8" x14ac:dyDescent="0.2">
      <c r="A2532" s="263" t="s">
        <v>4222</v>
      </c>
      <c r="B2532" s="263" t="s">
        <v>8057</v>
      </c>
      <c r="C2532" s="263">
        <f t="shared" ca="1" si="119"/>
        <v>0</v>
      </c>
      <c r="D2532" s="263" t="b">
        <f>ISBLANK(L14.24T)</f>
        <v>0</v>
      </c>
      <c r="E2532" s="263">
        <f>COUNT(L14.24T)</f>
        <v>1</v>
      </c>
      <c r="G2532" s="268" t="str">
        <f t="shared" si="117"/>
        <v>'=ISBLANK(L14.24T)</v>
      </c>
      <c r="H2532" s="263" t="str">
        <f t="shared" si="118"/>
        <v>'=COUNT(L14.24T)</v>
      </c>
    </row>
    <row r="2533" spans="1:8" x14ac:dyDescent="0.2">
      <c r="A2533" s="263" t="s">
        <v>4224</v>
      </c>
      <c r="B2533" s="263" t="s">
        <v>4225</v>
      </c>
      <c r="C2533" s="263">
        <f t="shared" ca="1" si="119"/>
        <v>0</v>
      </c>
      <c r="D2533" s="263" t="b">
        <f>ISBLANK(L14.5C01D)</f>
        <v>1</v>
      </c>
      <c r="E2533" s="263">
        <f>COUNT(L14.5C01D)</f>
        <v>0</v>
      </c>
      <c r="G2533" s="268" t="str">
        <f t="shared" si="117"/>
        <v>'=ISBLANK(L14.5C01D)</v>
      </c>
      <c r="H2533" s="263" t="str">
        <f t="shared" si="118"/>
        <v>'=COUNT(L14.5C01D)</v>
      </c>
    </row>
    <row r="2534" spans="1:8" x14ac:dyDescent="0.2">
      <c r="A2534" s="263" t="s">
        <v>4226</v>
      </c>
      <c r="B2534" s="263" t="s">
        <v>4227</v>
      </c>
      <c r="C2534" s="263">
        <f t="shared" ca="1" si="119"/>
        <v>0</v>
      </c>
      <c r="D2534" s="263" t="b">
        <f>ISBLANK(L14.5C01M)</f>
        <v>1</v>
      </c>
      <c r="E2534" s="263">
        <f>COUNT(L14.5C01M)</f>
        <v>0</v>
      </c>
      <c r="G2534" s="268" t="str">
        <f t="shared" si="117"/>
        <v>'=ISBLANK(L14.5C01M)</v>
      </c>
      <c r="H2534" s="263" t="str">
        <f t="shared" si="118"/>
        <v>'=COUNT(L14.5C01M)</v>
      </c>
    </row>
    <row r="2535" spans="1:8" x14ac:dyDescent="0.2">
      <c r="A2535" s="263" t="s">
        <v>4228</v>
      </c>
      <c r="B2535" s="263" t="s">
        <v>4229</v>
      </c>
      <c r="C2535" s="263">
        <f t="shared" ca="1" si="119"/>
        <v>0</v>
      </c>
      <c r="D2535" s="263" t="b">
        <f>ISBLANK(L14.5C02D)</f>
        <v>1</v>
      </c>
      <c r="E2535" s="263">
        <f>COUNT(L14.5C02D)</f>
        <v>0</v>
      </c>
      <c r="G2535" s="268" t="str">
        <f t="shared" si="117"/>
        <v>'=ISBLANK(L14.5C02D)</v>
      </c>
      <c r="H2535" s="263" t="str">
        <f t="shared" si="118"/>
        <v>'=COUNT(L14.5C02D)</v>
      </c>
    </row>
    <row r="2536" spans="1:8" x14ac:dyDescent="0.2">
      <c r="A2536" s="263" t="s">
        <v>4230</v>
      </c>
      <c r="B2536" s="263" t="s">
        <v>4231</v>
      </c>
      <c r="C2536" s="263">
        <f t="shared" ca="1" si="119"/>
        <v>0</v>
      </c>
      <c r="D2536" s="263" t="b">
        <f>ISBLANK(L14.5C02M)</f>
        <v>1</v>
      </c>
      <c r="E2536" s="263">
        <f>COUNT(L14.5C02M)</f>
        <v>0</v>
      </c>
      <c r="G2536" s="268" t="str">
        <f t="shared" si="117"/>
        <v>'=ISBLANK(L14.5C02M)</v>
      </c>
      <c r="H2536" s="263" t="str">
        <f t="shared" si="118"/>
        <v>'=COUNT(L14.5C02M)</v>
      </c>
    </row>
    <row r="2537" spans="1:8" x14ac:dyDescent="0.2">
      <c r="A2537" s="263" t="s">
        <v>4232</v>
      </c>
      <c r="B2537" s="263" t="s">
        <v>4233</v>
      </c>
      <c r="C2537" s="263">
        <f t="shared" ca="1" si="119"/>
        <v>0</v>
      </c>
      <c r="D2537" s="263" t="b">
        <f>ISBLANK(L14.5C03D)</f>
        <v>1</v>
      </c>
      <c r="E2537" s="263">
        <f>COUNT(L14.5C03D)</f>
        <v>0</v>
      </c>
      <c r="G2537" s="268" t="str">
        <f t="shared" si="117"/>
        <v>'=ISBLANK(L14.5C03D)</v>
      </c>
      <c r="H2537" s="263" t="str">
        <f t="shared" si="118"/>
        <v>'=COUNT(L14.5C03D)</v>
      </c>
    </row>
    <row r="2538" spans="1:8" x14ac:dyDescent="0.2">
      <c r="A2538" s="263" t="s">
        <v>4234</v>
      </c>
      <c r="B2538" s="263" t="s">
        <v>4235</v>
      </c>
      <c r="C2538" s="263">
        <f t="shared" ca="1" si="119"/>
        <v>0</v>
      </c>
      <c r="D2538" s="263" t="b">
        <f>ISBLANK(L14.5C03M)</f>
        <v>1</v>
      </c>
      <c r="E2538" s="263">
        <f>COUNT(L14.5C03M)</f>
        <v>0</v>
      </c>
      <c r="G2538" s="268" t="str">
        <f t="shared" si="117"/>
        <v>'=ISBLANK(L14.5C03M)</v>
      </c>
      <c r="H2538" s="263" t="str">
        <f t="shared" si="118"/>
        <v>'=COUNT(L14.5C03M)</v>
      </c>
    </row>
    <row r="2539" spans="1:8" x14ac:dyDescent="0.2">
      <c r="A2539" s="263" t="s">
        <v>4236</v>
      </c>
      <c r="B2539" s="263" t="s">
        <v>4237</v>
      </c>
      <c r="C2539" s="263">
        <f t="shared" ca="1" si="119"/>
        <v>0</v>
      </c>
      <c r="D2539" s="263" t="b">
        <f>ISBLANK(L14.5C04D)</f>
        <v>1</v>
      </c>
      <c r="E2539" s="263">
        <f>COUNT(L14.5C04D)</f>
        <v>0</v>
      </c>
      <c r="G2539" s="268" t="str">
        <f t="shared" si="117"/>
        <v>'=ISBLANK(L14.5C04D)</v>
      </c>
      <c r="H2539" s="263" t="str">
        <f t="shared" si="118"/>
        <v>'=COUNT(L14.5C04D)</v>
      </c>
    </row>
    <row r="2540" spans="1:8" x14ac:dyDescent="0.2">
      <c r="A2540" s="263" t="s">
        <v>4238</v>
      </c>
      <c r="B2540" s="263" t="s">
        <v>4239</v>
      </c>
      <c r="C2540" s="263">
        <f t="shared" ca="1" si="119"/>
        <v>0</v>
      </c>
      <c r="D2540" s="263" t="b">
        <f>ISBLANK(L14.5C04M)</f>
        <v>1</v>
      </c>
      <c r="E2540" s="263">
        <f>COUNT(L14.5C04M)</f>
        <v>0</v>
      </c>
      <c r="G2540" s="268" t="str">
        <f t="shared" si="117"/>
        <v>'=ISBLANK(L14.5C04M)</v>
      </c>
      <c r="H2540" s="263" t="str">
        <f t="shared" si="118"/>
        <v>'=COUNT(L14.5C04M)</v>
      </c>
    </row>
    <row r="2541" spans="1:8" x14ac:dyDescent="0.2">
      <c r="A2541" s="263" t="s">
        <v>4240</v>
      </c>
      <c r="B2541" s="263" t="s">
        <v>4241</v>
      </c>
      <c r="C2541" s="263">
        <f t="shared" ca="1" si="119"/>
        <v>0</v>
      </c>
      <c r="D2541" s="263" t="b">
        <f>ISBLANK(L14.5C05D)</f>
        <v>1</v>
      </c>
      <c r="E2541" s="263">
        <f>COUNT(L14.5C05D)</f>
        <v>0</v>
      </c>
      <c r="G2541" s="268" t="str">
        <f t="shared" si="117"/>
        <v>'=ISBLANK(L14.5C05D)</v>
      </c>
      <c r="H2541" s="263" t="str">
        <f t="shared" si="118"/>
        <v>'=COUNT(L14.5C05D)</v>
      </c>
    </row>
    <row r="2542" spans="1:8" x14ac:dyDescent="0.2">
      <c r="A2542" s="263" t="s">
        <v>4242</v>
      </c>
      <c r="B2542" s="263" t="s">
        <v>4243</v>
      </c>
      <c r="C2542" s="263">
        <f t="shared" ca="1" si="119"/>
        <v>0</v>
      </c>
      <c r="D2542" s="263" t="b">
        <f>ISBLANK(L14.5C05M)</f>
        <v>1</v>
      </c>
      <c r="E2542" s="263">
        <f>COUNT(L14.5C05M)</f>
        <v>0</v>
      </c>
      <c r="G2542" s="268" t="str">
        <f t="shared" si="117"/>
        <v>'=ISBLANK(L14.5C05M)</v>
      </c>
      <c r="H2542" s="263" t="str">
        <f t="shared" si="118"/>
        <v>'=COUNT(L14.5C05M)</v>
      </c>
    </row>
    <row r="2543" spans="1:8" x14ac:dyDescent="0.2">
      <c r="A2543" s="263" t="s">
        <v>4244</v>
      </c>
      <c r="B2543" s="263" t="s">
        <v>4245</v>
      </c>
      <c r="C2543" s="263">
        <f t="shared" ca="1" si="119"/>
        <v>0</v>
      </c>
      <c r="D2543" s="263" t="b">
        <f>ISBLANK(L14.5C06D)</f>
        <v>1</v>
      </c>
      <c r="E2543" s="263">
        <f>COUNT(L14.5C06D)</f>
        <v>0</v>
      </c>
      <c r="G2543" s="268" t="str">
        <f t="shared" si="117"/>
        <v>'=ISBLANK(L14.5C06D)</v>
      </c>
      <c r="H2543" s="263" t="str">
        <f t="shared" si="118"/>
        <v>'=COUNT(L14.5C06D)</v>
      </c>
    </row>
    <row r="2544" spans="1:8" x14ac:dyDescent="0.2">
      <c r="A2544" s="263" t="s">
        <v>4246</v>
      </c>
      <c r="B2544" s="263" t="s">
        <v>4247</v>
      </c>
      <c r="C2544" s="263">
        <f t="shared" ca="1" si="119"/>
        <v>0</v>
      </c>
      <c r="D2544" s="263" t="b">
        <f>ISBLANK(L14.5C06M)</f>
        <v>1</v>
      </c>
      <c r="E2544" s="263">
        <f>COUNT(L14.5C06M)</f>
        <v>0</v>
      </c>
      <c r="G2544" s="268" t="str">
        <f t="shared" si="117"/>
        <v>'=ISBLANK(L14.5C06M)</v>
      </c>
      <c r="H2544" s="263" t="str">
        <f t="shared" si="118"/>
        <v>'=COUNT(L14.5C06M)</v>
      </c>
    </row>
    <row r="2545" spans="1:8" x14ac:dyDescent="0.2">
      <c r="A2545" s="263" t="s">
        <v>4248</v>
      </c>
      <c r="B2545" s="263" t="s">
        <v>4249</v>
      </c>
      <c r="C2545" s="263">
        <f t="shared" ca="1" si="119"/>
        <v>0</v>
      </c>
      <c r="D2545" s="263" t="b">
        <f>ISBLANK(L14.5C07D)</f>
        <v>1</v>
      </c>
      <c r="E2545" s="263">
        <f>COUNT(L14.5C07D)</f>
        <v>0</v>
      </c>
      <c r="G2545" s="268" t="str">
        <f t="shared" si="117"/>
        <v>'=ISBLANK(L14.5C07D)</v>
      </c>
      <c r="H2545" s="263" t="str">
        <f t="shared" si="118"/>
        <v>'=COUNT(L14.5C07D)</v>
      </c>
    </row>
    <row r="2546" spans="1:8" x14ac:dyDescent="0.2">
      <c r="A2546" s="263" t="s">
        <v>4250</v>
      </c>
      <c r="B2546" s="263" t="s">
        <v>4251</v>
      </c>
      <c r="C2546" s="263">
        <f t="shared" ca="1" si="119"/>
        <v>0</v>
      </c>
      <c r="D2546" s="263" t="b">
        <f>ISBLANK(L14.5C07M)</f>
        <v>1</v>
      </c>
      <c r="E2546" s="263">
        <f>COUNT(L14.5C07M)</f>
        <v>0</v>
      </c>
      <c r="G2546" s="268" t="str">
        <f t="shared" si="117"/>
        <v>'=ISBLANK(L14.5C07M)</v>
      </c>
      <c r="H2546" s="263" t="str">
        <f t="shared" si="118"/>
        <v>'=COUNT(L14.5C07M)</v>
      </c>
    </row>
    <row r="2547" spans="1:8" x14ac:dyDescent="0.2">
      <c r="A2547" s="263" t="s">
        <v>4252</v>
      </c>
      <c r="B2547" s="263" t="s">
        <v>4253</v>
      </c>
      <c r="C2547" s="263">
        <f t="shared" ca="1" si="119"/>
        <v>0</v>
      </c>
      <c r="D2547" s="263" t="b">
        <f>ISBLANK(L14.5C08D)</f>
        <v>1</v>
      </c>
      <c r="E2547" s="263">
        <f>COUNT(L14.5C08D)</f>
        <v>0</v>
      </c>
      <c r="G2547" s="268" t="str">
        <f t="shared" si="117"/>
        <v>'=ISBLANK(L14.5C08D)</v>
      </c>
      <c r="H2547" s="263" t="str">
        <f t="shared" si="118"/>
        <v>'=COUNT(L14.5C08D)</v>
      </c>
    </row>
    <row r="2548" spans="1:8" x14ac:dyDescent="0.2">
      <c r="A2548" s="263" t="s">
        <v>4254</v>
      </c>
      <c r="B2548" s="263" t="s">
        <v>4255</v>
      </c>
      <c r="C2548" s="263">
        <f t="shared" ca="1" si="119"/>
        <v>0</v>
      </c>
      <c r="D2548" s="263" t="b">
        <f>ISBLANK(L14.5C08M)</f>
        <v>1</v>
      </c>
      <c r="E2548" s="263">
        <f>COUNT(L14.5C08M)</f>
        <v>0</v>
      </c>
      <c r="G2548" s="268" t="str">
        <f t="shared" si="117"/>
        <v>'=ISBLANK(L14.5C08M)</v>
      </c>
      <c r="H2548" s="263" t="str">
        <f t="shared" si="118"/>
        <v>'=COUNT(L14.5C08M)</v>
      </c>
    </row>
    <row r="2549" spans="1:8" x14ac:dyDescent="0.2">
      <c r="A2549" s="263" t="s">
        <v>4256</v>
      </c>
      <c r="B2549" s="263" t="s">
        <v>4257</v>
      </c>
      <c r="C2549" s="263">
        <f t="shared" ca="1" si="119"/>
        <v>0</v>
      </c>
      <c r="D2549" s="263" t="b">
        <f>ISBLANK(L14.5C09D)</f>
        <v>1</v>
      </c>
      <c r="E2549" s="263">
        <f>COUNT(L14.5C09D)</f>
        <v>0</v>
      </c>
      <c r="G2549" s="268" t="str">
        <f t="shared" si="117"/>
        <v>'=ISBLANK(L14.5C09D)</v>
      </c>
      <c r="H2549" s="263" t="str">
        <f t="shared" si="118"/>
        <v>'=COUNT(L14.5C09D)</v>
      </c>
    </row>
    <row r="2550" spans="1:8" x14ac:dyDescent="0.2">
      <c r="A2550" s="263" t="s">
        <v>4258</v>
      </c>
      <c r="B2550" s="263" t="s">
        <v>4259</v>
      </c>
      <c r="C2550" s="263">
        <f t="shared" ca="1" si="119"/>
        <v>0</v>
      </c>
      <c r="D2550" s="263" t="b">
        <f>ISBLANK(L14.5C09M)</f>
        <v>1</v>
      </c>
      <c r="E2550" s="263">
        <f>COUNT(L14.5C09M)</f>
        <v>0</v>
      </c>
      <c r="G2550" s="268" t="str">
        <f t="shared" si="117"/>
        <v>'=ISBLANK(L14.5C09M)</v>
      </c>
      <c r="H2550" s="263" t="str">
        <f t="shared" si="118"/>
        <v>'=COUNT(L14.5C09M)</v>
      </c>
    </row>
    <row r="2551" spans="1:8" x14ac:dyDescent="0.2">
      <c r="A2551" s="263" t="s">
        <v>4260</v>
      </c>
      <c r="B2551" s="263" t="s">
        <v>4261</v>
      </c>
      <c r="C2551" s="263">
        <f t="shared" ca="1" si="119"/>
        <v>0</v>
      </c>
      <c r="D2551" s="263" t="b">
        <f>ISBLANK(L14.5C10D)</f>
        <v>1</v>
      </c>
      <c r="E2551" s="263">
        <f>COUNT(L14.5C10D)</f>
        <v>0</v>
      </c>
      <c r="G2551" s="268" t="str">
        <f t="shared" si="117"/>
        <v>'=ISBLANK(L14.5C10D)</v>
      </c>
      <c r="H2551" s="263" t="str">
        <f t="shared" si="118"/>
        <v>'=COUNT(L14.5C10D)</v>
      </c>
    </row>
    <row r="2552" spans="1:8" x14ac:dyDescent="0.2">
      <c r="A2552" s="263" t="s">
        <v>4262</v>
      </c>
      <c r="B2552" s="263" t="s">
        <v>4263</v>
      </c>
      <c r="C2552" s="263">
        <f t="shared" ca="1" si="119"/>
        <v>0</v>
      </c>
      <c r="D2552" s="263" t="b">
        <f>ISBLANK(L14.5C10M)</f>
        <v>1</v>
      </c>
      <c r="E2552" s="263">
        <f>COUNT(L14.5C10M)</f>
        <v>0</v>
      </c>
      <c r="G2552" s="268" t="str">
        <f t="shared" si="117"/>
        <v>'=ISBLANK(L14.5C10M)</v>
      </c>
      <c r="H2552" s="263" t="str">
        <f t="shared" si="118"/>
        <v>'=COUNT(L14.5C10M)</v>
      </c>
    </row>
    <row r="2553" spans="1:8" x14ac:dyDescent="0.2">
      <c r="A2553" s="263" t="s">
        <v>4264</v>
      </c>
      <c r="B2553" s="263" t="s">
        <v>4265</v>
      </c>
      <c r="C2553" s="263">
        <f t="shared" ca="1" si="119"/>
        <v>0</v>
      </c>
      <c r="D2553" s="263" t="b">
        <f>ISBLANK(L14.5C11D)</f>
        <v>1</v>
      </c>
      <c r="E2553" s="263">
        <f>COUNT(L14.5C11D)</f>
        <v>0</v>
      </c>
      <c r="G2553" s="268" t="str">
        <f t="shared" si="117"/>
        <v>'=ISBLANK(L14.5C11D)</v>
      </c>
      <c r="H2553" s="263" t="str">
        <f t="shared" si="118"/>
        <v>'=COUNT(L14.5C11D)</v>
      </c>
    </row>
    <row r="2554" spans="1:8" x14ac:dyDescent="0.2">
      <c r="A2554" s="263" t="s">
        <v>4266</v>
      </c>
      <c r="B2554" s="263" t="s">
        <v>4267</v>
      </c>
      <c r="C2554" s="263">
        <f t="shared" ca="1" si="119"/>
        <v>0</v>
      </c>
      <c r="D2554" s="263" t="b">
        <f>ISBLANK(L14.5C11M)</f>
        <v>1</v>
      </c>
      <c r="E2554" s="263">
        <f>COUNT(L14.5C11M)</f>
        <v>0</v>
      </c>
      <c r="G2554" s="268" t="str">
        <f t="shared" si="117"/>
        <v>'=ISBLANK(L14.5C11M)</v>
      </c>
      <c r="H2554" s="263" t="str">
        <f t="shared" si="118"/>
        <v>'=COUNT(L14.5C11M)</v>
      </c>
    </row>
    <row r="2555" spans="1:8" x14ac:dyDescent="0.2">
      <c r="A2555" s="263" t="s">
        <v>4268</v>
      </c>
      <c r="B2555" s="263" t="s">
        <v>4269</v>
      </c>
      <c r="C2555" s="263">
        <f t="shared" ca="1" si="119"/>
        <v>0</v>
      </c>
      <c r="D2555" s="263" t="b">
        <f>ISBLANK(L14.5C12D)</f>
        <v>1</v>
      </c>
      <c r="E2555" s="263">
        <f>COUNT(L14.5C12D)</f>
        <v>0</v>
      </c>
      <c r="G2555" s="268" t="str">
        <f t="shared" si="117"/>
        <v>'=ISBLANK(L14.5C12D)</v>
      </c>
      <c r="H2555" s="263" t="str">
        <f t="shared" si="118"/>
        <v>'=COUNT(L14.5C12D)</v>
      </c>
    </row>
    <row r="2556" spans="1:8" x14ac:dyDescent="0.2">
      <c r="A2556" s="263" t="s">
        <v>4270</v>
      </c>
      <c r="B2556" s="263" t="s">
        <v>4271</v>
      </c>
      <c r="C2556" s="263">
        <f t="shared" ca="1" si="119"/>
        <v>0</v>
      </c>
      <c r="D2556" s="263" t="b">
        <f>ISBLANK(L14.5C12M)</f>
        <v>1</v>
      </c>
      <c r="E2556" s="263">
        <f>COUNT(L14.5C12M)</f>
        <v>0</v>
      </c>
      <c r="G2556" s="268" t="str">
        <f t="shared" si="117"/>
        <v>'=ISBLANK(L14.5C12M)</v>
      </c>
      <c r="H2556" s="263" t="str">
        <f t="shared" si="118"/>
        <v>'=COUNT(L14.5C12M)</v>
      </c>
    </row>
    <row r="2557" spans="1:8" x14ac:dyDescent="0.2">
      <c r="A2557" s="263" t="s">
        <v>4272</v>
      </c>
      <c r="B2557" s="263" t="s">
        <v>4273</v>
      </c>
      <c r="C2557" s="263">
        <f t="shared" ca="1" si="119"/>
        <v>0</v>
      </c>
      <c r="D2557" s="263" t="b">
        <f>ISBLANK(L14.5C13D)</f>
        <v>1</v>
      </c>
      <c r="E2557" s="263">
        <f>COUNT(L14.5C13D)</f>
        <v>0</v>
      </c>
      <c r="G2557" s="268" t="str">
        <f t="shared" si="117"/>
        <v>'=ISBLANK(L14.5C13D)</v>
      </c>
      <c r="H2557" s="263" t="str">
        <f t="shared" si="118"/>
        <v>'=COUNT(L14.5C13D)</v>
      </c>
    </row>
    <row r="2558" spans="1:8" x14ac:dyDescent="0.2">
      <c r="A2558" s="263" t="s">
        <v>4274</v>
      </c>
      <c r="B2558" s="263" t="s">
        <v>4275</v>
      </c>
      <c r="C2558" s="263">
        <f t="shared" ca="1" si="119"/>
        <v>0</v>
      </c>
      <c r="D2558" s="263" t="b">
        <f>ISBLANK(L14.5C13M)</f>
        <v>1</v>
      </c>
      <c r="E2558" s="263">
        <f>COUNT(L14.5C13M)</f>
        <v>0</v>
      </c>
      <c r="G2558" s="268" t="str">
        <f t="shared" si="117"/>
        <v>'=ISBLANK(L14.5C13M)</v>
      </c>
      <c r="H2558" s="263" t="str">
        <f t="shared" si="118"/>
        <v>'=COUNT(L14.5C13M)</v>
      </c>
    </row>
    <row r="2559" spans="1:8" x14ac:dyDescent="0.2">
      <c r="A2559" s="263" t="s">
        <v>4276</v>
      </c>
      <c r="B2559" s="263" t="s">
        <v>4277</v>
      </c>
      <c r="C2559" s="263">
        <f t="shared" ca="1" si="119"/>
        <v>0</v>
      </c>
      <c r="D2559" s="263" t="b">
        <f>ISBLANK(L14.5C14D)</f>
        <v>1</v>
      </c>
      <c r="E2559" s="263">
        <f>COUNT(L14.5C14D)</f>
        <v>0</v>
      </c>
      <c r="G2559" s="268" t="str">
        <f t="shared" si="117"/>
        <v>'=ISBLANK(L14.5C14D)</v>
      </c>
      <c r="H2559" s="263" t="str">
        <f t="shared" si="118"/>
        <v>'=COUNT(L14.5C14D)</v>
      </c>
    </row>
    <row r="2560" spans="1:8" x14ac:dyDescent="0.2">
      <c r="A2560" s="263" t="s">
        <v>4278</v>
      </c>
      <c r="B2560" s="263" t="s">
        <v>4279</v>
      </c>
      <c r="C2560" s="263">
        <f t="shared" ca="1" si="119"/>
        <v>0</v>
      </c>
      <c r="D2560" s="263" t="b">
        <f>ISBLANK(L14.5C14M)</f>
        <v>1</v>
      </c>
      <c r="E2560" s="263">
        <f>COUNT(L14.5C14M)</f>
        <v>0</v>
      </c>
      <c r="G2560" s="268" t="str">
        <f t="shared" si="117"/>
        <v>'=ISBLANK(L14.5C14M)</v>
      </c>
      <c r="H2560" s="263" t="str">
        <f t="shared" si="118"/>
        <v>'=COUNT(L14.5C14M)</v>
      </c>
    </row>
    <row r="2561" spans="1:8" x14ac:dyDescent="0.2">
      <c r="A2561" s="263" t="s">
        <v>4280</v>
      </c>
      <c r="B2561" s="263" t="s">
        <v>4281</v>
      </c>
      <c r="C2561" s="263">
        <f t="shared" ca="1" si="119"/>
        <v>0</v>
      </c>
      <c r="D2561" s="263" t="b">
        <f>ISBLANK(L14.5C15D)</f>
        <v>1</v>
      </c>
      <c r="E2561" s="263">
        <f>COUNT(L14.5C15D)</f>
        <v>0</v>
      </c>
      <c r="G2561" s="268" t="str">
        <f t="shared" si="117"/>
        <v>'=ISBLANK(L14.5C15D)</v>
      </c>
      <c r="H2561" s="263" t="str">
        <f t="shared" si="118"/>
        <v>'=COUNT(L14.5C15D)</v>
      </c>
    </row>
    <row r="2562" spans="1:8" x14ac:dyDescent="0.2">
      <c r="A2562" s="263" t="s">
        <v>4282</v>
      </c>
      <c r="B2562" s="263" t="s">
        <v>4283</v>
      </c>
      <c r="C2562" s="263">
        <f t="shared" ca="1" si="119"/>
        <v>0</v>
      </c>
      <c r="D2562" s="263" t="b">
        <f>ISBLANK(L14.5C15M)</f>
        <v>1</v>
      </c>
      <c r="E2562" s="263">
        <f>COUNT(L14.5C15M)</f>
        <v>0</v>
      </c>
      <c r="G2562" s="268" t="str">
        <f t="shared" ref="G2562:G2625" si="120">"'=ISBLANK(" &amp; A2562 &amp;")"</f>
        <v>'=ISBLANK(L14.5C15M)</v>
      </c>
      <c r="H2562" s="263" t="str">
        <f t="shared" ref="H2562:H2625" si="121">"'=COUNT(" &amp; A2562 &amp;")"</f>
        <v>'=COUNT(L14.5C15M)</v>
      </c>
    </row>
    <row r="2563" spans="1:8" x14ac:dyDescent="0.2">
      <c r="A2563" s="263" t="s">
        <v>4284</v>
      </c>
      <c r="B2563" s="263" t="s">
        <v>4285</v>
      </c>
      <c r="C2563" s="263">
        <f t="shared" ref="C2563:C2626" ca="1" si="122">INDIRECT(A2563)</f>
        <v>0</v>
      </c>
      <c r="D2563" s="263" t="b">
        <f>ISBLANK(L14.5C16D)</f>
        <v>1</v>
      </c>
      <c r="E2563" s="263">
        <f>COUNT(L14.5C16D)</f>
        <v>0</v>
      </c>
      <c r="G2563" s="268" t="str">
        <f t="shared" si="120"/>
        <v>'=ISBLANK(L14.5C16D)</v>
      </c>
      <c r="H2563" s="263" t="str">
        <f t="shared" si="121"/>
        <v>'=COUNT(L14.5C16D)</v>
      </c>
    </row>
    <row r="2564" spans="1:8" x14ac:dyDescent="0.2">
      <c r="A2564" s="263" t="s">
        <v>4286</v>
      </c>
      <c r="B2564" s="263" t="s">
        <v>4287</v>
      </c>
      <c r="C2564" s="263">
        <f t="shared" ca="1" si="122"/>
        <v>0</v>
      </c>
      <c r="D2564" s="263" t="b">
        <f>ISBLANK(L14.5C16M)</f>
        <v>1</v>
      </c>
      <c r="E2564" s="263">
        <f>COUNT(L14.5C16M)</f>
        <v>0</v>
      </c>
      <c r="G2564" s="268" t="str">
        <f t="shared" si="120"/>
        <v>'=ISBLANK(L14.5C16M)</v>
      </c>
      <c r="H2564" s="263" t="str">
        <f t="shared" si="121"/>
        <v>'=COUNT(L14.5C16M)</v>
      </c>
    </row>
    <row r="2565" spans="1:8" x14ac:dyDescent="0.2">
      <c r="A2565" s="263" t="s">
        <v>4288</v>
      </c>
      <c r="B2565" s="263" t="s">
        <v>4289</v>
      </c>
      <c r="C2565" s="263">
        <f t="shared" ca="1" si="122"/>
        <v>0</v>
      </c>
      <c r="D2565" s="263" t="b">
        <f>ISBLANK(L14.5C17D)</f>
        <v>1</v>
      </c>
      <c r="E2565" s="263">
        <f>COUNT(L14.5C17D)</f>
        <v>0</v>
      </c>
      <c r="G2565" s="268" t="str">
        <f t="shared" si="120"/>
        <v>'=ISBLANK(L14.5C17D)</v>
      </c>
      <c r="H2565" s="263" t="str">
        <f t="shared" si="121"/>
        <v>'=COUNT(L14.5C17D)</v>
      </c>
    </row>
    <row r="2566" spans="1:8" x14ac:dyDescent="0.2">
      <c r="A2566" s="263" t="s">
        <v>4290</v>
      </c>
      <c r="B2566" s="263" t="s">
        <v>4291</v>
      </c>
      <c r="C2566" s="263">
        <f t="shared" ca="1" si="122"/>
        <v>0</v>
      </c>
      <c r="D2566" s="263" t="b">
        <f>ISBLANK(L14.5C17M)</f>
        <v>1</v>
      </c>
      <c r="E2566" s="263">
        <f>COUNT(L14.5C17M)</f>
        <v>0</v>
      </c>
      <c r="G2566" s="268" t="str">
        <f t="shared" si="120"/>
        <v>'=ISBLANK(L14.5C17M)</v>
      </c>
      <c r="H2566" s="263" t="str">
        <f t="shared" si="121"/>
        <v>'=COUNT(L14.5C17M)</v>
      </c>
    </row>
    <row r="2567" spans="1:8" x14ac:dyDescent="0.2">
      <c r="A2567" s="263" t="s">
        <v>4292</v>
      </c>
      <c r="B2567" s="263" t="s">
        <v>4293</v>
      </c>
      <c r="C2567" s="263">
        <f t="shared" ca="1" si="122"/>
        <v>0</v>
      </c>
      <c r="D2567" s="263" t="b">
        <f>ISBLANK(L14.5C18D)</f>
        <v>1</v>
      </c>
      <c r="E2567" s="263">
        <f>COUNT(L14.5C18D)</f>
        <v>0</v>
      </c>
      <c r="G2567" s="268" t="str">
        <f t="shared" si="120"/>
        <v>'=ISBLANK(L14.5C18D)</v>
      </c>
      <c r="H2567" s="263" t="str">
        <f t="shared" si="121"/>
        <v>'=COUNT(L14.5C18D)</v>
      </c>
    </row>
    <row r="2568" spans="1:8" x14ac:dyDescent="0.2">
      <c r="A2568" s="263" t="s">
        <v>4294</v>
      </c>
      <c r="B2568" s="263" t="s">
        <v>4295</v>
      </c>
      <c r="C2568" s="263">
        <f t="shared" ca="1" si="122"/>
        <v>0</v>
      </c>
      <c r="D2568" s="263" t="b">
        <f>ISBLANK(L14.5C18M)</f>
        <v>1</v>
      </c>
      <c r="E2568" s="263">
        <f>COUNT(L14.5C18M)</f>
        <v>0</v>
      </c>
      <c r="G2568" s="268" t="str">
        <f t="shared" si="120"/>
        <v>'=ISBLANK(L14.5C18M)</v>
      </c>
      <c r="H2568" s="263" t="str">
        <f t="shared" si="121"/>
        <v>'=COUNT(L14.5C18M)</v>
      </c>
    </row>
    <row r="2569" spans="1:8" x14ac:dyDescent="0.2">
      <c r="A2569" s="263" t="s">
        <v>4296</v>
      </c>
      <c r="B2569" s="263" t="s">
        <v>4297</v>
      </c>
      <c r="C2569" s="263">
        <f t="shared" ca="1" si="122"/>
        <v>0</v>
      </c>
      <c r="D2569" s="263" t="b">
        <f>ISBLANK(L14.5C19D)</f>
        <v>1</v>
      </c>
      <c r="E2569" s="263">
        <f>COUNT(L14.5C19D)</f>
        <v>0</v>
      </c>
      <c r="G2569" s="268" t="str">
        <f t="shared" si="120"/>
        <v>'=ISBLANK(L14.5C19D)</v>
      </c>
      <c r="H2569" s="263" t="str">
        <f t="shared" si="121"/>
        <v>'=COUNT(L14.5C19D)</v>
      </c>
    </row>
    <row r="2570" spans="1:8" x14ac:dyDescent="0.2">
      <c r="A2570" s="263" t="s">
        <v>4298</v>
      </c>
      <c r="B2570" s="263" t="s">
        <v>4299</v>
      </c>
      <c r="C2570" s="263">
        <f t="shared" ca="1" si="122"/>
        <v>0</v>
      </c>
      <c r="D2570" s="263" t="b">
        <f>ISBLANK(L14.5C19M)</f>
        <v>1</v>
      </c>
      <c r="E2570" s="263">
        <f>COUNT(L14.5C19M)</f>
        <v>0</v>
      </c>
      <c r="G2570" s="268" t="str">
        <f t="shared" si="120"/>
        <v>'=ISBLANK(L14.5C19M)</v>
      </c>
      <c r="H2570" s="263" t="str">
        <f t="shared" si="121"/>
        <v>'=COUNT(L14.5C19M)</v>
      </c>
    </row>
    <row r="2571" spans="1:8" x14ac:dyDescent="0.2">
      <c r="A2571" s="263" t="s">
        <v>4300</v>
      </c>
      <c r="B2571" s="263" t="s">
        <v>4301</v>
      </c>
      <c r="C2571" s="263">
        <f t="shared" ca="1" si="122"/>
        <v>0</v>
      </c>
      <c r="D2571" s="263" t="b">
        <f>ISBLANK(L14.5C20D)</f>
        <v>1</v>
      </c>
      <c r="E2571" s="263">
        <f>COUNT(L14.5C20D)</f>
        <v>0</v>
      </c>
      <c r="G2571" s="268" t="str">
        <f t="shared" si="120"/>
        <v>'=ISBLANK(L14.5C20D)</v>
      </c>
      <c r="H2571" s="263" t="str">
        <f t="shared" si="121"/>
        <v>'=COUNT(L14.5C20D)</v>
      </c>
    </row>
    <row r="2572" spans="1:8" x14ac:dyDescent="0.2">
      <c r="A2572" s="263" t="s">
        <v>4302</v>
      </c>
      <c r="B2572" s="263" t="s">
        <v>4303</v>
      </c>
      <c r="C2572" s="263">
        <f t="shared" ca="1" si="122"/>
        <v>0</v>
      </c>
      <c r="D2572" s="263" t="b">
        <f>ISBLANK(L14.5C20M)</f>
        <v>1</v>
      </c>
      <c r="E2572" s="263">
        <f>COUNT(L14.5C20M)</f>
        <v>0</v>
      </c>
      <c r="G2572" s="268" t="str">
        <f t="shared" si="120"/>
        <v>'=ISBLANK(L14.5C20M)</v>
      </c>
      <c r="H2572" s="263" t="str">
        <f t="shared" si="121"/>
        <v>'=COUNT(L14.5C20M)</v>
      </c>
    </row>
    <row r="2573" spans="1:8" x14ac:dyDescent="0.2">
      <c r="A2573" s="263" t="s">
        <v>4304</v>
      </c>
      <c r="B2573" s="263" t="s">
        <v>4305</v>
      </c>
      <c r="C2573" s="263">
        <f t="shared" ca="1" si="122"/>
        <v>0</v>
      </c>
      <c r="D2573" s="263" t="b">
        <f>ISBLANK(L14.5C21D)</f>
        <v>1</v>
      </c>
      <c r="E2573" s="263">
        <f>COUNT(L14.5C21D)</f>
        <v>0</v>
      </c>
      <c r="G2573" s="268" t="str">
        <f t="shared" si="120"/>
        <v>'=ISBLANK(L14.5C21D)</v>
      </c>
      <c r="H2573" s="263" t="str">
        <f t="shared" si="121"/>
        <v>'=COUNT(L14.5C21D)</v>
      </c>
    </row>
    <row r="2574" spans="1:8" x14ac:dyDescent="0.2">
      <c r="A2574" s="263" t="s">
        <v>4306</v>
      </c>
      <c r="B2574" s="263" t="s">
        <v>4307</v>
      </c>
      <c r="C2574" s="263">
        <f t="shared" ca="1" si="122"/>
        <v>0</v>
      </c>
      <c r="D2574" s="263" t="b">
        <f>ISBLANK(L14.5C21M)</f>
        <v>1</v>
      </c>
      <c r="E2574" s="263">
        <f>COUNT(L14.5C21M)</f>
        <v>0</v>
      </c>
      <c r="G2574" s="268" t="str">
        <f t="shared" si="120"/>
        <v>'=ISBLANK(L14.5C21M)</v>
      </c>
      <c r="H2574" s="263" t="str">
        <f t="shared" si="121"/>
        <v>'=COUNT(L14.5C21M)</v>
      </c>
    </row>
    <row r="2575" spans="1:8" x14ac:dyDescent="0.2">
      <c r="A2575" s="263" t="s">
        <v>4308</v>
      </c>
      <c r="B2575" s="263" t="s">
        <v>4309</v>
      </c>
      <c r="C2575" s="263">
        <f t="shared" ca="1" si="122"/>
        <v>0</v>
      </c>
      <c r="D2575" s="263" t="b">
        <f>ISBLANK(L14.5C22D)</f>
        <v>1</v>
      </c>
      <c r="E2575" s="263">
        <f>COUNT(L14.5C22D)</f>
        <v>0</v>
      </c>
      <c r="G2575" s="268" t="str">
        <f t="shared" si="120"/>
        <v>'=ISBLANK(L14.5C22D)</v>
      </c>
      <c r="H2575" s="263" t="str">
        <f t="shared" si="121"/>
        <v>'=COUNT(L14.5C22D)</v>
      </c>
    </row>
    <row r="2576" spans="1:8" x14ac:dyDescent="0.2">
      <c r="A2576" s="263" t="s">
        <v>4310</v>
      </c>
      <c r="B2576" s="263" t="s">
        <v>4311</v>
      </c>
      <c r="C2576" s="263">
        <f t="shared" ca="1" si="122"/>
        <v>0</v>
      </c>
      <c r="D2576" s="263" t="b">
        <f>ISBLANK(L14.5C22M)</f>
        <v>1</v>
      </c>
      <c r="E2576" s="263">
        <f>COUNT(L14.5C22M)</f>
        <v>0</v>
      </c>
      <c r="G2576" s="268" t="str">
        <f t="shared" si="120"/>
        <v>'=ISBLANK(L14.5C22M)</v>
      </c>
      <c r="H2576" s="263" t="str">
        <f t="shared" si="121"/>
        <v>'=COUNT(L14.5C22M)</v>
      </c>
    </row>
    <row r="2577" spans="1:8" x14ac:dyDescent="0.2">
      <c r="A2577" s="263" t="s">
        <v>4312</v>
      </c>
      <c r="B2577" s="263" t="s">
        <v>4313</v>
      </c>
      <c r="C2577" s="263">
        <f t="shared" ca="1" si="122"/>
        <v>0</v>
      </c>
      <c r="D2577" s="263" t="b">
        <f>ISBLANK(L14.5C23D)</f>
        <v>1</v>
      </c>
      <c r="E2577" s="263">
        <f>COUNT(L14.5C23D)</f>
        <v>0</v>
      </c>
      <c r="G2577" s="268" t="str">
        <f t="shared" si="120"/>
        <v>'=ISBLANK(L14.5C23D)</v>
      </c>
      <c r="H2577" s="263" t="str">
        <f t="shared" si="121"/>
        <v>'=COUNT(L14.5C23D)</v>
      </c>
    </row>
    <row r="2578" spans="1:8" x14ac:dyDescent="0.2">
      <c r="A2578" s="263" t="s">
        <v>4314</v>
      </c>
      <c r="B2578" s="263" t="s">
        <v>4315</v>
      </c>
      <c r="C2578" s="263">
        <f t="shared" ca="1" si="122"/>
        <v>0</v>
      </c>
      <c r="D2578" s="263" t="b">
        <f>ISBLANK(L14.5C23M)</f>
        <v>1</v>
      </c>
      <c r="E2578" s="263">
        <f>COUNT(L14.5C23M)</f>
        <v>0</v>
      </c>
      <c r="G2578" s="268" t="str">
        <f t="shared" si="120"/>
        <v>'=ISBLANK(L14.5C23M)</v>
      </c>
      <c r="H2578" s="263" t="str">
        <f t="shared" si="121"/>
        <v>'=COUNT(L14.5C23M)</v>
      </c>
    </row>
    <row r="2579" spans="1:8" x14ac:dyDescent="0.2">
      <c r="A2579" s="263" t="s">
        <v>4316</v>
      </c>
      <c r="B2579" s="263" t="s">
        <v>4317</v>
      </c>
      <c r="C2579" s="263">
        <f t="shared" ca="1" si="122"/>
        <v>0</v>
      </c>
      <c r="D2579" s="263" t="b">
        <f>ISBLANK(L14.5C24D)</f>
        <v>1</v>
      </c>
      <c r="E2579" s="263">
        <f>COUNT(L14.5C24D)</f>
        <v>0</v>
      </c>
      <c r="G2579" s="268" t="str">
        <f t="shared" si="120"/>
        <v>'=ISBLANK(L14.5C24D)</v>
      </c>
      <c r="H2579" s="263" t="str">
        <f t="shared" si="121"/>
        <v>'=COUNT(L14.5C24D)</v>
      </c>
    </row>
    <row r="2580" spans="1:8" x14ac:dyDescent="0.2">
      <c r="A2580" s="263" t="s">
        <v>4318</v>
      </c>
      <c r="B2580" s="263" t="s">
        <v>4319</v>
      </c>
      <c r="C2580" s="263">
        <f t="shared" ca="1" si="122"/>
        <v>0</v>
      </c>
      <c r="D2580" s="263" t="b">
        <f>ISBLANK(L14.5C24M)</f>
        <v>1</v>
      </c>
      <c r="E2580" s="263">
        <f>COUNT(L14.5C24M)</f>
        <v>0</v>
      </c>
      <c r="G2580" s="268" t="str">
        <f t="shared" si="120"/>
        <v>'=ISBLANK(L14.5C24M)</v>
      </c>
      <c r="H2580" s="263" t="str">
        <f t="shared" si="121"/>
        <v>'=COUNT(L14.5C24M)</v>
      </c>
    </row>
    <row r="2581" spans="1:8" x14ac:dyDescent="0.2">
      <c r="A2581" s="263" t="s">
        <v>4320</v>
      </c>
      <c r="B2581" s="263" t="s">
        <v>4321</v>
      </c>
      <c r="C2581" s="263">
        <f t="shared" ca="1" si="122"/>
        <v>0</v>
      </c>
      <c r="D2581" s="263" t="b">
        <f>ISBLANK(L14.5C25D)</f>
        <v>1</v>
      </c>
      <c r="E2581" s="263">
        <f>COUNT(L14.5C25D)</f>
        <v>0</v>
      </c>
      <c r="G2581" s="268" t="str">
        <f t="shared" si="120"/>
        <v>'=ISBLANK(L14.5C25D)</v>
      </c>
      <c r="H2581" s="263" t="str">
        <f t="shared" si="121"/>
        <v>'=COUNT(L14.5C25D)</v>
      </c>
    </row>
    <row r="2582" spans="1:8" x14ac:dyDescent="0.2">
      <c r="A2582" s="263" t="s">
        <v>4322</v>
      </c>
      <c r="B2582" s="263" t="s">
        <v>4323</v>
      </c>
      <c r="C2582" s="263">
        <f t="shared" ca="1" si="122"/>
        <v>0</v>
      </c>
      <c r="D2582" s="263" t="b">
        <f>ISBLANK(L14.5C25M)</f>
        <v>1</v>
      </c>
      <c r="E2582" s="263">
        <f>COUNT(L14.5C25M)</f>
        <v>0</v>
      </c>
      <c r="G2582" s="268" t="str">
        <f t="shared" si="120"/>
        <v>'=ISBLANK(L14.5C25M)</v>
      </c>
      <c r="H2582" s="263" t="str">
        <f t="shared" si="121"/>
        <v>'=COUNT(L14.5C25M)</v>
      </c>
    </row>
    <row r="2583" spans="1:8" x14ac:dyDescent="0.2">
      <c r="A2583" s="263" t="s">
        <v>4324</v>
      </c>
      <c r="B2583" s="263" t="s">
        <v>4325</v>
      </c>
      <c r="C2583" s="263">
        <f t="shared" ca="1" si="122"/>
        <v>0</v>
      </c>
      <c r="D2583" s="263" t="b">
        <f>ISBLANK(L14.5C26D)</f>
        <v>1</v>
      </c>
      <c r="E2583" s="263">
        <f>COUNT(L14.5C26D)</f>
        <v>0</v>
      </c>
      <c r="G2583" s="268" t="str">
        <f t="shared" si="120"/>
        <v>'=ISBLANK(L14.5C26D)</v>
      </c>
      <c r="H2583" s="263" t="str">
        <f t="shared" si="121"/>
        <v>'=COUNT(L14.5C26D)</v>
      </c>
    </row>
    <row r="2584" spans="1:8" x14ac:dyDescent="0.2">
      <c r="A2584" s="263" t="s">
        <v>4326</v>
      </c>
      <c r="B2584" s="263" t="s">
        <v>4327</v>
      </c>
      <c r="C2584" s="263">
        <f t="shared" ca="1" si="122"/>
        <v>0</v>
      </c>
      <c r="D2584" s="263" t="b">
        <f>ISBLANK(L14.5C26M)</f>
        <v>1</v>
      </c>
      <c r="E2584" s="263">
        <f>COUNT(L14.5C26M)</f>
        <v>0</v>
      </c>
      <c r="G2584" s="268" t="str">
        <f t="shared" si="120"/>
        <v>'=ISBLANK(L14.5C26M)</v>
      </c>
      <c r="H2584" s="263" t="str">
        <f t="shared" si="121"/>
        <v>'=COUNT(L14.5C26M)</v>
      </c>
    </row>
    <row r="2585" spans="1:8" x14ac:dyDescent="0.2">
      <c r="A2585" s="263" t="s">
        <v>4328</v>
      </c>
      <c r="B2585" s="263" t="s">
        <v>4329</v>
      </c>
      <c r="C2585" s="263">
        <f t="shared" ca="1" si="122"/>
        <v>0</v>
      </c>
      <c r="D2585" s="263" t="b">
        <f>ISBLANK(L14.5C27D)</f>
        <v>1</v>
      </c>
      <c r="E2585" s="263">
        <f>COUNT(L14.5C27D)</f>
        <v>0</v>
      </c>
      <c r="G2585" s="268" t="str">
        <f t="shared" si="120"/>
        <v>'=ISBLANK(L14.5C27D)</v>
      </c>
      <c r="H2585" s="263" t="str">
        <f t="shared" si="121"/>
        <v>'=COUNT(L14.5C27D)</v>
      </c>
    </row>
    <row r="2586" spans="1:8" x14ac:dyDescent="0.2">
      <c r="A2586" s="263" t="s">
        <v>4330</v>
      </c>
      <c r="B2586" s="263" t="s">
        <v>4331</v>
      </c>
      <c r="C2586" s="263">
        <f t="shared" ca="1" si="122"/>
        <v>0</v>
      </c>
      <c r="D2586" s="263" t="b">
        <f>ISBLANK(L14.5C27M)</f>
        <v>1</v>
      </c>
      <c r="E2586" s="263">
        <f>COUNT(L14.5C27M)</f>
        <v>0</v>
      </c>
      <c r="G2586" s="268" t="str">
        <f t="shared" si="120"/>
        <v>'=ISBLANK(L14.5C27M)</v>
      </c>
      <c r="H2586" s="263" t="str">
        <f t="shared" si="121"/>
        <v>'=COUNT(L14.5C27M)</v>
      </c>
    </row>
    <row r="2587" spans="1:8" x14ac:dyDescent="0.2">
      <c r="A2587" s="263" t="s">
        <v>4332</v>
      </c>
      <c r="B2587" s="263" t="s">
        <v>4333</v>
      </c>
      <c r="C2587" s="263">
        <f t="shared" ca="1" si="122"/>
        <v>0</v>
      </c>
      <c r="D2587" s="263" t="b">
        <f>ISBLANK(L14.5C28D)</f>
        <v>1</v>
      </c>
      <c r="E2587" s="263">
        <f>COUNT(L14.5C28D)</f>
        <v>0</v>
      </c>
      <c r="G2587" s="268" t="str">
        <f t="shared" si="120"/>
        <v>'=ISBLANK(L14.5C28D)</v>
      </c>
      <c r="H2587" s="263" t="str">
        <f t="shared" si="121"/>
        <v>'=COUNT(L14.5C28D)</v>
      </c>
    </row>
    <row r="2588" spans="1:8" x14ac:dyDescent="0.2">
      <c r="A2588" s="263" t="s">
        <v>4334</v>
      </c>
      <c r="B2588" s="263" t="s">
        <v>4335</v>
      </c>
      <c r="C2588" s="263">
        <f t="shared" ca="1" si="122"/>
        <v>0</v>
      </c>
      <c r="D2588" s="263" t="b">
        <f>ISBLANK(L14.5C28M)</f>
        <v>1</v>
      </c>
      <c r="E2588" s="263">
        <f>COUNT(L14.5C28M)</f>
        <v>0</v>
      </c>
      <c r="G2588" s="268" t="str">
        <f t="shared" si="120"/>
        <v>'=ISBLANK(L14.5C28M)</v>
      </c>
      <c r="H2588" s="263" t="str">
        <f t="shared" si="121"/>
        <v>'=COUNT(L14.5C28M)</v>
      </c>
    </row>
    <row r="2589" spans="1:8" x14ac:dyDescent="0.2">
      <c r="A2589" s="263" t="s">
        <v>4336</v>
      </c>
      <c r="B2589" s="263" t="s">
        <v>4337</v>
      </c>
      <c r="C2589" s="263">
        <f t="shared" ca="1" si="122"/>
        <v>0</v>
      </c>
      <c r="D2589" s="263" t="b">
        <f>ISBLANK(L14.5C29D)</f>
        <v>1</v>
      </c>
      <c r="E2589" s="263">
        <f>COUNT(L14.5C29D)</f>
        <v>0</v>
      </c>
      <c r="G2589" s="268" t="str">
        <f t="shared" si="120"/>
        <v>'=ISBLANK(L14.5C29D)</v>
      </c>
      <c r="H2589" s="263" t="str">
        <f t="shared" si="121"/>
        <v>'=COUNT(L14.5C29D)</v>
      </c>
    </row>
    <row r="2590" spans="1:8" x14ac:dyDescent="0.2">
      <c r="A2590" s="263" t="s">
        <v>4338</v>
      </c>
      <c r="B2590" s="263" t="s">
        <v>4339</v>
      </c>
      <c r="C2590" s="263">
        <f t="shared" ca="1" si="122"/>
        <v>0</v>
      </c>
      <c r="D2590" s="263" t="b">
        <f>ISBLANK(L14.5C29M)</f>
        <v>1</v>
      </c>
      <c r="E2590" s="263">
        <f>COUNT(L14.5C29M)</f>
        <v>0</v>
      </c>
      <c r="G2590" s="268" t="str">
        <f t="shared" si="120"/>
        <v>'=ISBLANK(L14.5C29M)</v>
      </c>
      <c r="H2590" s="263" t="str">
        <f t="shared" si="121"/>
        <v>'=COUNT(L14.5C29M)</v>
      </c>
    </row>
    <row r="2591" spans="1:8" x14ac:dyDescent="0.2">
      <c r="A2591" s="263" t="s">
        <v>4340</v>
      </c>
      <c r="B2591" s="263" t="s">
        <v>4341</v>
      </c>
      <c r="C2591" s="263">
        <f t="shared" ca="1" si="122"/>
        <v>0</v>
      </c>
      <c r="D2591" s="263" t="b">
        <f>ISBLANK(L14.5C30D)</f>
        <v>1</v>
      </c>
      <c r="E2591" s="263">
        <f>COUNT(L14.5C30D)</f>
        <v>0</v>
      </c>
      <c r="G2591" s="268" t="str">
        <f t="shared" si="120"/>
        <v>'=ISBLANK(L14.5C30D)</v>
      </c>
      <c r="H2591" s="263" t="str">
        <f t="shared" si="121"/>
        <v>'=COUNT(L14.5C30D)</v>
      </c>
    </row>
    <row r="2592" spans="1:8" x14ac:dyDescent="0.2">
      <c r="A2592" s="263" t="s">
        <v>4342</v>
      </c>
      <c r="B2592" s="263" t="s">
        <v>4343</v>
      </c>
      <c r="C2592" s="263">
        <f t="shared" ca="1" si="122"/>
        <v>0</v>
      </c>
      <c r="D2592" s="263" t="b">
        <f>ISBLANK(L14.5C30M)</f>
        <v>1</v>
      </c>
      <c r="E2592" s="263">
        <f>COUNT(L14.5C30M)</f>
        <v>0</v>
      </c>
      <c r="G2592" s="268" t="str">
        <f t="shared" si="120"/>
        <v>'=ISBLANK(L14.5C30M)</v>
      </c>
      <c r="H2592" s="263" t="str">
        <f t="shared" si="121"/>
        <v>'=COUNT(L14.5C30M)</v>
      </c>
    </row>
    <row r="2593" spans="1:8" x14ac:dyDescent="0.2">
      <c r="A2593" s="263" t="s">
        <v>4344</v>
      </c>
      <c r="B2593" s="263" t="s">
        <v>4345</v>
      </c>
      <c r="C2593" s="263">
        <f t="shared" ca="1" si="122"/>
        <v>0</v>
      </c>
      <c r="D2593" s="263" t="b">
        <f>ISBLANK(L14.5C31D)</f>
        <v>1</v>
      </c>
      <c r="E2593" s="263">
        <f>COUNT(L14.5C31D)</f>
        <v>0</v>
      </c>
      <c r="G2593" s="268" t="str">
        <f t="shared" si="120"/>
        <v>'=ISBLANK(L14.5C31D)</v>
      </c>
      <c r="H2593" s="263" t="str">
        <f t="shared" si="121"/>
        <v>'=COUNT(L14.5C31D)</v>
      </c>
    </row>
    <row r="2594" spans="1:8" x14ac:dyDescent="0.2">
      <c r="A2594" s="263" t="s">
        <v>4346</v>
      </c>
      <c r="B2594" s="263" t="s">
        <v>4347</v>
      </c>
      <c r="C2594" s="263">
        <f t="shared" ca="1" si="122"/>
        <v>0</v>
      </c>
      <c r="D2594" s="263" t="b">
        <f>ISBLANK(L14.5C31M)</f>
        <v>1</v>
      </c>
      <c r="E2594" s="263">
        <f>COUNT(L14.5C31M)</f>
        <v>0</v>
      </c>
      <c r="G2594" s="268" t="str">
        <f t="shared" si="120"/>
        <v>'=ISBLANK(L14.5C31M)</v>
      </c>
      <c r="H2594" s="263" t="str">
        <f t="shared" si="121"/>
        <v>'=COUNT(L14.5C31M)</v>
      </c>
    </row>
    <row r="2595" spans="1:8" x14ac:dyDescent="0.2">
      <c r="A2595" s="263" t="s">
        <v>4348</v>
      </c>
      <c r="B2595" s="263" t="s">
        <v>4349</v>
      </c>
      <c r="C2595" s="263">
        <f t="shared" ca="1" si="122"/>
        <v>0</v>
      </c>
      <c r="D2595" s="263" t="b">
        <f>ISBLANK(L14.5C32D)</f>
        <v>1</v>
      </c>
      <c r="E2595" s="263">
        <f>COUNT(L14.5C32D)</f>
        <v>0</v>
      </c>
      <c r="G2595" s="268" t="str">
        <f t="shared" si="120"/>
        <v>'=ISBLANK(L14.5C32D)</v>
      </c>
      <c r="H2595" s="263" t="str">
        <f t="shared" si="121"/>
        <v>'=COUNT(L14.5C32D)</v>
      </c>
    </row>
    <row r="2596" spans="1:8" x14ac:dyDescent="0.2">
      <c r="A2596" s="263" t="s">
        <v>4350</v>
      </c>
      <c r="B2596" s="263" t="s">
        <v>4351</v>
      </c>
      <c r="C2596" s="263">
        <f t="shared" ca="1" si="122"/>
        <v>0</v>
      </c>
      <c r="D2596" s="263" t="b">
        <f>ISBLANK(L14.5C32M)</f>
        <v>1</v>
      </c>
      <c r="E2596" s="263">
        <f>COUNT(L14.5C32M)</f>
        <v>0</v>
      </c>
      <c r="G2596" s="268" t="str">
        <f t="shared" si="120"/>
        <v>'=ISBLANK(L14.5C32M)</v>
      </c>
      <c r="H2596" s="263" t="str">
        <f t="shared" si="121"/>
        <v>'=COUNT(L14.5C32M)</v>
      </c>
    </row>
    <row r="2597" spans="1:8" x14ac:dyDescent="0.2">
      <c r="A2597" s="263" t="s">
        <v>4352</v>
      </c>
      <c r="B2597" s="263" t="s">
        <v>4353</v>
      </c>
      <c r="C2597" s="263">
        <f t="shared" ca="1" si="122"/>
        <v>0</v>
      </c>
      <c r="D2597" s="263" t="b">
        <f>ISBLANK(L14.5C33D)</f>
        <v>1</v>
      </c>
      <c r="E2597" s="263">
        <f>COUNT(L14.5C33D)</f>
        <v>0</v>
      </c>
      <c r="G2597" s="268" t="str">
        <f t="shared" si="120"/>
        <v>'=ISBLANK(L14.5C33D)</v>
      </c>
      <c r="H2597" s="263" t="str">
        <f t="shared" si="121"/>
        <v>'=COUNT(L14.5C33D)</v>
      </c>
    </row>
    <row r="2598" spans="1:8" x14ac:dyDescent="0.2">
      <c r="A2598" s="263" t="s">
        <v>4354</v>
      </c>
      <c r="B2598" s="263" t="s">
        <v>4355</v>
      </c>
      <c r="C2598" s="263">
        <f t="shared" ca="1" si="122"/>
        <v>0</v>
      </c>
      <c r="D2598" s="263" t="b">
        <f>ISBLANK(L14.5C33M)</f>
        <v>1</v>
      </c>
      <c r="E2598" s="263">
        <f>COUNT(L14.5C33M)</f>
        <v>0</v>
      </c>
      <c r="G2598" s="268" t="str">
        <f t="shared" si="120"/>
        <v>'=ISBLANK(L14.5C33M)</v>
      </c>
      <c r="H2598" s="263" t="str">
        <f t="shared" si="121"/>
        <v>'=COUNT(L14.5C33M)</v>
      </c>
    </row>
    <row r="2599" spans="1:8" x14ac:dyDescent="0.2">
      <c r="A2599" s="263" t="s">
        <v>4356</v>
      </c>
      <c r="B2599" s="263" t="s">
        <v>4357</v>
      </c>
      <c r="C2599" s="263">
        <f t="shared" ca="1" si="122"/>
        <v>0</v>
      </c>
      <c r="D2599" s="263" t="b">
        <f>ISBLANK(L14.5C34D)</f>
        <v>1</v>
      </c>
      <c r="E2599" s="263">
        <f>COUNT(L14.5C34D)</f>
        <v>0</v>
      </c>
      <c r="G2599" s="268" t="str">
        <f t="shared" si="120"/>
        <v>'=ISBLANK(L14.5C34D)</v>
      </c>
      <c r="H2599" s="263" t="str">
        <f t="shared" si="121"/>
        <v>'=COUNT(L14.5C34D)</v>
      </c>
    </row>
    <row r="2600" spans="1:8" x14ac:dyDescent="0.2">
      <c r="A2600" s="263" t="s">
        <v>4358</v>
      </c>
      <c r="B2600" s="263" t="s">
        <v>4359</v>
      </c>
      <c r="C2600" s="263">
        <f t="shared" ca="1" si="122"/>
        <v>0</v>
      </c>
      <c r="D2600" s="263" t="b">
        <f>ISBLANK(L14.5C34M)</f>
        <v>1</v>
      </c>
      <c r="E2600" s="263">
        <f>COUNT(L14.5C34M)</f>
        <v>0</v>
      </c>
      <c r="G2600" s="268" t="str">
        <f t="shared" si="120"/>
        <v>'=ISBLANK(L14.5C34M)</v>
      </c>
      <c r="H2600" s="263" t="str">
        <f t="shared" si="121"/>
        <v>'=COUNT(L14.5C34M)</v>
      </c>
    </row>
    <row r="2601" spans="1:8" x14ac:dyDescent="0.2">
      <c r="A2601" s="263" t="s">
        <v>4360</v>
      </c>
      <c r="B2601" s="263" t="s">
        <v>4361</v>
      </c>
      <c r="C2601" s="263">
        <f t="shared" ca="1" si="122"/>
        <v>0</v>
      </c>
      <c r="D2601" s="263" t="b">
        <f>ISBLANK(L14.5C35D)</f>
        <v>1</v>
      </c>
      <c r="E2601" s="263">
        <f>COUNT(L14.5C35D)</f>
        <v>0</v>
      </c>
      <c r="G2601" s="268" t="str">
        <f t="shared" si="120"/>
        <v>'=ISBLANK(L14.5C35D)</v>
      </c>
      <c r="H2601" s="263" t="str">
        <f t="shared" si="121"/>
        <v>'=COUNT(L14.5C35D)</v>
      </c>
    </row>
    <row r="2602" spans="1:8" x14ac:dyDescent="0.2">
      <c r="A2602" s="263" t="s">
        <v>4362</v>
      </c>
      <c r="B2602" s="263" t="s">
        <v>4363</v>
      </c>
      <c r="C2602" s="263">
        <f t="shared" ca="1" si="122"/>
        <v>0</v>
      </c>
      <c r="D2602" s="263" t="b">
        <f>ISBLANK(L14.5C35M)</f>
        <v>1</v>
      </c>
      <c r="E2602" s="263">
        <f>COUNT(L14.5C35M)</f>
        <v>0</v>
      </c>
      <c r="G2602" s="268" t="str">
        <f t="shared" si="120"/>
        <v>'=ISBLANK(L14.5C35M)</v>
      </c>
      <c r="H2602" s="263" t="str">
        <f t="shared" si="121"/>
        <v>'=COUNT(L14.5C35M)</v>
      </c>
    </row>
    <row r="2603" spans="1:8" x14ac:dyDescent="0.2">
      <c r="A2603" s="263" t="s">
        <v>4364</v>
      </c>
      <c r="B2603" s="263" t="s">
        <v>4365</v>
      </c>
      <c r="C2603" s="263">
        <f t="shared" ca="1" si="122"/>
        <v>0</v>
      </c>
      <c r="D2603" s="263" t="b">
        <f>ISBLANK(L14.5C36D)</f>
        <v>1</v>
      </c>
      <c r="E2603" s="263">
        <f>COUNT(L14.5C36D)</f>
        <v>0</v>
      </c>
      <c r="G2603" s="268" t="str">
        <f t="shared" si="120"/>
        <v>'=ISBLANK(L14.5C36D)</v>
      </c>
      <c r="H2603" s="263" t="str">
        <f t="shared" si="121"/>
        <v>'=COUNT(L14.5C36D)</v>
      </c>
    </row>
    <row r="2604" spans="1:8" x14ac:dyDescent="0.2">
      <c r="A2604" s="263" t="s">
        <v>4366</v>
      </c>
      <c r="B2604" s="263" t="s">
        <v>4367</v>
      </c>
      <c r="C2604" s="263">
        <f t="shared" ca="1" si="122"/>
        <v>0</v>
      </c>
      <c r="D2604" s="263" t="b">
        <f>ISBLANK(L14.5C36M)</f>
        <v>1</v>
      </c>
      <c r="E2604" s="263">
        <f>COUNT(L14.5C36M)</f>
        <v>0</v>
      </c>
      <c r="G2604" s="268" t="str">
        <f t="shared" si="120"/>
        <v>'=ISBLANK(L14.5C36M)</v>
      </c>
      <c r="H2604" s="263" t="str">
        <f t="shared" si="121"/>
        <v>'=COUNT(L14.5C36M)</v>
      </c>
    </row>
    <row r="2605" spans="1:8" x14ac:dyDescent="0.2">
      <c r="A2605" s="263" t="s">
        <v>4368</v>
      </c>
      <c r="B2605" s="263" t="s">
        <v>4369</v>
      </c>
      <c r="C2605" s="263">
        <f t="shared" ca="1" si="122"/>
        <v>0</v>
      </c>
      <c r="D2605" s="263" t="b">
        <f>ISBLANK(L14.5C37D)</f>
        <v>1</v>
      </c>
      <c r="E2605" s="263">
        <f>COUNT(L14.5C37D)</f>
        <v>0</v>
      </c>
      <c r="G2605" s="268" t="str">
        <f t="shared" si="120"/>
        <v>'=ISBLANK(L14.5C37D)</v>
      </c>
      <c r="H2605" s="263" t="str">
        <f t="shared" si="121"/>
        <v>'=COUNT(L14.5C37D)</v>
      </c>
    </row>
    <row r="2606" spans="1:8" x14ac:dyDescent="0.2">
      <c r="A2606" s="263" t="s">
        <v>4370</v>
      </c>
      <c r="B2606" s="263" t="s">
        <v>4371</v>
      </c>
      <c r="C2606" s="263">
        <f t="shared" ca="1" si="122"/>
        <v>0</v>
      </c>
      <c r="D2606" s="263" t="b">
        <f>ISBLANK(L14.5C37M)</f>
        <v>1</v>
      </c>
      <c r="E2606" s="263">
        <f>COUNT(L14.5C37M)</f>
        <v>0</v>
      </c>
      <c r="G2606" s="268" t="str">
        <f t="shared" si="120"/>
        <v>'=ISBLANK(L14.5C37M)</v>
      </c>
      <c r="H2606" s="263" t="str">
        <f t="shared" si="121"/>
        <v>'=COUNT(L14.5C37M)</v>
      </c>
    </row>
    <row r="2607" spans="1:8" x14ac:dyDescent="0.2">
      <c r="A2607" s="263" t="s">
        <v>4372</v>
      </c>
      <c r="B2607" s="263" t="s">
        <v>4373</v>
      </c>
      <c r="C2607" s="263">
        <f t="shared" ca="1" si="122"/>
        <v>0</v>
      </c>
      <c r="D2607" s="263" t="b">
        <f>ISBLANK(L14.5C38D)</f>
        <v>1</v>
      </c>
      <c r="E2607" s="263">
        <f>COUNT(L14.5C38D)</f>
        <v>0</v>
      </c>
      <c r="G2607" s="268" t="str">
        <f t="shared" si="120"/>
        <v>'=ISBLANK(L14.5C38D)</v>
      </c>
      <c r="H2607" s="263" t="str">
        <f t="shared" si="121"/>
        <v>'=COUNT(L14.5C38D)</v>
      </c>
    </row>
    <row r="2608" spans="1:8" x14ac:dyDescent="0.2">
      <c r="A2608" s="263" t="s">
        <v>4374</v>
      </c>
      <c r="B2608" s="263" t="s">
        <v>4375</v>
      </c>
      <c r="C2608" s="263">
        <f t="shared" ca="1" si="122"/>
        <v>0</v>
      </c>
      <c r="D2608" s="263" t="b">
        <f>ISBLANK(L14.5C38M)</f>
        <v>1</v>
      </c>
      <c r="E2608" s="263">
        <f>COUNT(L14.5C38M)</f>
        <v>0</v>
      </c>
      <c r="G2608" s="268" t="str">
        <f t="shared" si="120"/>
        <v>'=ISBLANK(L14.5C38M)</v>
      </c>
      <c r="H2608" s="263" t="str">
        <f t="shared" si="121"/>
        <v>'=COUNT(L14.5C38M)</v>
      </c>
    </row>
    <row r="2609" spans="1:8" x14ac:dyDescent="0.2">
      <c r="A2609" s="263" t="s">
        <v>4376</v>
      </c>
      <c r="B2609" s="263" t="s">
        <v>4377</v>
      </c>
      <c r="C2609" s="263">
        <f t="shared" ca="1" si="122"/>
        <v>0</v>
      </c>
      <c r="D2609" s="263" t="b">
        <f>ISBLANK(L14.5C39D)</f>
        <v>1</v>
      </c>
      <c r="E2609" s="263">
        <f>COUNT(L14.5C39D)</f>
        <v>0</v>
      </c>
      <c r="G2609" s="268" t="str">
        <f t="shared" si="120"/>
        <v>'=ISBLANK(L14.5C39D)</v>
      </c>
      <c r="H2609" s="263" t="str">
        <f t="shared" si="121"/>
        <v>'=COUNT(L14.5C39D)</v>
      </c>
    </row>
    <row r="2610" spans="1:8" x14ac:dyDescent="0.2">
      <c r="A2610" s="263" t="s">
        <v>4378</v>
      </c>
      <c r="B2610" s="263" t="s">
        <v>4379</v>
      </c>
      <c r="C2610" s="263">
        <f t="shared" ca="1" si="122"/>
        <v>0</v>
      </c>
      <c r="D2610" s="263" t="b">
        <f>ISBLANK(L14.5C39M)</f>
        <v>1</v>
      </c>
      <c r="E2610" s="263">
        <f>COUNT(L14.5C39M)</f>
        <v>0</v>
      </c>
      <c r="G2610" s="268" t="str">
        <f t="shared" si="120"/>
        <v>'=ISBLANK(L14.5C39M)</v>
      </c>
      <c r="H2610" s="263" t="str">
        <f t="shared" si="121"/>
        <v>'=COUNT(L14.5C39M)</v>
      </c>
    </row>
    <row r="2611" spans="1:8" x14ac:dyDescent="0.2">
      <c r="A2611" s="263" t="s">
        <v>4380</v>
      </c>
      <c r="B2611" s="263" t="s">
        <v>4381</v>
      </c>
      <c r="C2611" s="263">
        <f t="shared" ca="1" si="122"/>
        <v>0</v>
      </c>
      <c r="D2611" s="263" t="b">
        <f>ISBLANK(L14.5C40D)</f>
        <v>1</v>
      </c>
      <c r="E2611" s="263">
        <f>COUNT(L14.5C40D)</f>
        <v>0</v>
      </c>
      <c r="G2611" s="268" t="str">
        <f t="shared" si="120"/>
        <v>'=ISBLANK(L14.5C40D)</v>
      </c>
      <c r="H2611" s="263" t="str">
        <f t="shared" si="121"/>
        <v>'=COUNT(L14.5C40D)</v>
      </c>
    </row>
    <row r="2612" spans="1:8" x14ac:dyDescent="0.2">
      <c r="A2612" s="263" t="s">
        <v>4382</v>
      </c>
      <c r="B2612" s="263" t="s">
        <v>4383</v>
      </c>
      <c r="C2612" s="263">
        <f t="shared" ca="1" si="122"/>
        <v>0</v>
      </c>
      <c r="D2612" s="263" t="b">
        <f>ISBLANK(L14.5C40M)</f>
        <v>1</v>
      </c>
      <c r="E2612" s="263">
        <f>COUNT(L14.5C40M)</f>
        <v>0</v>
      </c>
      <c r="G2612" s="268" t="str">
        <f t="shared" si="120"/>
        <v>'=ISBLANK(L14.5C40M)</v>
      </c>
      <c r="H2612" s="263" t="str">
        <f t="shared" si="121"/>
        <v>'=COUNT(L14.5C40M)</v>
      </c>
    </row>
    <row r="2613" spans="1:8" x14ac:dyDescent="0.2">
      <c r="A2613" s="263" t="s">
        <v>4384</v>
      </c>
      <c r="B2613" s="263" t="s">
        <v>4385</v>
      </c>
      <c r="C2613" s="263">
        <f t="shared" ca="1" si="122"/>
        <v>0</v>
      </c>
      <c r="D2613" s="263" t="b">
        <f>ISBLANK(L14.5C41D)</f>
        <v>1</v>
      </c>
      <c r="E2613" s="263">
        <f>COUNT(L14.5C41D)</f>
        <v>0</v>
      </c>
      <c r="G2613" s="268" t="str">
        <f t="shared" si="120"/>
        <v>'=ISBLANK(L14.5C41D)</v>
      </c>
      <c r="H2613" s="263" t="str">
        <f t="shared" si="121"/>
        <v>'=COUNT(L14.5C41D)</v>
      </c>
    </row>
    <row r="2614" spans="1:8" x14ac:dyDescent="0.2">
      <c r="A2614" s="263" t="s">
        <v>4386</v>
      </c>
      <c r="B2614" s="263" t="s">
        <v>4387</v>
      </c>
      <c r="C2614" s="263">
        <f t="shared" ca="1" si="122"/>
        <v>0</v>
      </c>
      <c r="D2614" s="263" t="b">
        <f>ISBLANK(L14.5C41M)</f>
        <v>1</v>
      </c>
      <c r="E2614" s="263">
        <f>COUNT(L14.5C41M)</f>
        <v>0</v>
      </c>
      <c r="G2614" s="268" t="str">
        <f t="shared" si="120"/>
        <v>'=ISBLANK(L14.5C41M)</v>
      </c>
      <c r="H2614" s="263" t="str">
        <f t="shared" si="121"/>
        <v>'=COUNT(L14.5C41M)</v>
      </c>
    </row>
    <row r="2615" spans="1:8" x14ac:dyDescent="0.2">
      <c r="A2615" s="263" t="s">
        <v>4388</v>
      </c>
      <c r="B2615" s="263" t="s">
        <v>4389</v>
      </c>
      <c r="C2615" s="263">
        <f t="shared" ca="1" si="122"/>
        <v>0</v>
      </c>
      <c r="D2615" s="263" t="b">
        <f>ISBLANK(L14.5C42D)</f>
        <v>1</v>
      </c>
      <c r="E2615" s="263">
        <f>COUNT(L14.5C42D)</f>
        <v>0</v>
      </c>
      <c r="G2615" s="268" t="str">
        <f t="shared" si="120"/>
        <v>'=ISBLANK(L14.5C42D)</v>
      </c>
      <c r="H2615" s="263" t="str">
        <f t="shared" si="121"/>
        <v>'=COUNT(L14.5C42D)</v>
      </c>
    </row>
    <row r="2616" spans="1:8" x14ac:dyDescent="0.2">
      <c r="A2616" s="263" t="s">
        <v>4390</v>
      </c>
      <c r="B2616" s="263" t="s">
        <v>4391</v>
      </c>
      <c r="C2616" s="263">
        <f t="shared" ca="1" si="122"/>
        <v>0</v>
      </c>
      <c r="D2616" s="263" t="b">
        <f>ISBLANK(L14.5C42M)</f>
        <v>1</v>
      </c>
      <c r="E2616" s="263">
        <f>COUNT(L14.5C42M)</f>
        <v>0</v>
      </c>
      <c r="G2616" s="268" t="str">
        <f t="shared" si="120"/>
        <v>'=ISBLANK(L14.5C42M)</v>
      </c>
      <c r="H2616" s="263" t="str">
        <f t="shared" si="121"/>
        <v>'=COUNT(L14.5C42M)</v>
      </c>
    </row>
    <row r="2617" spans="1:8" x14ac:dyDescent="0.2">
      <c r="A2617" s="263" t="s">
        <v>4392</v>
      </c>
      <c r="B2617" s="263" t="s">
        <v>4393</v>
      </c>
      <c r="C2617" s="263">
        <f t="shared" ca="1" si="122"/>
        <v>0</v>
      </c>
      <c r="D2617" s="263" t="b">
        <f>ISBLANK(L14.5C43D)</f>
        <v>1</v>
      </c>
      <c r="E2617" s="263">
        <f>COUNT(L14.5C43D)</f>
        <v>0</v>
      </c>
      <c r="G2617" s="268" t="str">
        <f t="shared" si="120"/>
        <v>'=ISBLANK(L14.5C43D)</v>
      </c>
      <c r="H2617" s="263" t="str">
        <f t="shared" si="121"/>
        <v>'=COUNT(L14.5C43D)</v>
      </c>
    </row>
    <row r="2618" spans="1:8" x14ac:dyDescent="0.2">
      <c r="A2618" s="263" t="s">
        <v>4394</v>
      </c>
      <c r="B2618" s="263" t="s">
        <v>4395</v>
      </c>
      <c r="C2618" s="263">
        <f t="shared" ca="1" si="122"/>
        <v>0</v>
      </c>
      <c r="D2618" s="263" t="b">
        <f>ISBLANK(L14.5C43M)</f>
        <v>1</v>
      </c>
      <c r="E2618" s="263">
        <f>COUNT(L14.5C43M)</f>
        <v>0</v>
      </c>
      <c r="G2618" s="268" t="str">
        <f t="shared" si="120"/>
        <v>'=ISBLANK(L14.5C43M)</v>
      </c>
      <c r="H2618" s="263" t="str">
        <f t="shared" si="121"/>
        <v>'=COUNT(L14.5C43M)</v>
      </c>
    </row>
    <row r="2619" spans="1:8" x14ac:dyDescent="0.2">
      <c r="A2619" s="263" t="s">
        <v>4396</v>
      </c>
      <c r="B2619" s="263" t="s">
        <v>4397</v>
      </c>
      <c r="C2619" s="263">
        <f t="shared" ca="1" si="122"/>
        <v>0</v>
      </c>
      <c r="D2619" s="263" t="b">
        <f>ISBLANK(L14.5C44D)</f>
        <v>1</v>
      </c>
      <c r="E2619" s="263">
        <f>COUNT(L14.5C44D)</f>
        <v>0</v>
      </c>
      <c r="G2619" s="268" t="str">
        <f t="shared" si="120"/>
        <v>'=ISBLANK(L14.5C44D)</v>
      </c>
      <c r="H2619" s="263" t="str">
        <f t="shared" si="121"/>
        <v>'=COUNT(L14.5C44D)</v>
      </c>
    </row>
    <row r="2620" spans="1:8" x14ac:dyDescent="0.2">
      <c r="A2620" s="263" t="s">
        <v>4398</v>
      </c>
      <c r="B2620" s="263" t="s">
        <v>4399</v>
      </c>
      <c r="C2620" s="263">
        <f t="shared" ca="1" si="122"/>
        <v>0</v>
      </c>
      <c r="D2620" s="263" t="b">
        <f>ISBLANK(L14.5C44M)</f>
        <v>1</v>
      </c>
      <c r="E2620" s="263">
        <f>COUNT(L14.5C44M)</f>
        <v>0</v>
      </c>
      <c r="G2620" s="268" t="str">
        <f t="shared" si="120"/>
        <v>'=ISBLANK(L14.5C44M)</v>
      </c>
      <c r="H2620" s="263" t="str">
        <f t="shared" si="121"/>
        <v>'=COUNT(L14.5C44M)</v>
      </c>
    </row>
    <row r="2621" spans="1:8" x14ac:dyDescent="0.2">
      <c r="A2621" s="263" t="s">
        <v>4400</v>
      </c>
      <c r="B2621" s="263" t="s">
        <v>4401</v>
      </c>
      <c r="C2621" s="263">
        <f t="shared" ca="1" si="122"/>
        <v>0</v>
      </c>
      <c r="D2621" s="263" t="b">
        <f>ISBLANK(L14.5C45D)</f>
        <v>1</v>
      </c>
      <c r="E2621" s="263">
        <f>COUNT(L14.5C45D)</f>
        <v>0</v>
      </c>
      <c r="G2621" s="268" t="str">
        <f t="shared" si="120"/>
        <v>'=ISBLANK(L14.5C45D)</v>
      </c>
      <c r="H2621" s="263" t="str">
        <f t="shared" si="121"/>
        <v>'=COUNT(L14.5C45D)</v>
      </c>
    </row>
    <row r="2622" spans="1:8" x14ac:dyDescent="0.2">
      <c r="A2622" s="263" t="s">
        <v>4402</v>
      </c>
      <c r="B2622" s="263" t="s">
        <v>4403</v>
      </c>
      <c r="C2622" s="263">
        <f t="shared" ca="1" si="122"/>
        <v>0</v>
      </c>
      <c r="D2622" s="263" t="b">
        <f>ISBLANK(L14.5C45M)</f>
        <v>1</v>
      </c>
      <c r="E2622" s="263">
        <f>COUNT(L14.5C45M)</f>
        <v>0</v>
      </c>
      <c r="G2622" s="268" t="str">
        <f t="shared" si="120"/>
        <v>'=ISBLANK(L14.5C45M)</v>
      </c>
      <c r="H2622" s="263" t="str">
        <f t="shared" si="121"/>
        <v>'=COUNT(L14.5C45M)</v>
      </c>
    </row>
    <row r="2623" spans="1:8" x14ac:dyDescent="0.2">
      <c r="A2623" s="263" t="s">
        <v>4404</v>
      </c>
      <c r="B2623" s="263" t="s">
        <v>4405</v>
      </c>
      <c r="C2623" s="263">
        <f t="shared" ca="1" si="122"/>
        <v>0</v>
      </c>
      <c r="D2623" s="263" t="b">
        <f>ISBLANK(L14.5C46D)</f>
        <v>1</v>
      </c>
      <c r="E2623" s="263">
        <f>COUNT(L14.5C46D)</f>
        <v>0</v>
      </c>
      <c r="G2623" s="268" t="str">
        <f t="shared" si="120"/>
        <v>'=ISBLANK(L14.5C46D)</v>
      </c>
      <c r="H2623" s="263" t="str">
        <f t="shared" si="121"/>
        <v>'=COUNT(L14.5C46D)</v>
      </c>
    </row>
    <row r="2624" spans="1:8" x14ac:dyDescent="0.2">
      <c r="A2624" s="263" t="s">
        <v>4406</v>
      </c>
      <c r="B2624" s="263" t="s">
        <v>4407</v>
      </c>
      <c r="C2624" s="263">
        <f t="shared" ca="1" si="122"/>
        <v>0</v>
      </c>
      <c r="D2624" s="263" t="b">
        <f>ISBLANK(L14.5C46M)</f>
        <v>1</v>
      </c>
      <c r="E2624" s="263">
        <f>COUNT(L14.5C46M)</f>
        <v>0</v>
      </c>
      <c r="G2624" s="268" t="str">
        <f t="shared" si="120"/>
        <v>'=ISBLANK(L14.5C46M)</v>
      </c>
      <c r="H2624" s="263" t="str">
        <f t="shared" si="121"/>
        <v>'=COUNT(L14.5C46M)</v>
      </c>
    </row>
    <row r="2625" spans="1:8" x14ac:dyDescent="0.2">
      <c r="A2625" s="263" t="s">
        <v>4408</v>
      </c>
      <c r="B2625" s="263" t="s">
        <v>4409</v>
      </c>
      <c r="C2625" s="263">
        <f t="shared" ca="1" si="122"/>
        <v>0</v>
      </c>
      <c r="D2625" s="263" t="b">
        <f>ISBLANK(L14.5C47D)</f>
        <v>1</v>
      </c>
      <c r="E2625" s="263">
        <f>COUNT(L14.5C47D)</f>
        <v>0</v>
      </c>
      <c r="G2625" s="268" t="str">
        <f t="shared" si="120"/>
        <v>'=ISBLANK(L14.5C47D)</v>
      </c>
      <c r="H2625" s="263" t="str">
        <f t="shared" si="121"/>
        <v>'=COUNT(L14.5C47D)</v>
      </c>
    </row>
    <row r="2626" spans="1:8" x14ac:dyDescent="0.2">
      <c r="A2626" s="263" t="s">
        <v>4410</v>
      </c>
      <c r="B2626" s="263" t="s">
        <v>4411</v>
      </c>
      <c r="C2626" s="263">
        <f t="shared" ca="1" si="122"/>
        <v>0</v>
      </c>
      <c r="D2626" s="263" t="b">
        <f>ISBLANK(L14.5C47M)</f>
        <v>1</v>
      </c>
      <c r="E2626" s="263">
        <f>COUNT(L14.5C47M)</f>
        <v>0</v>
      </c>
      <c r="G2626" s="268" t="str">
        <f t="shared" ref="G2626:G2689" si="123">"'=ISBLANK(" &amp; A2626 &amp;")"</f>
        <v>'=ISBLANK(L14.5C47M)</v>
      </c>
      <c r="H2626" s="263" t="str">
        <f t="shared" ref="H2626:H2689" si="124">"'=COUNT(" &amp; A2626 &amp;")"</f>
        <v>'=COUNT(L14.5C47M)</v>
      </c>
    </row>
    <row r="2627" spans="1:8" x14ac:dyDescent="0.2">
      <c r="A2627" s="263" t="s">
        <v>4412</v>
      </c>
      <c r="B2627" s="263" t="s">
        <v>4413</v>
      </c>
      <c r="C2627" s="263">
        <f t="shared" ref="C2627:C2690" ca="1" si="125">INDIRECT(A2627)</f>
        <v>0</v>
      </c>
      <c r="D2627" s="263" t="b">
        <f>ISBLANK(L14.5C48D)</f>
        <v>1</v>
      </c>
      <c r="E2627" s="263">
        <f>COUNT(L14.5C48D)</f>
        <v>0</v>
      </c>
      <c r="G2627" s="268" t="str">
        <f t="shared" si="123"/>
        <v>'=ISBLANK(L14.5C48D)</v>
      </c>
      <c r="H2627" s="263" t="str">
        <f t="shared" si="124"/>
        <v>'=COUNT(L14.5C48D)</v>
      </c>
    </row>
    <row r="2628" spans="1:8" x14ac:dyDescent="0.2">
      <c r="A2628" s="263" t="s">
        <v>4414</v>
      </c>
      <c r="B2628" s="263" t="s">
        <v>4415</v>
      </c>
      <c r="C2628" s="263">
        <f t="shared" ca="1" si="125"/>
        <v>0</v>
      </c>
      <c r="D2628" s="263" t="b">
        <f>ISBLANK(L14.5C48M)</f>
        <v>1</v>
      </c>
      <c r="E2628" s="263">
        <f>COUNT(L14.5C48M)</f>
        <v>0</v>
      </c>
      <c r="G2628" s="268" t="str">
        <f t="shared" si="123"/>
        <v>'=ISBLANK(L14.5C48M)</v>
      </c>
      <c r="H2628" s="263" t="str">
        <f t="shared" si="124"/>
        <v>'=COUNT(L14.5C48M)</v>
      </c>
    </row>
    <row r="2629" spans="1:8" x14ac:dyDescent="0.2">
      <c r="A2629" s="263" t="s">
        <v>4416</v>
      </c>
      <c r="B2629" s="263" t="s">
        <v>4417</v>
      </c>
      <c r="C2629" s="263">
        <f t="shared" ca="1" si="125"/>
        <v>0</v>
      </c>
      <c r="D2629" s="263" t="b">
        <f>ISBLANK(L14.5C49D)</f>
        <v>1</v>
      </c>
      <c r="E2629" s="263">
        <f>COUNT(L14.5C49D)</f>
        <v>0</v>
      </c>
      <c r="G2629" s="268" t="str">
        <f t="shared" si="123"/>
        <v>'=ISBLANK(L14.5C49D)</v>
      </c>
      <c r="H2629" s="263" t="str">
        <f t="shared" si="124"/>
        <v>'=COUNT(L14.5C49D)</v>
      </c>
    </row>
    <row r="2630" spans="1:8" x14ac:dyDescent="0.2">
      <c r="A2630" s="263" t="s">
        <v>4418</v>
      </c>
      <c r="B2630" s="263" t="s">
        <v>4419</v>
      </c>
      <c r="C2630" s="263">
        <f t="shared" ca="1" si="125"/>
        <v>0</v>
      </c>
      <c r="D2630" s="263" t="b">
        <f>ISBLANK(L14.5C49M)</f>
        <v>1</v>
      </c>
      <c r="E2630" s="263">
        <f>COUNT(L14.5C49M)</f>
        <v>0</v>
      </c>
      <c r="G2630" s="268" t="str">
        <f t="shared" si="123"/>
        <v>'=ISBLANK(L14.5C49M)</v>
      </c>
      <c r="H2630" s="263" t="str">
        <f t="shared" si="124"/>
        <v>'=COUNT(L14.5C49M)</v>
      </c>
    </row>
    <row r="2631" spans="1:8" x14ac:dyDescent="0.2">
      <c r="A2631" s="263" t="s">
        <v>4420</v>
      </c>
      <c r="B2631" s="263" t="s">
        <v>4421</v>
      </c>
      <c r="C2631" s="263">
        <f t="shared" ca="1" si="125"/>
        <v>0</v>
      </c>
      <c r="D2631" s="263" t="b">
        <f>ISBLANK(L14.5C50D)</f>
        <v>1</v>
      </c>
      <c r="E2631" s="263">
        <f>COUNT(L14.5C50D)</f>
        <v>0</v>
      </c>
      <c r="G2631" s="268" t="str">
        <f t="shared" si="123"/>
        <v>'=ISBLANK(L14.5C50D)</v>
      </c>
      <c r="H2631" s="263" t="str">
        <f t="shared" si="124"/>
        <v>'=COUNT(L14.5C50D)</v>
      </c>
    </row>
    <row r="2632" spans="1:8" x14ac:dyDescent="0.2">
      <c r="A2632" s="263" t="s">
        <v>4422</v>
      </c>
      <c r="B2632" s="263" t="s">
        <v>4423</v>
      </c>
      <c r="C2632" s="263">
        <f t="shared" ca="1" si="125"/>
        <v>0</v>
      </c>
      <c r="D2632" s="263" t="b">
        <f>ISBLANK(L14.5C50M)</f>
        <v>1</v>
      </c>
      <c r="E2632" s="263">
        <f>COUNT(L14.5C50M)</f>
        <v>0</v>
      </c>
      <c r="G2632" s="268" t="str">
        <f t="shared" si="123"/>
        <v>'=ISBLANK(L14.5C50M)</v>
      </c>
      <c r="H2632" s="263" t="str">
        <f t="shared" si="124"/>
        <v>'=COUNT(L14.5C50M)</v>
      </c>
    </row>
    <row r="2633" spans="1:8" x14ac:dyDescent="0.2">
      <c r="A2633" s="263" t="s">
        <v>4424</v>
      </c>
      <c r="B2633" s="263" t="s">
        <v>4425</v>
      </c>
      <c r="C2633" s="263">
        <f t="shared" ca="1" si="125"/>
        <v>0</v>
      </c>
      <c r="D2633" s="263" t="b">
        <f>ISBLANK(L14.5C51D)</f>
        <v>1</v>
      </c>
      <c r="E2633" s="263">
        <f>COUNT(L14.5C51D)</f>
        <v>0</v>
      </c>
      <c r="G2633" s="268" t="str">
        <f t="shared" si="123"/>
        <v>'=ISBLANK(L14.5C51D)</v>
      </c>
      <c r="H2633" s="263" t="str">
        <f t="shared" si="124"/>
        <v>'=COUNT(L14.5C51D)</v>
      </c>
    </row>
    <row r="2634" spans="1:8" x14ac:dyDescent="0.2">
      <c r="A2634" s="263" t="s">
        <v>4426</v>
      </c>
      <c r="B2634" s="263" t="s">
        <v>4427</v>
      </c>
      <c r="C2634" s="263">
        <f t="shared" ca="1" si="125"/>
        <v>0</v>
      </c>
      <c r="D2634" s="263" t="b">
        <f>ISBLANK(L14.5C51M)</f>
        <v>1</v>
      </c>
      <c r="E2634" s="263">
        <f>COUNT(L14.5C51M)</f>
        <v>0</v>
      </c>
      <c r="G2634" s="268" t="str">
        <f t="shared" si="123"/>
        <v>'=ISBLANK(L14.5C51M)</v>
      </c>
      <c r="H2634" s="263" t="str">
        <f t="shared" si="124"/>
        <v>'=COUNT(L14.5C51M)</v>
      </c>
    </row>
    <row r="2635" spans="1:8" x14ac:dyDescent="0.2">
      <c r="A2635" s="263" t="s">
        <v>6281</v>
      </c>
      <c r="B2635" s="263" t="s">
        <v>4429</v>
      </c>
      <c r="C2635" s="263" t="e">
        <f t="shared" ca="1" si="125"/>
        <v>#REF!</v>
      </c>
      <c r="D2635" s="263" t="b">
        <f>ISBLANK(L14.5D)</f>
        <v>0</v>
      </c>
      <c r="E2635" s="263">
        <f>COUNT(L14.5D)</f>
        <v>0</v>
      </c>
      <c r="G2635" s="268" t="str">
        <f t="shared" si="123"/>
        <v>'=ISBLANK(L14.5D)</v>
      </c>
      <c r="H2635" s="263" t="str">
        <f t="shared" si="124"/>
        <v>'=COUNT(L14.5D)</v>
      </c>
    </row>
    <row r="2636" spans="1:8" x14ac:dyDescent="0.2">
      <c r="A2636" s="263" t="s">
        <v>4428</v>
      </c>
      <c r="B2636" s="263" t="s">
        <v>4429</v>
      </c>
      <c r="C2636" s="263" t="e">
        <f t="shared" ca="1" si="125"/>
        <v>#REF!</v>
      </c>
      <c r="D2636" s="263" t="b">
        <f>ISBLANK(L14.5D1)</f>
        <v>0</v>
      </c>
      <c r="E2636" s="263">
        <f>COUNT(L14.5D1)</f>
        <v>0</v>
      </c>
      <c r="G2636" s="268" t="str">
        <f t="shared" si="123"/>
        <v>'=ISBLANK(L14.5D1)</v>
      </c>
      <c r="H2636" s="263" t="str">
        <f t="shared" si="124"/>
        <v>'=COUNT(L14.5D1)</v>
      </c>
    </row>
    <row r="2637" spans="1:8" x14ac:dyDescent="0.2">
      <c r="A2637" s="263" t="s">
        <v>4430</v>
      </c>
      <c r="B2637" s="263" t="s">
        <v>4431</v>
      </c>
      <c r="C2637" s="263" t="e">
        <f t="shared" ca="1" si="125"/>
        <v>#REF!</v>
      </c>
      <c r="D2637" s="263" t="b">
        <f>ISBLANK(L14.5D2)</f>
        <v>0</v>
      </c>
      <c r="E2637" s="263">
        <f>COUNT(L14.5D2)</f>
        <v>0</v>
      </c>
      <c r="G2637" s="268" t="str">
        <f t="shared" si="123"/>
        <v>'=ISBLANK(L14.5D2)</v>
      </c>
      <c r="H2637" s="263" t="str">
        <f t="shared" si="124"/>
        <v>'=COUNT(L14.5D2)</v>
      </c>
    </row>
    <row r="2638" spans="1:8" x14ac:dyDescent="0.2">
      <c r="A2638" s="263" t="s">
        <v>4432</v>
      </c>
      <c r="B2638" s="263" t="s">
        <v>4433</v>
      </c>
      <c r="C2638" s="263">
        <f t="shared" ca="1" si="125"/>
        <v>0</v>
      </c>
      <c r="D2638" s="263" t="b">
        <f>ISBLANK(L14.5DT)</f>
        <v>0</v>
      </c>
      <c r="E2638" s="263">
        <f>COUNT(L14.5DT)</f>
        <v>1</v>
      </c>
      <c r="G2638" s="268" t="str">
        <f t="shared" si="123"/>
        <v>'=ISBLANK(L14.5DT)</v>
      </c>
      <c r="H2638" s="263" t="str">
        <f t="shared" si="124"/>
        <v>'=COUNT(L14.5DT)</v>
      </c>
    </row>
    <row r="2639" spans="1:8" x14ac:dyDescent="0.2">
      <c r="A2639" s="263" t="s">
        <v>6282</v>
      </c>
      <c r="B2639" s="263" t="s">
        <v>4435</v>
      </c>
      <c r="C2639" s="263" t="e">
        <f t="shared" ca="1" si="125"/>
        <v>#REF!</v>
      </c>
      <c r="D2639" s="263" t="b">
        <f>ISBLANK(L14.5M)</f>
        <v>0</v>
      </c>
      <c r="E2639" s="263">
        <f>COUNT(L14.5M)</f>
        <v>0</v>
      </c>
      <c r="G2639" s="268" t="str">
        <f t="shared" si="123"/>
        <v>'=ISBLANK(L14.5M)</v>
      </c>
      <c r="H2639" s="263" t="str">
        <f t="shared" si="124"/>
        <v>'=COUNT(L14.5M)</v>
      </c>
    </row>
    <row r="2640" spans="1:8" x14ac:dyDescent="0.2">
      <c r="A2640" s="263" t="s">
        <v>4434</v>
      </c>
      <c r="B2640" s="263" t="s">
        <v>4435</v>
      </c>
      <c r="C2640" s="263" t="e">
        <f t="shared" ca="1" si="125"/>
        <v>#REF!</v>
      </c>
      <c r="D2640" s="263" t="b">
        <f>ISBLANK(L14.5M1)</f>
        <v>0</v>
      </c>
      <c r="E2640" s="263">
        <f>COUNT(L14.5M1)</f>
        <v>0</v>
      </c>
      <c r="G2640" s="268" t="str">
        <f t="shared" si="123"/>
        <v>'=ISBLANK(L14.5M1)</v>
      </c>
      <c r="H2640" s="263" t="str">
        <f t="shared" si="124"/>
        <v>'=COUNT(L14.5M1)</v>
      </c>
    </row>
    <row r="2641" spans="1:8" x14ac:dyDescent="0.2">
      <c r="A2641" s="263" t="s">
        <v>4436</v>
      </c>
      <c r="B2641" s="263" t="s">
        <v>4437</v>
      </c>
      <c r="C2641" s="263" t="e">
        <f t="shared" ca="1" si="125"/>
        <v>#REF!</v>
      </c>
      <c r="D2641" s="263" t="b">
        <f>ISBLANK(L14.5M2)</f>
        <v>0</v>
      </c>
      <c r="E2641" s="263">
        <f>COUNT(L14.5M2)</f>
        <v>0</v>
      </c>
      <c r="G2641" s="268" t="str">
        <f t="shared" si="123"/>
        <v>'=ISBLANK(L14.5M2)</v>
      </c>
      <c r="H2641" s="263" t="str">
        <f t="shared" si="124"/>
        <v>'=COUNT(L14.5M2)</v>
      </c>
    </row>
    <row r="2642" spans="1:8" x14ac:dyDescent="0.2">
      <c r="A2642" s="263" t="s">
        <v>4438</v>
      </c>
      <c r="B2642" s="263" t="s">
        <v>4439</v>
      </c>
      <c r="C2642" s="263">
        <f t="shared" ca="1" si="125"/>
        <v>0</v>
      </c>
      <c r="D2642" s="263" t="b">
        <f>ISBLANK(L14.5MT)</f>
        <v>0</v>
      </c>
      <c r="E2642" s="263">
        <f>COUNT(L14.5MT)</f>
        <v>1</v>
      </c>
      <c r="G2642" s="268" t="str">
        <f t="shared" si="123"/>
        <v>'=ISBLANK(L14.5MT)</v>
      </c>
      <c r="H2642" s="263" t="str">
        <f t="shared" si="124"/>
        <v>'=COUNT(L14.5MT)</v>
      </c>
    </row>
    <row r="2643" spans="1:8" x14ac:dyDescent="0.2">
      <c r="A2643" s="263" t="s">
        <v>4440</v>
      </c>
      <c r="B2643" s="263" t="s">
        <v>4441</v>
      </c>
      <c r="C2643" s="263">
        <f t="shared" ca="1" si="125"/>
        <v>0</v>
      </c>
      <c r="D2643" s="263" t="b">
        <f>ISBLANK(L14.6C01D)</f>
        <v>1</v>
      </c>
      <c r="E2643" s="263">
        <f>COUNT(L14.6C01D)</f>
        <v>0</v>
      </c>
      <c r="G2643" s="268" t="str">
        <f t="shared" si="123"/>
        <v>'=ISBLANK(L14.6C01D)</v>
      </c>
      <c r="H2643" s="263" t="str">
        <f t="shared" si="124"/>
        <v>'=COUNT(L14.6C01D)</v>
      </c>
    </row>
    <row r="2644" spans="1:8" x14ac:dyDescent="0.2">
      <c r="A2644" s="263" t="s">
        <v>4442</v>
      </c>
      <c r="B2644" s="263" t="s">
        <v>4443</v>
      </c>
      <c r="C2644" s="263">
        <f t="shared" ca="1" si="125"/>
        <v>0</v>
      </c>
      <c r="D2644" s="263" t="b">
        <f>ISBLANK(L14.6C01M)</f>
        <v>1</v>
      </c>
      <c r="E2644" s="263">
        <f>COUNT(L14.6C01M)</f>
        <v>0</v>
      </c>
      <c r="G2644" s="268" t="str">
        <f t="shared" si="123"/>
        <v>'=ISBLANK(L14.6C01M)</v>
      </c>
      <c r="H2644" s="263" t="str">
        <f t="shared" si="124"/>
        <v>'=COUNT(L14.6C01M)</v>
      </c>
    </row>
    <row r="2645" spans="1:8" x14ac:dyDescent="0.2">
      <c r="A2645" s="263" t="s">
        <v>4444</v>
      </c>
      <c r="B2645" s="263" t="s">
        <v>4445</v>
      </c>
      <c r="C2645" s="263">
        <f t="shared" ca="1" si="125"/>
        <v>0</v>
      </c>
      <c r="D2645" s="263" t="b">
        <f>ISBLANK(L14.6C02D)</f>
        <v>1</v>
      </c>
      <c r="E2645" s="263">
        <f>COUNT(L14.6C02D)</f>
        <v>0</v>
      </c>
      <c r="G2645" s="268" t="str">
        <f t="shared" si="123"/>
        <v>'=ISBLANK(L14.6C02D)</v>
      </c>
      <c r="H2645" s="263" t="str">
        <f t="shared" si="124"/>
        <v>'=COUNT(L14.6C02D)</v>
      </c>
    </row>
    <row r="2646" spans="1:8" x14ac:dyDescent="0.2">
      <c r="A2646" s="263" t="s">
        <v>4446</v>
      </c>
      <c r="B2646" s="263" t="s">
        <v>4447</v>
      </c>
      <c r="C2646" s="263">
        <f t="shared" ca="1" si="125"/>
        <v>0</v>
      </c>
      <c r="D2646" s="263" t="b">
        <f>ISBLANK(L14.6C02M)</f>
        <v>1</v>
      </c>
      <c r="E2646" s="263">
        <f>COUNT(L14.6C02M)</f>
        <v>0</v>
      </c>
      <c r="G2646" s="268" t="str">
        <f t="shared" si="123"/>
        <v>'=ISBLANK(L14.6C02M)</v>
      </c>
      <c r="H2646" s="263" t="str">
        <f t="shared" si="124"/>
        <v>'=COUNT(L14.6C02M)</v>
      </c>
    </row>
    <row r="2647" spans="1:8" x14ac:dyDescent="0.2">
      <c r="A2647" s="263" t="s">
        <v>4448</v>
      </c>
      <c r="B2647" s="263" t="s">
        <v>4449</v>
      </c>
      <c r="C2647" s="263">
        <f t="shared" ca="1" si="125"/>
        <v>0</v>
      </c>
      <c r="D2647" s="263" t="b">
        <f>ISBLANK(L14.6C03D)</f>
        <v>1</v>
      </c>
      <c r="E2647" s="263">
        <f>COUNT(L14.6C03D)</f>
        <v>0</v>
      </c>
      <c r="G2647" s="268" t="str">
        <f t="shared" si="123"/>
        <v>'=ISBLANK(L14.6C03D)</v>
      </c>
      <c r="H2647" s="263" t="str">
        <f t="shared" si="124"/>
        <v>'=COUNT(L14.6C03D)</v>
      </c>
    </row>
    <row r="2648" spans="1:8" x14ac:dyDescent="0.2">
      <c r="A2648" s="263" t="s">
        <v>4450</v>
      </c>
      <c r="B2648" s="263" t="s">
        <v>4451</v>
      </c>
      <c r="C2648" s="263">
        <f t="shared" ca="1" si="125"/>
        <v>0</v>
      </c>
      <c r="D2648" s="263" t="b">
        <f>ISBLANK(L14.6C03M)</f>
        <v>1</v>
      </c>
      <c r="E2648" s="263">
        <f>COUNT(L14.6C03M)</f>
        <v>0</v>
      </c>
      <c r="G2648" s="268" t="str">
        <f t="shared" si="123"/>
        <v>'=ISBLANK(L14.6C03M)</v>
      </c>
      <c r="H2648" s="263" t="str">
        <f t="shared" si="124"/>
        <v>'=COUNT(L14.6C03M)</v>
      </c>
    </row>
    <row r="2649" spans="1:8" x14ac:dyDescent="0.2">
      <c r="A2649" s="263" t="s">
        <v>4452</v>
      </c>
      <c r="B2649" s="263" t="s">
        <v>4453</v>
      </c>
      <c r="C2649" s="263">
        <f t="shared" ca="1" si="125"/>
        <v>0</v>
      </c>
      <c r="D2649" s="263" t="b">
        <f>ISBLANK(L14.6C04D)</f>
        <v>1</v>
      </c>
      <c r="E2649" s="263">
        <f>COUNT(L14.6C04D)</f>
        <v>0</v>
      </c>
      <c r="G2649" s="268" t="str">
        <f t="shared" si="123"/>
        <v>'=ISBLANK(L14.6C04D)</v>
      </c>
      <c r="H2649" s="263" t="str">
        <f t="shared" si="124"/>
        <v>'=COUNT(L14.6C04D)</v>
      </c>
    </row>
    <row r="2650" spans="1:8" x14ac:dyDescent="0.2">
      <c r="A2650" s="263" t="s">
        <v>4454</v>
      </c>
      <c r="B2650" s="263" t="s">
        <v>4455</v>
      </c>
      <c r="C2650" s="263">
        <f t="shared" ca="1" si="125"/>
        <v>0</v>
      </c>
      <c r="D2650" s="263" t="b">
        <f>ISBLANK(L14.6C04M)</f>
        <v>1</v>
      </c>
      <c r="E2650" s="263">
        <f>COUNT(L14.6C04M)</f>
        <v>0</v>
      </c>
      <c r="G2650" s="268" t="str">
        <f t="shared" si="123"/>
        <v>'=ISBLANK(L14.6C04M)</v>
      </c>
      <c r="H2650" s="263" t="str">
        <f t="shared" si="124"/>
        <v>'=COUNT(L14.6C04M)</v>
      </c>
    </row>
    <row r="2651" spans="1:8" x14ac:dyDescent="0.2">
      <c r="A2651" s="263" t="s">
        <v>4456</v>
      </c>
      <c r="B2651" s="263" t="s">
        <v>4457</v>
      </c>
      <c r="C2651" s="263">
        <f t="shared" ca="1" si="125"/>
        <v>0</v>
      </c>
      <c r="D2651" s="263" t="b">
        <f>ISBLANK(L14.6C05D)</f>
        <v>1</v>
      </c>
      <c r="E2651" s="263">
        <f>COUNT(L14.6C05D)</f>
        <v>0</v>
      </c>
      <c r="G2651" s="268" t="str">
        <f t="shared" si="123"/>
        <v>'=ISBLANK(L14.6C05D)</v>
      </c>
      <c r="H2651" s="263" t="str">
        <f t="shared" si="124"/>
        <v>'=COUNT(L14.6C05D)</v>
      </c>
    </row>
    <row r="2652" spans="1:8" x14ac:dyDescent="0.2">
      <c r="A2652" s="263" t="s">
        <v>4458</v>
      </c>
      <c r="B2652" s="263" t="s">
        <v>4459</v>
      </c>
      <c r="C2652" s="263">
        <f t="shared" ca="1" si="125"/>
        <v>0</v>
      </c>
      <c r="D2652" s="263" t="b">
        <f>ISBLANK(L14.6C05M)</f>
        <v>1</v>
      </c>
      <c r="E2652" s="263">
        <f>COUNT(L14.6C05M)</f>
        <v>0</v>
      </c>
      <c r="G2652" s="268" t="str">
        <f t="shared" si="123"/>
        <v>'=ISBLANK(L14.6C05M)</v>
      </c>
      <c r="H2652" s="263" t="str">
        <f t="shared" si="124"/>
        <v>'=COUNT(L14.6C05M)</v>
      </c>
    </row>
    <row r="2653" spans="1:8" x14ac:dyDescent="0.2">
      <c r="A2653" s="263" t="s">
        <v>4460</v>
      </c>
      <c r="B2653" s="263" t="s">
        <v>4461</v>
      </c>
      <c r="C2653" s="263">
        <f t="shared" ca="1" si="125"/>
        <v>0</v>
      </c>
      <c r="D2653" s="263" t="b">
        <f>ISBLANK(L14.6C06D)</f>
        <v>1</v>
      </c>
      <c r="E2653" s="263">
        <f>COUNT(L14.6C06D)</f>
        <v>0</v>
      </c>
      <c r="G2653" s="268" t="str">
        <f t="shared" si="123"/>
        <v>'=ISBLANK(L14.6C06D)</v>
      </c>
      <c r="H2653" s="263" t="str">
        <f t="shared" si="124"/>
        <v>'=COUNT(L14.6C06D)</v>
      </c>
    </row>
    <row r="2654" spans="1:8" x14ac:dyDescent="0.2">
      <c r="A2654" s="263" t="s">
        <v>4462</v>
      </c>
      <c r="B2654" s="263" t="s">
        <v>4463</v>
      </c>
      <c r="C2654" s="263">
        <f t="shared" ca="1" si="125"/>
        <v>0</v>
      </c>
      <c r="D2654" s="263" t="b">
        <f>ISBLANK(L14.6C06M)</f>
        <v>1</v>
      </c>
      <c r="E2654" s="263">
        <f>COUNT(L14.6C06M)</f>
        <v>0</v>
      </c>
      <c r="G2654" s="268" t="str">
        <f t="shared" si="123"/>
        <v>'=ISBLANK(L14.6C06M)</v>
      </c>
      <c r="H2654" s="263" t="str">
        <f t="shared" si="124"/>
        <v>'=COUNT(L14.6C06M)</v>
      </c>
    </row>
    <row r="2655" spans="1:8" x14ac:dyDescent="0.2">
      <c r="A2655" s="263" t="s">
        <v>4464</v>
      </c>
      <c r="B2655" s="263" t="s">
        <v>4465</v>
      </c>
      <c r="C2655" s="263">
        <f t="shared" ca="1" si="125"/>
        <v>0</v>
      </c>
      <c r="D2655" s="263" t="b">
        <f>ISBLANK(L14.6C07D)</f>
        <v>1</v>
      </c>
      <c r="E2655" s="263">
        <f>COUNT(L14.6C07D)</f>
        <v>0</v>
      </c>
      <c r="G2655" s="268" t="str">
        <f t="shared" si="123"/>
        <v>'=ISBLANK(L14.6C07D)</v>
      </c>
      <c r="H2655" s="263" t="str">
        <f t="shared" si="124"/>
        <v>'=COUNT(L14.6C07D)</v>
      </c>
    </row>
    <row r="2656" spans="1:8" x14ac:dyDescent="0.2">
      <c r="A2656" s="263" t="s">
        <v>4466</v>
      </c>
      <c r="B2656" s="263" t="s">
        <v>4467</v>
      </c>
      <c r="C2656" s="263">
        <f t="shared" ca="1" si="125"/>
        <v>0</v>
      </c>
      <c r="D2656" s="263" t="b">
        <f>ISBLANK(L14.6C07M)</f>
        <v>1</v>
      </c>
      <c r="E2656" s="263">
        <f>COUNT(L14.6C07M)</f>
        <v>0</v>
      </c>
      <c r="G2656" s="268" t="str">
        <f t="shared" si="123"/>
        <v>'=ISBLANK(L14.6C07M)</v>
      </c>
      <c r="H2656" s="263" t="str">
        <f t="shared" si="124"/>
        <v>'=COUNT(L14.6C07M)</v>
      </c>
    </row>
    <row r="2657" spans="1:8" x14ac:dyDescent="0.2">
      <c r="A2657" s="263" t="s">
        <v>4468</v>
      </c>
      <c r="B2657" s="263" t="s">
        <v>4469</v>
      </c>
      <c r="C2657" s="263">
        <f t="shared" ca="1" si="125"/>
        <v>0</v>
      </c>
      <c r="D2657" s="263" t="b">
        <f>ISBLANK(L14.6C08D)</f>
        <v>1</v>
      </c>
      <c r="E2657" s="263">
        <f>COUNT(L14.6C08D)</f>
        <v>0</v>
      </c>
      <c r="G2657" s="268" t="str">
        <f t="shared" si="123"/>
        <v>'=ISBLANK(L14.6C08D)</v>
      </c>
      <c r="H2657" s="263" t="str">
        <f t="shared" si="124"/>
        <v>'=COUNT(L14.6C08D)</v>
      </c>
    </row>
    <row r="2658" spans="1:8" x14ac:dyDescent="0.2">
      <c r="A2658" s="263" t="s">
        <v>4470</v>
      </c>
      <c r="B2658" s="263" t="s">
        <v>4471</v>
      </c>
      <c r="C2658" s="263">
        <f t="shared" ca="1" si="125"/>
        <v>0</v>
      </c>
      <c r="D2658" s="263" t="b">
        <f>ISBLANK(L14.6C08M)</f>
        <v>1</v>
      </c>
      <c r="E2658" s="263">
        <f>COUNT(L14.6C08M)</f>
        <v>0</v>
      </c>
      <c r="G2658" s="268" t="str">
        <f t="shared" si="123"/>
        <v>'=ISBLANK(L14.6C08M)</v>
      </c>
      <c r="H2658" s="263" t="str">
        <f t="shared" si="124"/>
        <v>'=COUNT(L14.6C08M)</v>
      </c>
    </row>
    <row r="2659" spans="1:8" x14ac:dyDescent="0.2">
      <c r="A2659" s="263" t="s">
        <v>4472</v>
      </c>
      <c r="B2659" s="263" t="s">
        <v>4473</v>
      </c>
      <c r="C2659" s="263">
        <f t="shared" ca="1" si="125"/>
        <v>0</v>
      </c>
      <c r="D2659" s="263" t="b">
        <f>ISBLANK(L14.6C09D)</f>
        <v>1</v>
      </c>
      <c r="E2659" s="263">
        <f>COUNT(L14.6C09D)</f>
        <v>0</v>
      </c>
      <c r="G2659" s="268" t="str">
        <f t="shared" si="123"/>
        <v>'=ISBLANK(L14.6C09D)</v>
      </c>
      <c r="H2659" s="263" t="str">
        <f t="shared" si="124"/>
        <v>'=COUNT(L14.6C09D)</v>
      </c>
    </row>
    <row r="2660" spans="1:8" x14ac:dyDescent="0.2">
      <c r="A2660" s="263" t="s">
        <v>4474</v>
      </c>
      <c r="B2660" s="263" t="s">
        <v>4475</v>
      </c>
      <c r="C2660" s="263">
        <f t="shared" ca="1" si="125"/>
        <v>0</v>
      </c>
      <c r="D2660" s="263" t="b">
        <f>ISBLANK(L14.6C09M)</f>
        <v>1</v>
      </c>
      <c r="E2660" s="263">
        <f>COUNT(L14.6C09M)</f>
        <v>0</v>
      </c>
      <c r="G2660" s="268" t="str">
        <f t="shared" si="123"/>
        <v>'=ISBLANK(L14.6C09M)</v>
      </c>
      <c r="H2660" s="263" t="str">
        <f t="shared" si="124"/>
        <v>'=COUNT(L14.6C09M)</v>
      </c>
    </row>
    <row r="2661" spans="1:8" x14ac:dyDescent="0.2">
      <c r="A2661" s="263" t="s">
        <v>4476</v>
      </c>
      <c r="B2661" s="263" t="s">
        <v>4477</v>
      </c>
      <c r="C2661" s="263">
        <f t="shared" ca="1" si="125"/>
        <v>0</v>
      </c>
      <c r="D2661" s="263" t="b">
        <f>ISBLANK(L14.6C10D)</f>
        <v>1</v>
      </c>
      <c r="E2661" s="263">
        <f>COUNT(L14.6C10D)</f>
        <v>0</v>
      </c>
      <c r="G2661" s="268" t="str">
        <f t="shared" si="123"/>
        <v>'=ISBLANK(L14.6C10D)</v>
      </c>
      <c r="H2661" s="263" t="str">
        <f t="shared" si="124"/>
        <v>'=COUNT(L14.6C10D)</v>
      </c>
    </row>
    <row r="2662" spans="1:8" x14ac:dyDescent="0.2">
      <c r="A2662" s="263" t="s">
        <v>4478</v>
      </c>
      <c r="B2662" s="263" t="s">
        <v>4479</v>
      </c>
      <c r="C2662" s="263">
        <f t="shared" ca="1" si="125"/>
        <v>0</v>
      </c>
      <c r="D2662" s="263" t="b">
        <f>ISBLANK(L14.6C10M)</f>
        <v>1</v>
      </c>
      <c r="E2662" s="263">
        <f>COUNT(L14.6C10M)</f>
        <v>0</v>
      </c>
      <c r="G2662" s="268" t="str">
        <f t="shared" si="123"/>
        <v>'=ISBLANK(L14.6C10M)</v>
      </c>
      <c r="H2662" s="263" t="str">
        <f t="shared" si="124"/>
        <v>'=COUNT(L14.6C10M)</v>
      </c>
    </row>
    <row r="2663" spans="1:8" x14ac:dyDescent="0.2">
      <c r="A2663" s="263" t="s">
        <v>4480</v>
      </c>
      <c r="B2663" s="263" t="s">
        <v>4481</v>
      </c>
      <c r="C2663" s="263">
        <f t="shared" ca="1" si="125"/>
        <v>0</v>
      </c>
      <c r="D2663" s="263" t="b">
        <f>ISBLANK(L14.6C11D)</f>
        <v>1</v>
      </c>
      <c r="E2663" s="263">
        <f>COUNT(L14.6C11D)</f>
        <v>0</v>
      </c>
      <c r="G2663" s="268" t="str">
        <f t="shared" si="123"/>
        <v>'=ISBLANK(L14.6C11D)</v>
      </c>
      <c r="H2663" s="263" t="str">
        <f t="shared" si="124"/>
        <v>'=COUNT(L14.6C11D)</v>
      </c>
    </row>
    <row r="2664" spans="1:8" x14ac:dyDescent="0.2">
      <c r="A2664" s="263" t="s">
        <v>4482</v>
      </c>
      <c r="B2664" s="263" t="s">
        <v>4483</v>
      </c>
      <c r="C2664" s="263">
        <f t="shared" ca="1" si="125"/>
        <v>0</v>
      </c>
      <c r="D2664" s="263" t="b">
        <f>ISBLANK(L14.6C11M)</f>
        <v>1</v>
      </c>
      <c r="E2664" s="263">
        <f>COUNT(L14.6C11M)</f>
        <v>0</v>
      </c>
      <c r="G2664" s="268" t="str">
        <f t="shared" si="123"/>
        <v>'=ISBLANK(L14.6C11M)</v>
      </c>
      <c r="H2664" s="263" t="str">
        <f t="shared" si="124"/>
        <v>'=COUNT(L14.6C11M)</v>
      </c>
    </row>
    <row r="2665" spans="1:8" x14ac:dyDescent="0.2">
      <c r="A2665" s="263" t="s">
        <v>4484</v>
      </c>
      <c r="B2665" s="263" t="s">
        <v>4485</v>
      </c>
      <c r="C2665" s="263">
        <f t="shared" ca="1" si="125"/>
        <v>0</v>
      </c>
      <c r="D2665" s="263" t="b">
        <f>ISBLANK(L14.6C12D)</f>
        <v>1</v>
      </c>
      <c r="E2665" s="263">
        <f>COUNT(L14.6C12D)</f>
        <v>0</v>
      </c>
      <c r="G2665" s="268" t="str">
        <f t="shared" si="123"/>
        <v>'=ISBLANK(L14.6C12D)</v>
      </c>
      <c r="H2665" s="263" t="str">
        <f t="shared" si="124"/>
        <v>'=COUNT(L14.6C12D)</v>
      </c>
    </row>
    <row r="2666" spans="1:8" x14ac:dyDescent="0.2">
      <c r="A2666" s="263" t="s">
        <v>4486</v>
      </c>
      <c r="B2666" s="263" t="s">
        <v>4487</v>
      </c>
      <c r="C2666" s="263">
        <f t="shared" ca="1" si="125"/>
        <v>0</v>
      </c>
      <c r="D2666" s="263" t="b">
        <f>ISBLANK(L14.6C12M)</f>
        <v>1</v>
      </c>
      <c r="E2666" s="263">
        <f>COUNT(L14.6C12M)</f>
        <v>0</v>
      </c>
      <c r="G2666" s="268" t="str">
        <f t="shared" si="123"/>
        <v>'=ISBLANK(L14.6C12M)</v>
      </c>
      <c r="H2666" s="263" t="str">
        <f t="shared" si="124"/>
        <v>'=COUNT(L14.6C12M)</v>
      </c>
    </row>
    <row r="2667" spans="1:8" x14ac:dyDescent="0.2">
      <c r="A2667" s="263" t="s">
        <v>4488</v>
      </c>
      <c r="B2667" s="263" t="s">
        <v>4489</v>
      </c>
      <c r="C2667" s="263">
        <f t="shared" ca="1" si="125"/>
        <v>0</v>
      </c>
      <c r="D2667" s="263" t="b">
        <f>ISBLANK(L14.6C13D)</f>
        <v>1</v>
      </c>
      <c r="E2667" s="263">
        <f>COUNT(L14.6C13D)</f>
        <v>0</v>
      </c>
      <c r="G2667" s="268" t="str">
        <f t="shared" si="123"/>
        <v>'=ISBLANK(L14.6C13D)</v>
      </c>
      <c r="H2667" s="263" t="str">
        <f t="shared" si="124"/>
        <v>'=COUNT(L14.6C13D)</v>
      </c>
    </row>
    <row r="2668" spans="1:8" x14ac:dyDescent="0.2">
      <c r="A2668" s="263" t="s">
        <v>4490</v>
      </c>
      <c r="B2668" s="263" t="s">
        <v>4491</v>
      </c>
      <c r="C2668" s="263">
        <f t="shared" ca="1" si="125"/>
        <v>0</v>
      </c>
      <c r="D2668" s="263" t="b">
        <f>ISBLANK(L14.6C13M)</f>
        <v>1</v>
      </c>
      <c r="E2668" s="263">
        <f>COUNT(L14.6C13M)</f>
        <v>0</v>
      </c>
      <c r="G2668" s="268" t="str">
        <f t="shared" si="123"/>
        <v>'=ISBLANK(L14.6C13M)</v>
      </c>
      <c r="H2668" s="263" t="str">
        <f t="shared" si="124"/>
        <v>'=COUNT(L14.6C13M)</v>
      </c>
    </row>
    <row r="2669" spans="1:8" x14ac:dyDescent="0.2">
      <c r="A2669" s="263" t="s">
        <v>4492</v>
      </c>
      <c r="B2669" s="263" t="s">
        <v>4493</v>
      </c>
      <c r="C2669" s="263">
        <f t="shared" ca="1" si="125"/>
        <v>0</v>
      </c>
      <c r="D2669" s="263" t="b">
        <f>ISBLANK(L14.6C14D)</f>
        <v>1</v>
      </c>
      <c r="E2669" s="263">
        <f>COUNT(L14.6C14D)</f>
        <v>0</v>
      </c>
      <c r="G2669" s="268" t="str">
        <f t="shared" si="123"/>
        <v>'=ISBLANK(L14.6C14D)</v>
      </c>
      <c r="H2669" s="263" t="str">
        <f t="shared" si="124"/>
        <v>'=COUNT(L14.6C14D)</v>
      </c>
    </row>
    <row r="2670" spans="1:8" x14ac:dyDescent="0.2">
      <c r="A2670" s="263" t="s">
        <v>4494</v>
      </c>
      <c r="B2670" s="263" t="s">
        <v>4495</v>
      </c>
      <c r="C2670" s="263">
        <f t="shared" ca="1" si="125"/>
        <v>0</v>
      </c>
      <c r="D2670" s="263" t="b">
        <f>ISBLANK(L14.6C14M)</f>
        <v>1</v>
      </c>
      <c r="E2670" s="263">
        <f>COUNT(L14.6C14M)</f>
        <v>0</v>
      </c>
      <c r="G2670" s="268" t="str">
        <f t="shared" si="123"/>
        <v>'=ISBLANK(L14.6C14M)</v>
      </c>
      <c r="H2670" s="263" t="str">
        <f t="shared" si="124"/>
        <v>'=COUNT(L14.6C14M)</v>
      </c>
    </row>
    <row r="2671" spans="1:8" x14ac:dyDescent="0.2">
      <c r="A2671" s="263" t="s">
        <v>4496</v>
      </c>
      <c r="B2671" s="263" t="s">
        <v>4497</v>
      </c>
      <c r="C2671" s="263">
        <f t="shared" ca="1" si="125"/>
        <v>0</v>
      </c>
      <c r="D2671" s="263" t="b">
        <f>ISBLANK(L14.6C15D)</f>
        <v>1</v>
      </c>
      <c r="E2671" s="263">
        <f>COUNT(L14.6C15D)</f>
        <v>0</v>
      </c>
      <c r="G2671" s="268" t="str">
        <f t="shared" si="123"/>
        <v>'=ISBLANK(L14.6C15D)</v>
      </c>
      <c r="H2671" s="263" t="str">
        <f t="shared" si="124"/>
        <v>'=COUNT(L14.6C15D)</v>
      </c>
    </row>
    <row r="2672" spans="1:8" x14ac:dyDescent="0.2">
      <c r="A2672" s="263" t="s">
        <v>4498</v>
      </c>
      <c r="B2672" s="263" t="s">
        <v>4499</v>
      </c>
      <c r="C2672" s="263">
        <f t="shared" ca="1" si="125"/>
        <v>0</v>
      </c>
      <c r="D2672" s="263" t="b">
        <f>ISBLANK(L14.6C15M)</f>
        <v>1</v>
      </c>
      <c r="E2672" s="263">
        <f>COUNT(L14.6C15M)</f>
        <v>0</v>
      </c>
      <c r="G2672" s="268" t="str">
        <f t="shared" si="123"/>
        <v>'=ISBLANK(L14.6C15M)</v>
      </c>
      <c r="H2672" s="263" t="str">
        <f t="shared" si="124"/>
        <v>'=COUNT(L14.6C15M)</v>
      </c>
    </row>
    <row r="2673" spans="1:8" x14ac:dyDescent="0.2">
      <c r="A2673" s="263" t="s">
        <v>4500</v>
      </c>
      <c r="B2673" s="263" t="s">
        <v>4501</v>
      </c>
      <c r="C2673" s="263">
        <f t="shared" ca="1" si="125"/>
        <v>0</v>
      </c>
      <c r="D2673" s="263" t="b">
        <f>ISBLANK(L14.6C16D)</f>
        <v>1</v>
      </c>
      <c r="E2673" s="263">
        <f>COUNT(L14.6C16D)</f>
        <v>0</v>
      </c>
      <c r="G2673" s="268" t="str">
        <f t="shared" si="123"/>
        <v>'=ISBLANK(L14.6C16D)</v>
      </c>
      <c r="H2673" s="263" t="str">
        <f t="shared" si="124"/>
        <v>'=COUNT(L14.6C16D)</v>
      </c>
    </row>
    <row r="2674" spans="1:8" x14ac:dyDescent="0.2">
      <c r="A2674" s="263" t="s">
        <v>4502</v>
      </c>
      <c r="B2674" s="263" t="s">
        <v>4503</v>
      </c>
      <c r="C2674" s="263">
        <f t="shared" ca="1" si="125"/>
        <v>0</v>
      </c>
      <c r="D2674" s="263" t="b">
        <f>ISBLANK(L14.6C16M)</f>
        <v>1</v>
      </c>
      <c r="E2674" s="263">
        <f>COUNT(L14.6C16M)</f>
        <v>0</v>
      </c>
      <c r="G2674" s="268" t="str">
        <f t="shared" si="123"/>
        <v>'=ISBLANK(L14.6C16M)</v>
      </c>
      <c r="H2674" s="263" t="str">
        <f t="shared" si="124"/>
        <v>'=COUNT(L14.6C16M)</v>
      </c>
    </row>
    <row r="2675" spans="1:8" x14ac:dyDescent="0.2">
      <c r="A2675" s="263" t="s">
        <v>4504</v>
      </c>
      <c r="B2675" s="263" t="s">
        <v>4505</v>
      </c>
      <c r="C2675" s="263">
        <f t="shared" ca="1" si="125"/>
        <v>0</v>
      </c>
      <c r="D2675" s="263" t="b">
        <f>ISBLANK(L14.6C17D)</f>
        <v>1</v>
      </c>
      <c r="E2675" s="263">
        <f>COUNT(L14.6C17D)</f>
        <v>0</v>
      </c>
      <c r="G2675" s="268" t="str">
        <f t="shared" si="123"/>
        <v>'=ISBLANK(L14.6C17D)</v>
      </c>
      <c r="H2675" s="263" t="str">
        <f t="shared" si="124"/>
        <v>'=COUNT(L14.6C17D)</v>
      </c>
    </row>
    <row r="2676" spans="1:8" x14ac:dyDescent="0.2">
      <c r="A2676" s="263" t="s">
        <v>4506</v>
      </c>
      <c r="B2676" s="263" t="s">
        <v>4507</v>
      </c>
      <c r="C2676" s="263">
        <f t="shared" ca="1" si="125"/>
        <v>0</v>
      </c>
      <c r="D2676" s="263" t="b">
        <f>ISBLANK(L14.6C17M)</f>
        <v>1</v>
      </c>
      <c r="E2676" s="263">
        <f>COUNT(L14.6C17M)</f>
        <v>0</v>
      </c>
      <c r="G2676" s="268" t="str">
        <f t="shared" si="123"/>
        <v>'=ISBLANK(L14.6C17M)</v>
      </c>
      <c r="H2676" s="263" t="str">
        <f t="shared" si="124"/>
        <v>'=COUNT(L14.6C17M)</v>
      </c>
    </row>
    <row r="2677" spans="1:8" x14ac:dyDescent="0.2">
      <c r="A2677" s="263" t="s">
        <v>4508</v>
      </c>
      <c r="B2677" s="263" t="s">
        <v>4509</v>
      </c>
      <c r="C2677" s="263">
        <f t="shared" ca="1" si="125"/>
        <v>0</v>
      </c>
      <c r="D2677" s="263" t="b">
        <f>ISBLANK(L14.6C18D)</f>
        <v>1</v>
      </c>
      <c r="E2677" s="263">
        <f>COUNT(L14.6C18D)</f>
        <v>0</v>
      </c>
      <c r="G2677" s="268" t="str">
        <f t="shared" si="123"/>
        <v>'=ISBLANK(L14.6C18D)</v>
      </c>
      <c r="H2677" s="263" t="str">
        <f t="shared" si="124"/>
        <v>'=COUNT(L14.6C18D)</v>
      </c>
    </row>
    <row r="2678" spans="1:8" x14ac:dyDescent="0.2">
      <c r="A2678" s="263" t="s">
        <v>4510</v>
      </c>
      <c r="B2678" s="263" t="s">
        <v>4511</v>
      </c>
      <c r="C2678" s="263">
        <f t="shared" ca="1" si="125"/>
        <v>0</v>
      </c>
      <c r="D2678" s="263" t="b">
        <f>ISBLANK(L14.6C18M)</f>
        <v>1</v>
      </c>
      <c r="E2678" s="263">
        <f>COUNT(L14.6C18M)</f>
        <v>0</v>
      </c>
      <c r="G2678" s="268" t="str">
        <f t="shared" si="123"/>
        <v>'=ISBLANK(L14.6C18M)</v>
      </c>
      <c r="H2678" s="263" t="str">
        <f t="shared" si="124"/>
        <v>'=COUNT(L14.6C18M)</v>
      </c>
    </row>
    <row r="2679" spans="1:8" x14ac:dyDescent="0.2">
      <c r="A2679" s="263" t="s">
        <v>4512</v>
      </c>
      <c r="B2679" s="263" t="s">
        <v>4513</v>
      </c>
      <c r="C2679" s="263">
        <f t="shared" ca="1" si="125"/>
        <v>0</v>
      </c>
      <c r="D2679" s="263" t="b">
        <f>ISBLANK(L14.6C19D)</f>
        <v>1</v>
      </c>
      <c r="E2679" s="263">
        <f>COUNT(L14.6C19D)</f>
        <v>0</v>
      </c>
      <c r="G2679" s="268" t="str">
        <f t="shared" si="123"/>
        <v>'=ISBLANK(L14.6C19D)</v>
      </c>
      <c r="H2679" s="263" t="str">
        <f t="shared" si="124"/>
        <v>'=COUNT(L14.6C19D)</v>
      </c>
    </row>
    <row r="2680" spans="1:8" x14ac:dyDescent="0.2">
      <c r="A2680" s="263" t="s">
        <v>4514</v>
      </c>
      <c r="B2680" s="263" t="s">
        <v>4515</v>
      </c>
      <c r="C2680" s="263">
        <f t="shared" ca="1" si="125"/>
        <v>0</v>
      </c>
      <c r="D2680" s="263" t="b">
        <f>ISBLANK(L14.6C19M)</f>
        <v>1</v>
      </c>
      <c r="E2680" s="263">
        <f>COUNT(L14.6C19M)</f>
        <v>0</v>
      </c>
      <c r="G2680" s="268" t="str">
        <f t="shared" si="123"/>
        <v>'=ISBLANK(L14.6C19M)</v>
      </c>
      <c r="H2680" s="263" t="str">
        <f t="shared" si="124"/>
        <v>'=COUNT(L14.6C19M)</v>
      </c>
    </row>
    <row r="2681" spans="1:8" x14ac:dyDescent="0.2">
      <c r="A2681" s="263" t="s">
        <v>4516</v>
      </c>
      <c r="B2681" s="263" t="s">
        <v>4517</v>
      </c>
      <c r="C2681" s="263">
        <f t="shared" ca="1" si="125"/>
        <v>0</v>
      </c>
      <c r="D2681" s="263" t="b">
        <f>ISBLANK(L14.6C20D)</f>
        <v>1</v>
      </c>
      <c r="E2681" s="263">
        <f>COUNT(L14.6C20D)</f>
        <v>0</v>
      </c>
      <c r="G2681" s="268" t="str">
        <f t="shared" si="123"/>
        <v>'=ISBLANK(L14.6C20D)</v>
      </c>
      <c r="H2681" s="263" t="str">
        <f t="shared" si="124"/>
        <v>'=COUNT(L14.6C20D)</v>
      </c>
    </row>
    <row r="2682" spans="1:8" x14ac:dyDescent="0.2">
      <c r="A2682" s="263" t="s">
        <v>4518</v>
      </c>
      <c r="B2682" s="263" t="s">
        <v>4519</v>
      </c>
      <c r="C2682" s="263">
        <f t="shared" ca="1" si="125"/>
        <v>0</v>
      </c>
      <c r="D2682" s="263" t="b">
        <f>ISBLANK(L14.6C20M)</f>
        <v>1</v>
      </c>
      <c r="E2682" s="263">
        <f>COUNT(L14.6C20M)</f>
        <v>0</v>
      </c>
      <c r="G2682" s="268" t="str">
        <f t="shared" si="123"/>
        <v>'=ISBLANK(L14.6C20M)</v>
      </c>
      <c r="H2682" s="263" t="str">
        <f t="shared" si="124"/>
        <v>'=COUNT(L14.6C20M)</v>
      </c>
    </row>
    <row r="2683" spans="1:8" x14ac:dyDescent="0.2">
      <c r="A2683" s="263" t="s">
        <v>4520</v>
      </c>
      <c r="B2683" s="263" t="s">
        <v>4521</v>
      </c>
      <c r="C2683" s="263">
        <f t="shared" ca="1" si="125"/>
        <v>0</v>
      </c>
      <c r="D2683" s="263" t="b">
        <f>ISBLANK(L14.6C21D)</f>
        <v>1</v>
      </c>
      <c r="E2683" s="263">
        <f>COUNT(L14.6C21D)</f>
        <v>0</v>
      </c>
      <c r="G2683" s="268" t="str">
        <f t="shared" si="123"/>
        <v>'=ISBLANK(L14.6C21D)</v>
      </c>
      <c r="H2683" s="263" t="str">
        <f t="shared" si="124"/>
        <v>'=COUNT(L14.6C21D)</v>
      </c>
    </row>
    <row r="2684" spans="1:8" x14ac:dyDescent="0.2">
      <c r="A2684" s="263" t="s">
        <v>4522</v>
      </c>
      <c r="B2684" s="263" t="s">
        <v>4523</v>
      </c>
      <c r="C2684" s="263">
        <f t="shared" ca="1" si="125"/>
        <v>0</v>
      </c>
      <c r="D2684" s="263" t="b">
        <f>ISBLANK(L14.6C21M)</f>
        <v>1</v>
      </c>
      <c r="E2684" s="263">
        <f>COUNT(L14.6C21M)</f>
        <v>0</v>
      </c>
      <c r="G2684" s="268" t="str">
        <f t="shared" si="123"/>
        <v>'=ISBLANK(L14.6C21M)</v>
      </c>
      <c r="H2684" s="263" t="str">
        <f t="shared" si="124"/>
        <v>'=COUNT(L14.6C21M)</v>
      </c>
    </row>
    <row r="2685" spans="1:8" x14ac:dyDescent="0.2">
      <c r="A2685" s="263" t="s">
        <v>4524</v>
      </c>
      <c r="B2685" s="263" t="s">
        <v>4525</v>
      </c>
      <c r="C2685" s="263">
        <f t="shared" ca="1" si="125"/>
        <v>0</v>
      </c>
      <c r="D2685" s="263" t="b">
        <f>ISBLANK(L14.6C22D)</f>
        <v>1</v>
      </c>
      <c r="E2685" s="263">
        <f>COUNT(L14.6C22D)</f>
        <v>0</v>
      </c>
      <c r="G2685" s="268" t="str">
        <f t="shared" si="123"/>
        <v>'=ISBLANK(L14.6C22D)</v>
      </c>
      <c r="H2685" s="263" t="str">
        <f t="shared" si="124"/>
        <v>'=COUNT(L14.6C22D)</v>
      </c>
    </row>
    <row r="2686" spans="1:8" x14ac:dyDescent="0.2">
      <c r="A2686" s="263" t="s">
        <v>4526</v>
      </c>
      <c r="B2686" s="263" t="s">
        <v>4527</v>
      </c>
      <c r="C2686" s="263">
        <f t="shared" ca="1" si="125"/>
        <v>0</v>
      </c>
      <c r="D2686" s="263" t="b">
        <f>ISBLANK(L14.6C22M)</f>
        <v>1</v>
      </c>
      <c r="E2686" s="263">
        <f>COUNT(L14.6C22M)</f>
        <v>0</v>
      </c>
      <c r="G2686" s="268" t="str">
        <f t="shared" si="123"/>
        <v>'=ISBLANK(L14.6C22M)</v>
      </c>
      <c r="H2686" s="263" t="str">
        <f t="shared" si="124"/>
        <v>'=COUNT(L14.6C22M)</v>
      </c>
    </row>
    <row r="2687" spans="1:8" x14ac:dyDescent="0.2">
      <c r="A2687" s="263" t="s">
        <v>4528</v>
      </c>
      <c r="B2687" s="263" t="s">
        <v>4529</v>
      </c>
      <c r="C2687" s="263">
        <f t="shared" ca="1" si="125"/>
        <v>0</v>
      </c>
      <c r="D2687" s="263" t="b">
        <f>ISBLANK(L14.6C23D)</f>
        <v>1</v>
      </c>
      <c r="E2687" s="263">
        <f>COUNT(L14.6C23D)</f>
        <v>0</v>
      </c>
      <c r="G2687" s="268" t="str">
        <f t="shared" si="123"/>
        <v>'=ISBLANK(L14.6C23D)</v>
      </c>
      <c r="H2687" s="263" t="str">
        <f t="shared" si="124"/>
        <v>'=COUNT(L14.6C23D)</v>
      </c>
    </row>
    <row r="2688" spans="1:8" x14ac:dyDescent="0.2">
      <c r="A2688" s="263" t="s">
        <v>4530</v>
      </c>
      <c r="B2688" s="263" t="s">
        <v>4531</v>
      </c>
      <c r="C2688" s="263">
        <f t="shared" ca="1" si="125"/>
        <v>0</v>
      </c>
      <c r="D2688" s="263" t="b">
        <f>ISBLANK(L14.6C23M)</f>
        <v>1</v>
      </c>
      <c r="E2688" s="263">
        <f>COUNT(L14.6C23M)</f>
        <v>0</v>
      </c>
      <c r="G2688" s="268" t="str">
        <f t="shared" si="123"/>
        <v>'=ISBLANK(L14.6C23M)</v>
      </c>
      <c r="H2688" s="263" t="str">
        <f t="shared" si="124"/>
        <v>'=COUNT(L14.6C23M)</v>
      </c>
    </row>
    <row r="2689" spans="1:8" x14ac:dyDescent="0.2">
      <c r="A2689" s="263" t="s">
        <v>4532</v>
      </c>
      <c r="B2689" s="263" t="s">
        <v>4533</v>
      </c>
      <c r="C2689" s="263">
        <f t="shared" ca="1" si="125"/>
        <v>0</v>
      </c>
      <c r="D2689" s="263" t="b">
        <f>ISBLANK(L14.6C24D)</f>
        <v>1</v>
      </c>
      <c r="E2689" s="263">
        <f>COUNT(L14.6C24D)</f>
        <v>0</v>
      </c>
      <c r="G2689" s="268" t="str">
        <f t="shared" si="123"/>
        <v>'=ISBLANK(L14.6C24D)</v>
      </c>
      <c r="H2689" s="263" t="str">
        <f t="shared" si="124"/>
        <v>'=COUNT(L14.6C24D)</v>
      </c>
    </row>
    <row r="2690" spans="1:8" x14ac:dyDescent="0.2">
      <c r="A2690" s="263" t="s">
        <v>4534</v>
      </c>
      <c r="B2690" s="263" t="s">
        <v>4535</v>
      </c>
      <c r="C2690" s="263">
        <f t="shared" ca="1" si="125"/>
        <v>0</v>
      </c>
      <c r="D2690" s="263" t="b">
        <f>ISBLANK(L14.6C24M)</f>
        <v>1</v>
      </c>
      <c r="E2690" s="263">
        <f>COUNT(L14.6C24M)</f>
        <v>0</v>
      </c>
      <c r="G2690" s="268" t="str">
        <f t="shared" ref="G2690:G2753" si="126">"'=ISBLANK(" &amp; A2690 &amp;")"</f>
        <v>'=ISBLANK(L14.6C24M)</v>
      </c>
      <c r="H2690" s="263" t="str">
        <f t="shared" ref="H2690:H2753" si="127">"'=COUNT(" &amp; A2690 &amp;")"</f>
        <v>'=COUNT(L14.6C24M)</v>
      </c>
    </row>
    <row r="2691" spans="1:8" x14ac:dyDescent="0.2">
      <c r="A2691" s="263" t="s">
        <v>4536</v>
      </c>
      <c r="B2691" s="263" t="s">
        <v>4537</v>
      </c>
      <c r="C2691" s="263">
        <f t="shared" ref="C2691:C2754" ca="1" si="128">INDIRECT(A2691)</f>
        <v>0</v>
      </c>
      <c r="D2691" s="263" t="b">
        <f>ISBLANK(L14.6C25D)</f>
        <v>1</v>
      </c>
      <c r="E2691" s="263">
        <f>COUNT(L14.6C25D)</f>
        <v>0</v>
      </c>
      <c r="G2691" s="268" t="str">
        <f t="shared" si="126"/>
        <v>'=ISBLANK(L14.6C25D)</v>
      </c>
      <c r="H2691" s="263" t="str">
        <f t="shared" si="127"/>
        <v>'=COUNT(L14.6C25D)</v>
      </c>
    </row>
    <row r="2692" spans="1:8" x14ac:dyDescent="0.2">
      <c r="A2692" s="263" t="s">
        <v>4538</v>
      </c>
      <c r="B2692" s="263" t="s">
        <v>4539</v>
      </c>
      <c r="C2692" s="263">
        <f t="shared" ca="1" si="128"/>
        <v>0</v>
      </c>
      <c r="D2692" s="263" t="b">
        <f>ISBLANK(L14.6C25M)</f>
        <v>1</v>
      </c>
      <c r="E2692" s="263">
        <f>COUNT(L14.6C25M)</f>
        <v>0</v>
      </c>
      <c r="G2692" s="268" t="str">
        <f t="shared" si="126"/>
        <v>'=ISBLANK(L14.6C25M)</v>
      </c>
      <c r="H2692" s="263" t="str">
        <f t="shared" si="127"/>
        <v>'=COUNT(L14.6C25M)</v>
      </c>
    </row>
    <row r="2693" spans="1:8" x14ac:dyDescent="0.2">
      <c r="A2693" s="263" t="s">
        <v>4540</v>
      </c>
      <c r="B2693" s="263" t="s">
        <v>4541</v>
      </c>
      <c r="C2693" s="263">
        <f t="shared" ca="1" si="128"/>
        <v>0</v>
      </c>
      <c r="D2693" s="263" t="b">
        <f>ISBLANK(L14.6C26D)</f>
        <v>1</v>
      </c>
      <c r="E2693" s="263">
        <f>COUNT(L14.6C26D)</f>
        <v>0</v>
      </c>
      <c r="G2693" s="268" t="str">
        <f t="shared" si="126"/>
        <v>'=ISBLANK(L14.6C26D)</v>
      </c>
      <c r="H2693" s="263" t="str">
        <f t="shared" si="127"/>
        <v>'=COUNT(L14.6C26D)</v>
      </c>
    </row>
    <row r="2694" spans="1:8" x14ac:dyDescent="0.2">
      <c r="A2694" s="263" t="s">
        <v>4542</v>
      </c>
      <c r="B2694" s="263" t="s">
        <v>4543</v>
      </c>
      <c r="C2694" s="263">
        <f t="shared" ca="1" si="128"/>
        <v>0</v>
      </c>
      <c r="D2694" s="263" t="b">
        <f>ISBLANK(L14.6C26M)</f>
        <v>1</v>
      </c>
      <c r="E2694" s="263">
        <f>COUNT(L14.6C26M)</f>
        <v>0</v>
      </c>
      <c r="G2694" s="268" t="str">
        <f t="shared" si="126"/>
        <v>'=ISBLANK(L14.6C26M)</v>
      </c>
      <c r="H2694" s="263" t="str">
        <f t="shared" si="127"/>
        <v>'=COUNT(L14.6C26M)</v>
      </c>
    </row>
    <row r="2695" spans="1:8" x14ac:dyDescent="0.2">
      <c r="A2695" s="263" t="s">
        <v>4544</v>
      </c>
      <c r="B2695" s="263" t="s">
        <v>4545</v>
      </c>
      <c r="C2695" s="263">
        <f t="shared" ca="1" si="128"/>
        <v>0</v>
      </c>
      <c r="D2695" s="263" t="b">
        <f>ISBLANK(L14.6C27D)</f>
        <v>1</v>
      </c>
      <c r="E2695" s="263">
        <f>COUNT(L14.6C27D)</f>
        <v>0</v>
      </c>
      <c r="G2695" s="268" t="str">
        <f t="shared" si="126"/>
        <v>'=ISBLANK(L14.6C27D)</v>
      </c>
      <c r="H2695" s="263" t="str">
        <f t="shared" si="127"/>
        <v>'=COUNT(L14.6C27D)</v>
      </c>
    </row>
    <row r="2696" spans="1:8" x14ac:dyDescent="0.2">
      <c r="A2696" s="263" t="s">
        <v>4546</v>
      </c>
      <c r="B2696" s="263" t="s">
        <v>4547</v>
      </c>
      <c r="C2696" s="263">
        <f t="shared" ca="1" si="128"/>
        <v>0</v>
      </c>
      <c r="D2696" s="263" t="b">
        <f>ISBLANK(L14.6C27M)</f>
        <v>1</v>
      </c>
      <c r="E2696" s="263">
        <f>COUNT(L14.6C27M)</f>
        <v>0</v>
      </c>
      <c r="G2696" s="268" t="str">
        <f t="shared" si="126"/>
        <v>'=ISBLANK(L14.6C27M)</v>
      </c>
      <c r="H2696" s="263" t="str">
        <f t="shared" si="127"/>
        <v>'=COUNT(L14.6C27M)</v>
      </c>
    </row>
    <row r="2697" spans="1:8" x14ac:dyDescent="0.2">
      <c r="A2697" s="263" t="s">
        <v>4548</v>
      </c>
      <c r="B2697" s="263" t="s">
        <v>4549</v>
      </c>
      <c r="C2697" s="263">
        <f t="shared" ca="1" si="128"/>
        <v>0</v>
      </c>
      <c r="D2697" s="263" t="b">
        <f>ISBLANK(L14.6C28D)</f>
        <v>1</v>
      </c>
      <c r="E2697" s="263">
        <f>COUNT(L14.6C28D)</f>
        <v>0</v>
      </c>
      <c r="G2697" s="268" t="str">
        <f t="shared" si="126"/>
        <v>'=ISBLANK(L14.6C28D)</v>
      </c>
      <c r="H2697" s="263" t="str">
        <f t="shared" si="127"/>
        <v>'=COUNT(L14.6C28D)</v>
      </c>
    </row>
    <row r="2698" spans="1:8" x14ac:dyDescent="0.2">
      <c r="A2698" s="263" t="s">
        <v>4550</v>
      </c>
      <c r="B2698" s="263" t="s">
        <v>4551</v>
      </c>
      <c r="C2698" s="263">
        <f t="shared" ca="1" si="128"/>
        <v>0</v>
      </c>
      <c r="D2698" s="263" t="b">
        <f>ISBLANK(L14.6C28M)</f>
        <v>1</v>
      </c>
      <c r="E2698" s="263">
        <f>COUNT(L14.6C28M)</f>
        <v>0</v>
      </c>
      <c r="G2698" s="268" t="str">
        <f t="shared" si="126"/>
        <v>'=ISBLANK(L14.6C28M)</v>
      </c>
      <c r="H2698" s="263" t="str">
        <f t="shared" si="127"/>
        <v>'=COUNT(L14.6C28M)</v>
      </c>
    </row>
    <row r="2699" spans="1:8" x14ac:dyDescent="0.2">
      <c r="A2699" s="263" t="s">
        <v>4552</v>
      </c>
      <c r="B2699" s="263" t="s">
        <v>4553</v>
      </c>
      <c r="C2699" s="263">
        <f t="shared" ca="1" si="128"/>
        <v>0</v>
      </c>
      <c r="D2699" s="263" t="b">
        <f>ISBLANK(L14.6C29D)</f>
        <v>1</v>
      </c>
      <c r="E2699" s="263">
        <f>COUNT(L14.6C29D)</f>
        <v>0</v>
      </c>
      <c r="G2699" s="268" t="str">
        <f t="shared" si="126"/>
        <v>'=ISBLANK(L14.6C29D)</v>
      </c>
      <c r="H2699" s="263" t="str">
        <f t="shared" si="127"/>
        <v>'=COUNT(L14.6C29D)</v>
      </c>
    </row>
    <row r="2700" spans="1:8" x14ac:dyDescent="0.2">
      <c r="A2700" s="263" t="s">
        <v>4554</v>
      </c>
      <c r="B2700" s="263" t="s">
        <v>4555</v>
      </c>
      <c r="C2700" s="263">
        <f t="shared" ca="1" si="128"/>
        <v>0</v>
      </c>
      <c r="D2700" s="263" t="b">
        <f>ISBLANK(L14.6C29M)</f>
        <v>1</v>
      </c>
      <c r="E2700" s="263">
        <f>COUNT(L14.6C29M)</f>
        <v>0</v>
      </c>
      <c r="G2700" s="268" t="str">
        <f t="shared" si="126"/>
        <v>'=ISBLANK(L14.6C29M)</v>
      </c>
      <c r="H2700" s="263" t="str">
        <f t="shared" si="127"/>
        <v>'=COUNT(L14.6C29M)</v>
      </c>
    </row>
    <row r="2701" spans="1:8" x14ac:dyDescent="0.2">
      <c r="A2701" s="263" t="s">
        <v>4556</v>
      </c>
      <c r="B2701" s="263" t="s">
        <v>4557</v>
      </c>
      <c r="C2701" s="263">
        <f t="shared" ca="1" si="128"/>
        <v>0</v>
      </c>
      <c r="D2701" s="263" t="b">
        <f>ISBLANK(L14.6C30D)</f>
        <v>1</v>
      </c>
      <c r="E2701" s="263">
        <f>COUNT(L14.6C30D)</f>
        <v>0</v>
      </c>
      <c r="G2701" s="268" t="str">
        <f t="shared" si="126"/>
        <v>'=ISBLANK(L14.6C30D)</v>
      </c>
      <c r="H2701" s="263" t="str">
        <f t="shared" si="127"/>
        <v>'=COUNT(L14.6C30D)</v>
      </c>
    </row>
    <row r="2702" spans="1:8" x14ac:dyDescent="0.2">
      <c r="A2702" s="263" t="s">
        <v>4558</v>
      </c>
      <c r="B2702" s="263" t="s">
        <v>4559</v>
      </c>
      <c r="C2702" s="263">
        <f t="shared" ca="1" si="128"/>
        <v>0</v>
      </c>
      <c r="D2702" s="263" t="b">
        <f>ISBLANK(L14.6C30M)</f>
        <v>1</v>
      </c>
      <c r="E2702" s="263">
        <f>COUNT(L14.6C30M)</f>
        <v>0</v>
      </c>
      <c r="G2702" s="268" t="str">
        <f t="shared" si="126"/>
        <v>'=ISBLANK(L14.6C30M)</v>
      </c>
      <c r="H2702" s="263" t="str">
        <f t="shared" si="127"/>
        <v>'=COUNT(L14.6C30M)</v>
      </c>
    </row>
    <row r="2703" spans="1:8" x14ac:dyDescent="0.2">
      <c r="A2703" s="263" t="s">
        <v>4560</v>
      </c>
      <c r="B2703" s="263" t="s">
        <v>4561</v>
      </c>
      <c r="C2703" s="263">
        <f t="shared" ca="1" si="128"/>
        <v>0</v>
      </c>
      <c r="D2703" s="263" t="b">
        <f>ISBLANK(L14.6C31D)</f>
        <v>1</v>
      </c>
      <c r="E2703" s="263">
        <f>COUNT(L14.6C31D)</f>
        <v>0</v>
      </c>
      <c r="G2703" s="268" t="str">
        <f t="shared" si="126"/>
        <v>'=ISBLANK(L14.6C31D)</v>
      </c>
      <c r="H2703" s="263" t="str">
        <f t="shared" si="127"/>
        <v>'=COUNT(L14.6C31D)</v>
      </c>
    </row>
    <row r="2704" spans="1:8" x14ac:dyDescent="0.2">
      <c r="A2704" s="263" t="s">
        <v>4562</v>
      </c>
      <c r="B2704" s="263" t="s">
        <v>4563</v>
      </c>
      <c r="C2704" s="263">
        <f t="shared" ca="1" si="128"/>
        <v>0</v>
      </c>
      <c r="D2704" s="263" t="b">
        <f>ISBLANK(L14.6C31M)</f>
        <v>1</v>
      </c>
      <c r="E2704" s="263">
        <f>COUNT(L14.6C31M)</f>
        <v>0</v>
      </c>
      <c r="G2704" s="268" t="str">
        <f t="shared" si="126"/>
        <v>'=ISBLANK(L14.6C31M)</v>
      </c>
      <c r="H2704" s="263" t="str">
        <f t="shared" si="127"/>
        <v>'=COUNT(L14.6C31M)</v>
      </c>
    </row>
    <row r="2705" spans="1:8" x14ac:dyDescent="0.2">
      <c r="A2705" s="263" t="s">
        <v>4564</v>
      </c>
      <c r="B2705" s="263" t="s">
        <v>4565</v>
      </c>
      <c r="C2705" s="263">
        <f t="shared" ca="1" si="128"/>
        <v>0</v>
      </c>
      <c r="D2705" s="263" t="b">
        <f>ISBLANK(L14.6C32D)</f>
        <v>1</v>
      </c>
      <c r="E2705" s="263">
        <f>COUNT(L14.6C32D)</f>
        <v>0</v>
      </c>
      <c r="G2705" s="268" t="str">
        <f t="shared" si="126"/>
        <v>'=ISBLANK(L14.6C32D)</v>
      </c>
      <c r="H2705" s="263" t="str">
        <f t="shared" si="127"/>
        <v>'=COUNT(L14.6C32D)</v>
      </c>
    </row>
    <row r="2706" spans="1:8" x14ac:dyDescent="0.2">
      <c r="A2706" s="263" t="s">
        <v>4566</v>
      </c>
      <c r="B2706" s="263" t="s">
        <v>4567</v>
      </c>
      <c r="C2706" s="263">
        <f t="shared" ca="1" si="128"/>
        <v>0</v>
      </c>
      <c r="D2706" s="263" t="b">
        <f>ISBLANK(L14.6C32M)</f>
        <v>1</v>
      </c>
      <c r="E2706" s="263">
        <f>COUNT(L14.6C32M)</f>
        <v>0</v>
      </c>
      <c r="G2706" s="268" t="str">
        <f t="shared" si="126"/>
        <v>'=ISBLANK(L14.6C32M)</v>
      </c>
      <c r="H2706" s="263" t="str">
        <f t="shared" si="127"/>
        <v>'=COUNT(L14.6C32M)</v>
      </c>
    </row>
    <row r="2707" spans="1:8" x14ac:dyDescent="0.2">
      <c r="A2707" s="263" t="s">
        <v>4568</v>
      </c>
      <c r="B2707" s="263" t="s">
        <v>4569</v>
      </c>
      <c r="C2707" s="263">
        <f t="shared" ca="1" si="128"/>
        <v>0</v>
      </c>
      <c r="D2707" s="263" t="b">
        <f>ISBLANK(L14.6C33D)</f>
        <v>1</v>
      </c>
      <c r="E2707" s="263">
        <f>COUNT(L14.6C33D)</f>
        <v>0</v>
      </c>
      <c r="G2707" s="268" t="str">
        <f t="shared" si="126"/>
        <v>'=ISBLANK(L14.6C33D)</v>
      </c>
      <c r="H2707" s="263" t="str">
        <f t="shared" si="127"/>
        <v>'=COUNT(L14.6C33D)</v>
      </c>
    </row>
    <row r="2708" spans="1:8" x14ac:dyDescent="0.2">
      <c r="A2708" s="263" t="s">
        <v>4570</v>
      </c>
      <c r="B2708" s="263" t="s">
        <v>4571</v>
      </c>
      <c r="C2708" s="263">
        <f t="shared" ca="1" si="128"/>
        <v>0</v>
      </c>
      <c r="D2708" s="263" t="b">
        <f>ISBLANK(L14.6C33M)</f>
        <v>1</v>
      </c>
      <c r="E2708" s="263">
        <f>COUNT(L14.6C33M)</f>
        <v>0</v>
      </c>
      <c r="G2708" s="268" t="str">
        <f t="shared" si="126"/>
        <v>'=ISBLANK(L14.6C33M)</v>
      </c>
      <c r="H2708" s="263" t="str">
        <f t="shared" si="127"/>
        <v>'=COUNT(L14.6C33M)</v>
      </c>
    </row>
    <row r="2709" spans="1:8" x14ac:dyDescent="0.2">
      <c r="A2709" s="263" t="s">
        <v>4572</v>
      </c>
      <c r="B2709" s="263" t="s">
        <v>4573</v>
      </c>
      <c r="C2709" s="263">
        <f t="shared" ca="1" si="128"/>
        <v>0</v>
      </c>
      <c r="D2709" s="263" t="b">
        <f>ISBLANK(L14.6C34D)</f>
        <v>1</v>
      </c>
      <c r="E2709" s="263">
        <f>COUNT(L14.6C34D)</f>
        <v>0</v>
      </c>
      <c r="G2709" s="268" t="str">
        <f t="shared" si="126"/>
        <v>'=ISBLANK(L14.6C34D)</v>
      </c>
      <c r="H2709" s="263" t="str">
        <f t="shared" si="127"/>
        <v>'=COUNT(L14.6C34D)</v>
      </c>
    </row>
    <row r="2710" spans="1:8" x14ac:dyDescent="0.2">
      <c r="A2710" s="263" t="s">
        <v>4574</v>
      </c>
      <c r="B2710" s="263" t="s">
        <v>4575</v>
      </c>
      <c r="C2710" s="263">
        <f t="shared" ca="1" si="128"/>
        <v>0</v>
      </c>
      <c r="D2710" s="263" t="b">
        <f>ISBLANK(L14.6C34M)</f>
        <v>1</v>
      </c>
      <c r="E2710" s="263">
        <f>COUNT(L14.6C34M)</f>
        <v>0</v>
      </c>
      <c r="G2710" s="268" t="str">
        <f t="shared" si="126"/>
        <v>'=ISBLANK(L14.6C34M)</v>
      </c>
      <c r="H2710" s="263" t="str">
        <f t="shared" si="127"/>
        <v>'=COUNT(L14.6C34M)</v>
      </c>
    </row>
    <row r="2711" spans="1:8" x14ac:dyDescent="0.2">
      <c r="A2711" s="263" t="s">
        <v>4576</v>
      </c>
      <c r="B2711" s="263" t="s">
        <v>4577</v>
      </c>
      <c r="C2711" s="263">
        <f t="shared" ca="1" si="128"/>
        <v>0</v>
      </c>
      <c r="D2711" s="263" t="b">
        <f>ISBLANK(L14.6C35D)</f>
        <v>1</v>
      </c>
      <c r="E2711" s="263">
        <f>COUNT(L14.6C35D)</f>
        <v>0</v>
      </c>
      <c r="G2711" s="268" t="str">
        <f t="shared" si="126"/>
        <v>'=ISBLANK(L14.6C35D)</v>
      </c>
      <c r="H2711" s="263" t="str">
        <f t="shared" si="127"/>
        <v>'=COUNT(L14.6C35D)</v>
      </c>
    </row>
    <row r="2712" spans="1:8" x14ac:dyDescent="0.2">
      <c r="A2712" s="263" t="s">
        <v>4578</v>
      </c>
      <c r="B2712" s="263" t="s">
        <v>4579</v>
      </c>
      <c r="C2712" s="263">
        <f t="shared" ca="1" si="128"/>
        <v>0</v>
      </c>
      <c r="D2712" s="263" t="b">
        <f>ISBLANK(L14.6C35M)</f>
        <v>1</v>
      </c>
      <c r="E2712" s="263">
        <f>COUNT(L14.6C35M)</f>
        <v>0</v>
      </c>
      <c r="G2712" s="268" t="str">
        <f t="shared" si="126"/>
        <v>'=ISBLANK(L14.6C35M)</v>
      </c>
      <c r="H2712" s="263" t="str">
        <f t="shared" si="127"/>
        <v>'=COUNT(L14.6C35M)</v>
      </c>
    </row>
    <row r="2713" spans="1:8" x14ac:dyDescent="0.2">
      <c r="A2713" s="263" t="s">
        <v>4580</v>
      </c>
      <c r="B2713" s="263" t="s">
        <v>4581</v>
      </c>
      <c r="C2713" s="263">
        <f t="shared" ca="1" si="128"/>
        <v>0</v>
      </c>
      <c r="D2713" s="263" t="b">
        <f>ISBLANK(L14.6C36D)</f>
        <v>1</v>
      </c>
      <c r="E2713" s="263">
        <f>COUNT(L14.6C36D)</f>
        <v>0</v>
      </c>
      <c r="G2713" s="268" t="str">
        <f t="shared" si="126"/>
        <v>'=ISBLANK(L14.6C36D)</v>
      </c>
      <c r="H2713" s="263" t="str">
        <f t="shared" si="127"/>
        <v>'=COUNT(L14.6C36D)</v>
      </c>
    </row>
    <row r="2714" spans="1:8" x14ac:dyDescent="0.2">
      <c r="A2714" s="263" t="s">
        <v>4582</v>
      </c>
      <c r="B2714" s="263" t="s">
        <v>4583</v>
      </c>
      <c r="C2714" s="263">
        <f t="shared" ca="1" si="128"/>
        <v>0</v>
      </c>
      <c r="D2714" s="263" t="b">
        <f>ISBLANK(L14.6C36M)</f>
        <v>1</v>
      </c>
      <c r="E2714" s="263">
        <f>COUNT(L14.6C36M)</f>
        <v>0</v>
      </c>
      <c r="G2714" s="268" t="str">
        <f t="shared" si="126"/>
        <v>'=ISBLANK(L14.6C36M)</v>
      </c>
      <c r="H2714" s="263" t="str">
        <f t="shared" si="127"/>
        <v>'=COUNT(L14.6C36M)</v>
      </c>
    </row>
    <row r="2715" spans="1:8" x14ac:dyDescent="0.2">
      <c r="A2715" s="263" t="s">
        <v>4584</v>
      </c>
      <c r="B2715" s="263" t="s">
        <v>4585</v>
      </c>
      <c r="C2715" s="263">
        <f t="shared" ca="1" si="128"/>
        <v>0</v>
      </c>
      <c r="D2715" s="263" t="b">
        <f>ISBLANK(L14.6C37D)</f>
        <v>1</v>
      </c>
      <c r="E2715" s="263">
        <f>COUNT(L14.6C37D)</f>
        <v>0</v>
      </c>
      <c r="G2715" s="268" t="str">
        <f t="shared" si="126"/>
        <v>'=ISBLANK(L14.6C37D)</v>
      </c>
      <c r="H2715" s="263" t="str">
        <f t="shared" si="127"/>
        <v>'=COUNT(L14.6C37D)</v>
      </c>
    </row>
    <row r="2716" spans="1:8" x14ac:dyDescent="0.2">
      <c r="A2716" s="263" t="s">
        <v>4586</v>
      </c>
      <c r="B2716" s="263" t="s">
        <v>4587</v>
      </c>
      <c r="C2716" s="263">
        <f t="shared" ca="1" si="128"/>
        <v>0</v>
      </c>
      <c r="D2716" s="263" t="b">
        <f>ISBLANK(L14.6C37M)</f>
        <v>1</v>
      </c>
      <c r="E2716" s="263">
        <f>COUNT(L14.6C37M)</f>
        <v>0</v>
      </c>
      <c r="G2716" s="268" t="str">
        <f t="shared" si="126"/>
        <v>'=ISBLANK(L14.6C37M)</v>
      </c>
      <c r="H2716" s="263" t="str">
        <f t="shared" si="127"/>
        <v>'=COUNT(L14.6C37M)</v>
      </c>
    </row>
    <row r="2717" spans="1:8" x14ac:dyDescent="0.2">
      <c r="A2717" s="263" t="s">
        <v>4588</v>
      </c>
      <c r="B2717" s="263" t="s">
        <v>4589</v>
      </c>
      <c r="C2717" s="263">
        <f t="shared" ca="1" si="128"/>
        <v>0</v>
      </c>
      <c r="D2717" s="263" t="b">
        <f>ISBLANK(L14.6C38D)</f>
        <v>1</v>
      </c>
      <c r="E2717" s="263">
        <f>COUNT(L14.6C38D)</f>
        <v>0</v>
      </c>
      <c r="G2717" s="268" t="str">
        <f t="shared" si="126"/>
        <v>'=ISBLANK(L14.6C38D)</v>
      </c>
      <c r="H2717" s="263" t="str">
        <f t="shared" si="127"/>
        <v>'=COUNT(L14.6C38D)</v>
      </c>
    </row>
    <row r="2718" spans="1:8" x14ac:dyDescent="0.2">
      <c r="A2718" s="263" t="s">
        <v>4590</v>
      </c>
      <c r="B2718" s="263" t="s">
        <v>4591</v>
      </c>
      <c r="C2718" s="263">
        <f t="shared" ca="1" si="128"/>
        <v>0</v>
      </c>
      <c r="D2718" s="263" t="b">
        <f>ISBLANK(L14.6C38M)</f>
        <v>1</v>
      </c>
      <c r="E2718" s="263">
        <f>COUNT(L14.6C38M)</f>
        <v>0</v>
      </c>
      <c r="G2718" s="268" t="str">
        <f t="shared" si="126"/>
        <v>'=ISBLANK(L14.6C38M)</v>
      </c>
      <c r="H2718" s="263" t="str">
        <f t="shared" si="127"/>
        <v>'=COUNT(L14.6C38M)</v>
      </c>
    </row>
    <row r="2719" spans="1:8" x14ac:dyDescent="0.2">
      <c r="A2719" s="263" t="s">
        <v>4592</v>
      </c>
      <c r="B2719" s="263" t="s">
        <v>4593</v>
      </c>
      <c r="C2719" s="263">
        <f t="shared" ca="1" si="128"/>
        <v>0</v>
      </c>
      <c r="D2719" s="263" t="b">
        <f>ISBLANK(L14.6C39D)</f>
        <v>1</v>
      </c>
      <c r="E2719" s="263">
        <f>COUNT(L14.6C39D)</f>
        <v>0</v>
      </c>
      <c r="G2719" s="268" t="str">
        <f t="shared" si="126"/>
        <v>'=ISBLANK(L14.6C39D)</v>
      </c>
      <c r="H2719" s="263" t="str">
        <f t="shared" si="127"/>
        <v>'=COUNT(L14.6C39D)</v>
      </c>
    </row>
    <row r="2720" spans="1:8" x14ac:dyDescent="0.2">
      <c r="A2720" s="263" t="s">
        <v>4594</v>
      </c>
      <c r="B2720" s="263" t="s">
        <v>4595</v>
      </c>
      <c r="C2720" s="263">
        <f t="shared" ca="1" si="128"/>
        <v>0</v>
      </c>
      <c r="D2720" s="263" t="b">
        <f>ISBLANK(L14.6C39M)</f>
        <v>1</v>
      </c>
      <c r="E2720" s="263">
        <f>COUNT(L14.6C39M)</f>
        <v>0</v>
      </c>
      <c r="G2720" s="268" t="str">
        <f t="shared" si="126"/>
        <v>'=ISBLANK(L14.6C39M)</v>
      </c>
      <c r="H2720" s="263" t="str">
        <f t="shared" si="127"/>
        <v>'=COUNT(L14.6C39M)</v>
      </c>
    </row>
    <row r="2721" spans="1:8" x14ac:dyDescent="0.2">
      <c r="A2721" s="263" t="s">
        <v>4596</v>
      </c>
      <c r="B2721" s="263" t="s">
        <v>4597</v>
      </c>
      <c r="C2721" s="263">
        <f t="shared" ca="1" si="128"/>
        <v>0</v>
      </c>
      <c r="D2721" s="263" t="b">
        <f>ISBLANK(L14.6C40D)</f>
        <v>1</v>
      </c>
      <c r="E2721" s="263">
        <f>COUNT(L14.6C40D)</f>
        <v>0</v>
      </c>
      <c r="G2721" s="268" t="str">
        <f t="shared" si="126"/>
        <v>'=ISBLANK(L14.6C40D)</v>
      </c>
      <c r="H2721" s="263" t="str">
        <f t="shared" si="127"/>
        <v>'=COUNT(L14.6C40D)</v>
      </c>
    </row>
    <row r="2722" spans="1:8" x14ac:dyDescent="0.2">
      <c r="A2722" s="263" t="s">
        <v>4598</v>
      </c>
      <c r="B2722" s="263" t="s">
        <v>4599</v>
      </c>
      <c r="C2722" s="263">
        <f t="shared" ca="1" si="128"/>
        <v>0</v>
      </c>
      <c r="D2722" s="263" t="b">
        <f>ISBLANK(L14.6C40M)</f>
        <v>1</v>
      </c>
      <c r="E2722" s="263">
        <f>COUNT(L14.6C40M)</f>
        <v>0</v>
      </c>
      <c r="G2722" s="268" t="str">
        <f t="shared" si="126"/>
        <v>'=ISBLANK(L14.6C40M)</v>
      </c>
      <c r="H2722" s="263" t="str">
        <f t="shared" si="127"/>
        <v>'=COUNT(L14.6C40M)</v>
      </c>
    </row>
    <row r="2723" spans="1:8" x14ac:dyDescent="0.2">
      <c r="A2723" s="263" t="s">
        <v>4600</v>
      </c>
      <c r="B2723" s="263" t="s">
        <v>4601</v>
      </c>
      <c r="C2723" s="263">
        <f t="shared" ca="1" si="128"/>
        <v>0</v>
      </c>
      <c r="D2723" s="263" t="b">
        <f>ISBLANK(L14.6C41D)</f>
        <v>1</v>
      </c>
      <c r="E2723" s="263">
        <f>COUNT(L14.6C41D)</f>
        <v>0</v>
      </c>
      <c r="G2723" s="268" t="str">
        <f t="shared" si="126"/>
        <v>'=ISBLANK(L14.6C41D)</v>
      </c>
      <c r="H2723" s="263" t="str">
        <f t="shared" si="127"/>
        <v>'=COUNT(L14.6C41D)</v>
      </c>
    </row>
    <row r="2724" spans="1:8" x14ac:dyDescent="0.2">
      <c r="A2724" s="263" t="s">
        <v>4602</v>
      </c>
      <c r="B2724" s="263" t="s">
        <v>4603</v>
      </c>
      <c r="C2724" s="263">
        <f t="shared" ca="1" si="128"/>
        <v>0</v>
      </c>
      <c r="D2724" s="263" t="b">
        <f>ISBLANK(L14.6C41M)</f>
        <v>1</v>
      </c>
      <c r="E2724" s="263">
        <f>COUNT(L14.6C41M)</f>
        <v>0</v>
      </c>
      <c r="G2724" s="268" t="str">
        <f t="shared" si="126"/>
        <v>'=ISBLANK(L14.6C41M)</v>
      </c>
      <c r="H2724" s="263" t="str">
        <f t="shared" si="127"/>
        <v>'=COUNT(L14.6C41M)</v>
      </c>
    </row>
    <row r="2725" spans="1:8" x14ac:dyDescent="0.2">
      <c r="A2725" s="263" t="s">
        <v>4604</v>
      </c>
      <c r="B2725" s="263" t="s">
        <v>4605</v>
      </c>
      <c r="C2725" s="263">
        <f t="shared" ca="1" si="128"/>
        <v>0</v>
      </c>
      <c r="D2725" s="263" t="b">
        <f>ISBLANK(L14.6C42D)</f>
        <v>1</v>
      </c>
      <c r="E2725" s="263">
        <f>COUNT(L14.6C42D)</f>
        <v>0</v>
      </c>
      <c r="G2725" s="268" t="str">
        <f t="shared" si="126"/>
        <v>'=ISBLANK(L14.6C42D)</v>
      </c>
      <c r="H2725" s="263" t="str">
        <f t="shared" si="127"/>
        <v>'=COUNT(L14.6C42D)</v>
      </c>
    </row>
    <row r="2726" spans="1:8" x14ac:dyDescent="0.2">
      <c r="A2726" s="263" t="s">
        <v>4606</v>
      </c>
      <c r="B2726" s="263" t="s">
        <v>4607</v>
      </c>
      <c r="C2726" s="263">
        <f t="shared" ca="1" si="128"/>
        <v>0</v>
      </c>
      <c r="D2726" s="263" t="b">
        <f>ISBLANK(L14.6C42M)</f>
        <v>1</v>
      </c>
      <c r="E2726" s="263">
        <f>COUNT(L14.6C42M)</f>
        <v>0</v>
      </c>
      <c r="G2726" s="268" t="str">
        <f t="shared" si="126"/>
        <v>'=ISBLANK(L14.6C42M)</v>
      </c>
      <c r="H2726" s="263" t="str">
        <f t="shared" si="127"/>
        <v>'=COUNT(L14.6C42M)</v>
      </c>
    </row>
    <row r="2727" spans="1:8" x14ac:dyDescent="0.2">
      <c r="A2727" s="263" t="s">
        <v>4608</v>
      </c>
      <c r="B2727" s="263" t="s">
        <v>4609</v>
      </c>
      <c r="C2727" s="263">
        <f t="shared" ca="1" si="128"/>
        <v>0</v>
      </c>
      <c r="D2727" s="263" t="b">
        <f>ISBLANK(L14.6C43D)</f>
        <v>1</v>
      </c>
      <c r="E2727" s="263">
        <f>COUNT(L14.6C43D)</f>
        <v>0</v>
      </c>
      <c r="G2727" s="268" t="str">
        <f t="shared" si="126"/>
        <v>'=ISBLANK(L14.6C43D)</v>
      </c>
      <c r="H2727" s="263" t="str">
        <f t="shared" si="127"/>
        <v>'=COUNT(L14.6C43D)</v>
      </c>
    </row>
    <row r="2728" spans="1:8" x14ac:dyDescent="0.2">
      <c r="A2728" s="263" t="s">
        <v>4610</v>
      </c>
      <c r="B2728" s="263" t="s">
        <v>4611</v>
      </c>
      <c r="C2728" s="263">
        <f t="shared" ca="1" si="128"/>
        <v>0</v>
      </c>
      <c r="D2728" s="263" t="b">
        <f>ISBLANK(L14.6C43M)</f>
        <v>1</v>
      </c>
      <c r="E2728" s="263">
        <f>COUNT(L14.6C43M)</f>
        <v>0</v>
      </c>
      <c r="G2728" s="268" t="str">
        <f t="shared" si="126"/>
        <v>'=ISBLANK(L14.6C43M)</v>
      </c>
      <c r="H2728" s="263" t="str">
        <f t="shared" si="127"/>
        <v>'=COUNT(L14.6C43M)</v>
      </c>
    </row>
    <row r="2729" spans="1:8" x14ac:dyDescent="0.2">
      <c r="A2729" s="263" t="s">
        <v>4612</v>
      </c>
      <c r="B2729" s="263" t="s">
        <v>4613</v>
      </c>
      <c r="C2729" s="263">
        <f t="shared" ca="1" si="128"/>
        <v>0</v>
      </c>
      <c r="D2729" s="263" t="b">
        <f>ISBLANK(L14.6C44D)</f>
        <v>1</v>
      </c>
      <c r="E2729" s="263">
        <f>COUNT(L14.6C44D)</f>
        <v>0</v>
      </c>
      <c r="G2729" s="268" t="str">
        <f t="shared" si="126"/>
        <v>'=ISBLANK(L14.6C44D)</v>
      </c>
      <c r="H2729" s="263" t="str">
        <f t="shared" si="127"/>
        <v>'=COUNT(L14.6C44D)</v>
      </c>
    </row>
    <row r="2730" spans="1:8" x14ac:dyDescent="0.2">
      <c r="A2730" s="263" t="s">
        <v>4614</v>
      </c>
      <c r="B2730" s="263" t="s">
        <v>4615</v>
      </c>
      <c r="C2730" s="263">
        <f t="shared" ca="1" si="128"/>
        <v>0</v>
      </c>
      <c r="D2730" s="263" t="b">
        <f>ISBLANK(L14.6C44M)</f>
        <v>1</v>
      </c>
      <c r="E2730" s="263">
        <f>COUNT(L14.6C44M)</f>
        <v>0</v>
      </c>
      <c r="G2730" s="268" t="str">
        <f t="shared" si="126"/>
        <v>'=ISBLANK(L14.6C44M)</v>
      </c>
      <c r="H2730" s="263" t="str">
        <f t="shared" si="127"/>
        <v>'=COUNT(L14.6C44M)</v>
      </c>
    </row>
    <row r="2731" spans="1:8" x14ac:dyDescent="0.2">
      <c r="A2731" s="263" t="s">
        <v>4616</v>
      </c>
      <c r="B2731" s="263" t="s">
        <v>4617</v>
      </c>
      <c r="C2731" s="263">
        <f t="shared" ca="1" si="128"/>
        <v>0</v>
      </c>
      <c r="D2731" s="263" t="b">
        <f>ISBLANK(L14.6C45D)</f>
        <v>1</v>
      </c>
      <c r="E2731" s="263">
        <f>COUNT(L14.6C45D)</f>
        <v>0</v>
      </c>
      <c r="G2731" s="268" t="str">
        <f t="shared" si="126"/>
        <v>'=ISBLANK(L14.6C45D)</v>
      </c>
      <c r="H2731" s="263" t="str">
        <f t="shared" si="127"/>
        <v>'=COUNT(L14.6C45D)</v>
      </c>
    </row>
    <row r="2732" spans="1:8" x14ac:dyDescent="0.2">
      <c r="A2732" s="263" t="s">
        <v>4618</v>
      </c>
      <c r="B2732" s="263" t="s">
        <v>4619</v>
      </c>
      <c r="C2732" s="263">
        <f t="shared" ca="1" si="128"/>
        <v>0</v>
      </c>
      <c r="D2732" s="263" t="b">
        <f>ISBLANK(L14.6C45M)</f>
        <v>1</v>
      </c>
      <c r="E2732" s="263">
        <f>COUNT(L14.6C45M)</f>
        <v>0</v>
      </c>
      <c r="G2732" s="268" t="str">
        <f t="shared" si="126"/>
        <v>'=ISBLANK(L14.6C45M)</v>
      </c>
      <c r="H2732" s="263" t="str">
        <f t="shared" si="127"/>
        <v>'=COUNT(L14.6C45M)</v>
      </c>
    </row>
    <row r="2733" spans="1:8" x14ac:dyDescent="0.2">
      <c r="A2733" s="263" t="s">
        <v>4620</v>
      </c>
      <c r="B2733" s="263" t="s">
        <v>4621</v>
      </c>
      <c r="C2733" s="263">
        <f t="shared" ca="1" si="128"/>
        <v>0</v>
      </c>
      <c r="D2733" s="263" t="b">
        <f>ISBLANK(L14.6C46D)</f>
        <v>1</v>
      </c>
      <c r="E2733" s="263">
        <f>COUNT(L14.6C46D)</f>
        <v>0</v>
      </c>
      <c r="G2733" s="268" t="str">
        <f t="shared" si="126"/>
        <v>'=ISBLANK(L14.6C46D)</v>
      </c>
      <c r="H2733" s="263" t="str">
        <f t="shared" si="127"/>
        <v>'=COUNT(L14.6C46D)</v>
      </c>
    </row>
    <row r="2734" spans="1:8" x14ac:dyDescent="0.2">
      <c r="A2734" s="263" t="s">
        <v>4622</v>
      </c>
      <c r="B2734" s="263" t="s">
        <v>4623</v>
      </c>
      <c r="C2734" s="263">
        <f t="shared" ca="1" si="128"/>
        <v>0</v>
      </c>
      <c r="D2734" s="263" t="b">
        <f>ISBLANK(L14.6C46M)</f>
        <v>1</v>
      </c>
      <c r="E2734" s="263">
        <f>COUNT(L14.6C46M)</f>
        <v>0</v>
      </c>
      <c r="G2734" s="268" t="str">
        <f t="shared" si="126"/>
        <v>'=ISBLANK(L14.6C46M)</v>
      </c>
      <c r="H2734" s="263" t="str">
        <f t="shared" si="127"/>
        <v>'=COUNT(L14.6C46M)</v>
      </c>
    </row>
    <row r="2735" spans="1:8" x14ac:dyDescent="0.2">
      <c r="A2735" s="263" t="s">
        <v>4624</v>
      </c>
      <c r="B2735" s="263" t="s">
        <v>4625</v>
      </c>
      <c r="C2735" s="263">
        <f t="shared" ca="1" si="128"/>
        <v>0</v>
      </c>
      <c r="D2735" s="263" t="b">
        <f>ISBLANK(L14.6C47D)</f>
        <v>1</v>
      </c>
      <c r="E2735" s="263">
        <f>COUNT(L14.6C47D)</f>
        <v>0</v>
      </c>
      <c r="G2735" s="268" t="str">
        <f t="shared" si="126"/>
        <v>'=ISBLANK(L14.6C47D)</v>
      </c>
      <c r="H2735" s="263" t="str">
        <f t="shared" si="127"/>
        <v>'=COUNT(L14.6C47D)</v>
      </c>
    </row>
    <row r="2736" spans="1:8" x14ac:dyDescent="0.2">
      <c r="A2736" s="263" t="s">
        <v>4626</v>
      </c>
      <c r="B2736" s="263" t="s">
        <v>4627</v>
      </c>
      <c r="C2736" s="263">
        <f t="shared" ca="1" si="128"/>
        <v>0</v>
      </c>
      <c r="D2736" s="263" t="b">
        <f>ISBLANK(L14.6C47M)</f>
        <v>1</v>
      </c>
      <c r="E2736" s="263">
        <f>COUNT(L14.6C47M)</f>
        <v>0</v>
      </c>
      <c r="G2736" s="268" t="str">
        <f t="shared" si="126"/>
        <v>'=ISBLANK(L14.6C47M)</v>
      </c>
      <c r="H2736" s="263" t="str">
        <f t="shared" si="127"/>
        <v>'=COUNT(L14.6C47M)</v>
      </c>
    </row>
    <row r="2737" spans="1:8" x14ac:dyDescent="0.2">
      <c r="A2737" s="263" t="s">
        <v>4628</v>
      </c>
      <c r="B2737" s="263" t="s">
        <v>4629</v>
      </c>
      <c r="C2737" s="263">
        <f t="shared" ca="1" si="128"/>
        <v>0</v>
      </c>
      <c r="D2737" s="263" t="b">
        <f>ISBLANK(L14.6C48D)</f>
        <v>1</v>
      </c>
      <c r="E2737" s="263">
        <f>COUNT(L14.6C48D)</f>
        <v>0</v>
      </c>
      <c r="G2737" s="268" t="str">
        <f t="shared" si="126"/>
        <v>'=ISBLANK(L14.6C48D)</v>
      </c>
      <c r="H2737" s="263" t="str">
        <f t="shared" si="127"/>
        <v>'=COUNT(L14.6C48D)</v>
      </c>
    </row>
    <row r="2738" spans="1:8" x14ac:dyDescent="0.2">
      <c r="A2738" s="263" t="s">
        <v>4630</v>
      </c>
      <c r="B2738" s="263" t="s">
        <v>4631</v>
      </c>
      <c r="C2738" s="263">
        <f t="shared" ca="1" si="128"/>
        <v>0</v>
      </c>
      <c r="D2738" s="263" t="b">
        <f>ISBLANK(L14.6C48M)</f>
        <v>1</v>
      </c>
      <c r="E2738" s="263">
        <f>COUNT(L14.6C48M)</f>
        <v>0</v>
      </c>
      <c r="G2738" s="268" t="str">
        <f t="shared" si="126"/>
        <v>'=ISBLANK(L14.6C48M)</v>
      </c>
      <c r="H2738" s="263" t="str">
        <f t="shared" si="127"/>
        <v>'=COUNT(L14.6C48M)</v>
      </c>
    </row>
    <row r="2739" spans="1:8" x14ac:dyDescent="0.2">
      <c r="A2739" s="263" t="s">
        <v>4632</v>
      </c>
      <c r="B2739" s="263" t="s">
        <v>4633</v>
      </c>
      <c r="C2739" s="263">
        <f t="shared" ca="1" si="128"/>
        <v>0</v>
      </c>
      <c r="D2739" s="263" t="b">
        <f>ISBLANK(L14.6C49D)</f>
        <v>1</v>
      </c>
      <c r="E2739" s="263">
        <f>COUNT(L14.6C49D)</f>
        <v>0</v>
      </c>
      <c r="G2739" s="268" t="str">
        <f t="shared" si="126"/>
        <v>'=ISBLANK(L14.6C49D)</v>
      </c>
      <c r="H2739" s="263" t="str">
        <f t="shared" si="127"/>
        <v>'=COUNT(L14.6C49D)</v>
      </c>
    </row>
    <row r="2740" spans="1:8" x14ac:dyDescent="0.2">
      <c r="A2740" s="263" t="s">
        <v>4634</v>
      </c>
      <c r="B2740" s="263" t="s">
        <v>4635</v>
      </c>
      <c r="C2740" s="263">
        <f t="shared" ca="1" si="128"/>
        <v>0</v>
      </c>
      <c r="D2740" s="263" t="b">
        <f>ISBLANK(L14.6C49M)</f>
        <v>1</v>
      </c>
      <c r="E2740" s="263">
        <f>COUNT(L14.6C49M)</f>
        <v>0</v>
      </c>
      <c r="G2740" s="268" t="str">
        <f t="shared" si="126"/>
        <v>'=ISBLANK(L14.6C49M)</v>
      </c>
      <c r="H2740" s="263" t="str">
        <f t="shared" si="127"/>
        <v>'=COUNT(L14.6C49M)</v>
      </c>
    </row>
    <row r="2741" spans="1:8" x14ac:dyDescent="0.2">
      <c r="A2741" s="263" t="s">
        <v>4636</v>
      </c>
      <c r="B2741" s="263" t="s">
        <v>4637</v>
      </c>
      <c r="C2741" s="263">
        <f t="shared" ca="1" si="128"/>
        <v>0</v>
      </c>
      <c r="D2741" s="263" t="b">
        <f>ISBLANK(L14.6C50D)</f>
        <v>1</v>
      </c>
      <c r="E2741" s="263">
        <f>COUNT(L14.6C50D)</f>
        <v>0</v>
      </c>
      <c r="G2741" s="268" t="str">
        <f t="shared" si="126"/>
        <v>'=ISBLANK(L14.6C50D)</v>
      </c>
      <c r="H2741" s="263" t="str">
        <f t="shared" si="127"/>
        <v>'=COUNT(L14.6C50D)</v>
      </c>
    </row>
    <row r="2742" spans="1:8" x14ac:dyDescent="0.2">
      <c r="A2742" s="263" t="s">
        <v>4638</v>
      </c>
      <c r="B2742" s="263" t="s">
        <v>4639</v>
      </c>
      <c r="C2742" s="263">
        <f t="shared" ca="1" si="128"/>
        <v>0</v>
      </c>
      <c r="D2742" s="263" t="b">
        <f>ISBLANK(L14.6C50M)</f>
        <v>1</v>
      </c>
      <c r="E2742" s="263">
        <f>COUNT(L14.6C50M)</f>
        <v>0</v>
      </c>
      <c r="G2742" s="268" t="str">
        <f t="shared" si="126"/>
        <v>'=ISBLANK(L14.6C50M)</v>
      </c>
      <c r="H2742" s="263" t="str">
        <f t="shared" si="127"/>
        <v>'=COUNT(L14.6C50M)</v>
      </c>
    </row>
    <row r="2743" spans="1:8" x14ac:dyDescent="0.2">
      <c r="A2743" s="263" t="s">
        <v>4640</v>
      </c>
      <c r="B2743" s="263" t="s">
        <v>4641</v>
      </c>
      <c r="C2743" s="263">
        <f t="shared" ca="1" si="128"/>
        <v>0</v>
      </c>
      <c r="D2743" s="263" t="b">
        <f>ISBLANK(L14.6C51D)</f>
        <v>1</v>
      </c>
      <c r="E2743" s="263">
        <f>COUNT(L14.6C51D)</f>
        <v>0</v>
      </c>
      <c r="G2743" s="268" t="str">
        <f t="shared" si="126"/>
        <v>'=ISBLANK(L14.6C51D)</v>
      </c>
      <c r="H2743" s="263" t="str">
        <f t="shared" si="127"/>
        <v>'=COUNT(L14.6C51D)</v>
      </c>
    </row>
    <row r="2744" spans="1:8" x14ac:dyDescent="0.2">
      <c r="A2744" s="263" t="s">
        <v>4642</v>
      </c>
      <c r="B2744" s="263" t="s">
        <v>4643</v>
      </c>
      <c r="C2744" s="263">
        <f t="shared" ca="1" si="128"/>
        <v>0</v>
      </c>
      <c r="D2744" s="263" t="b">
        <f>ISBLANK(L14.6C51M)</f>
        <v>1</v>
      </c>
      <c r="E2744" s="263">
        <f>COUNT(L14.6C51M)</f>
        <v>0</v>
      </c>
      <c r="G2744" s="268" t="str">
        <f t="shared" si="126"/>
        <v>'=ISBLANK(L14.6C51M)</v>
      </c>
      <c r="H2744" s="263" t="str">
        <f t="shared" si="127"/>
        <v>'=COUNT(L14.6C51M)</v>
      </c>
    </row>
    <row r="2745" spans="1:8" x14ac:dyDescent="0.2">
      <c r="A2745" s="263" t="s">
        <v>6283</v>
      </c>
      <c r="B2745" s="263" t="s">
        <v>4645</v>
      </c>
      <c r="C2745" s="263" t="e">
        <f t="shared" ca="1" si="128"/>
        <v>#REF!</v>
      </c>
      <c r="D2745" s="263" t="b">
        <f>ISBLANK(L14.6D)</f>
        <v>0</v>
      </c>
      <c r="E2745" s="263">
        <f>COUNT(L14.6D)</f>
        <v>0</v>
      </c>
      <c r="G2745" s="268" t="str">
        <f t="shared" si="126"/>
        <v>'=ISBLANK(L14.6D)</v>
      </c>
      <c r="H2745" s="263" t="str">
        <f t="shared" si="127"/>
        <v>'=COUNT(L14.6D)</v>
      </c>
    </row>
    <row r="2746" spans="1:8" x14ac:dyDescent="0.2">
      <c r="A2746" s="263" t="s">
        <v>4644</v>
      </c>
      <c r="B2746" s="263" t="s">
        <v>4645</v>
      </c>
      <c r="C2746" s="263" t="e">
        <f t="shared" ca="1" si="128"/>
        <v>#REF!</v>
      </c>
      <c r="D2746" s="263" t="b">
        <f>ISBLANK(L14.6D1)</f>
        <v>0</v>
      </c>
      <c r="E2746" s="263">
        <f>COUNT(L14.6D1)</f>
        <v>0</v>
      </c>
      <c r="G2746" s="268" t="str">
        <f t="shared" si="126"/>
        <v>'=ISBLANK(L14.6D1)</v>
      </c>
      <c r="H2746" s="263" t="str">
        <f t="shared" si="127"/>
        <v>'=COUNT(L14.6D1)</v>
      </c>
    </row>
    <row r="2747" spans="1:8" x14ac:dyDescent="0.2">
      <c r="A2747" s="263" t="s">
        <v>4646</v>
      </c>
      <c r="B2747" s="263" t="s">
        <v>4647</v>
      </c>
      <c r="C2747" s="263" t="e">
        <f t="shared" ca="1" si="128"/>
        <v>#REF!</v>
      </c>
      <c r="D2747" s="263" t="b">
        <f>ISBLANK(L14.6D2)</f>
        <v>0</v>
      </c>
      <c r="E2747" s="263">
        <f>COUNT(L14.6D2)</f>
        <v>0</v>
      </c>
      <c r="G2747" s="268" t="str">
        <f t="shared" si="126"/>
        <v>'=ISBLANK(L14.6D2)</v>
      </c>
      <c r="H2747" s="263" t="str">
        <f t="shared" si="127"/>
        <v>'=COUNT(L14.6D2)</v>
      </c>
    </row>
    <row r="2748" spans="1:8" x14ac:dyDescent="0.2">
      <c r="A2748" s="263" t="s">
        <v>4648</v>
      </c>
      <c r="B2748" s="263" t="s">
        <v>4649</v>
      </c>
      <c r="C2748" s="263">
        <f t="shared" ca="1" si="128"/>
        <v>0</v>
      </c>
      <c r="D2748" s="263" t="b">
        <f>ISBLANK(L14.6DT)</f>
        <v>0</v>
      </c>
      <c r="E2748" s="263">
        <f>COUNT(L14.6DT)</f>
        <v>1</v>
      </c>
      <c r="G2748" s="268" t="str">
        <f t="shared" si="126"/>
        <v>'=ISBLANK(L14.6DT)</v>
      </c>
      <c r="H2748" s="263" t="str">
        <f t="shared" si="127"/>
        <v>'=COUNT(L14.6DT)</v>
      </c>
    </row>
    <row r="2749" spans="1:8" x14ac:dyDescent="0.2">
      <c r="A2749" s="263" t="s">
        <v>6284</v>
      </c>
      <c r="B2749" s="263" t="s">
        <v>4651</v>
      </c>
      <c r="C2749" s="263" t="e">
        <f t="shared" ca="1" si="128"/>
        <v>#REF!</v>
      </c>
      <c r="D2749" s="263" t="b">
        <f>ISBLANK(L14.6M)</f>
        <v>0</v>
      </c>
      <c r="E2749" s="263">
        <f>COUNT(L14.6M)</f>
        <v>0</v>
      </c>
      <c r="G2749" s="268" t="str">
        <f t="shared" si="126"/>
        <v>'=ISBLANK(L14.6M)</v>
      </c>
      <c r="H2749" s="263" t="str">
        <f t="shared" si="127"/>
        <v>'=COUNT(L14.6M)</v>
      </c>
    </row>
    <row r="2750" spans="1:8" x14ac:dyDescent="0.2">
      <c r="A2750" s="263" t="s">
        <v>4650</v>
      </c>
      <c r="B2750" s="263" t="s">
        <v>4651</v>
      </c>
      <c r="C2750" s="263" t="e">
        <f t="shared" ca="1" si="128"/>
        <v>#REF!</v>
      </c>
      <c r="D2750" s="263" t="b">
        <f>ISBLANK(L14.6M1)</f>
        <v>0</v>
      </c>
      <c r="E2750" s="263">
        <f>COUNT(L14.6M1)</f>
        <v>0</v>
      </c>
      <c r="G2750" s="268" t="str">
        <f t="shared" si="126"/>
        <v>'=ISBLANK(L14.6M1)</v>
      </c>
      <c r="H2750" s="263" t="str">
        <f t="shared" si="127"/>
        <v>'=COUNT(L14.6M1)</v>
      </c>
    </row>
    <row r="2751" spans="1:8" x14ac:dyDescent="0.2">
      <c r="A2751" s="263" t="s">
        <v>4652</v>
      </c>
      <c r="B2751" s="263" t="s">
        <v>4653</v>
      </c>
      <c r="C2751" s="263" t="e">
        <f t="shared" ca="1" si="128"/>
        <v>#REF!</v>
      </c>
      <c r="D2751" s="263" t="b">
        <f>ISBLANK(L14.6M2)</f>
        <v>0</v>
      </c>
      <c r="E2751" s="263">
        <f>COUNT(L14.6M2)</f>
        <v>0</v>
      </c>
      <c r="G2751" s="268" t="str">
        <f t="shared" si="126"/>
        <v>'=ISBLANK(L14.6M2)</v>
      </c>
      <c r="H2751" s="263" t="str">
        <f t="shared" si="127"/>
        <v>'=COUNT(L14.6M2)</v>
      </c>
    </row>
    <row r="2752" spans="1:8" x14ac:dyDescent="0.2">
      <c r="A2752" s="263" t="s">
        <v>4654</v>
      </c>
      <c r="B2752" s="263" t="s">
        <v>4655</v>
      </c>
      <c r="C2752" s="263">
        <f t="shared" ca="1" si="128"/>
        <v>0</v>
      </c>
      <c r="D2752" s="263" t="b">
        <f>ISBLANK(L14.6MT)</f>
        <v>0</v>
      </c>
      <c r="E2752" s="263">
        <f>COUNT(L14.6MT)</f>
        <v>1</v>
      </c>
      <c r="G2752" s="268" t="str">
        <f t="shared" si="126"/>
        <v>'=ISBLANK(L14.6MT)</v>
      </c>
      <c r="H2752" s="263" t="str">
        <f t="shared" si="127"/>
        <v>'=COUNT(L14.6MT)</v>
      </c>
    </row>
    <row r="2753" spans="1:8" x14ac:dyDescent="0.2">
      <c r="A2753" s="263" t="s">
        <v>4656</v>
      </c>
      <c r="B2753" s="263" t="s">
        <v>4657</v>
      </c>
      <c r="C2753" s="263">
        <f t="shared" ca="1" si="128"/>
        <v>0</v>
      </c>
      <c r="D2753" s="263" t="b">
        <f>ISBLANK(L14.7C01D)</f>
        <v>1</v>
      </c>
      <c r="E2753" s="263">
        <f>COUNT(L14.7C01D)</f>
        <v>0</v>
      </c>
      <c r="G2753" s="268" t="str">
        <f t="shared" si="126"/>
        <v>'=ISBLANK(L14.7C01D)</v>
      </c>
      <c r="H2753" s="263" t="str">
        <f t="shared" si="127"/>
        <v>'=COUNT(L14.7C01D)</v>
      </c>
    </row>
    <row r="2754" spans="1:8" x14ac:dyDescent="0.2">
      <c r="A2754" s="263" t="s">
        <v>4658</v>
      </c>
      <c r="B2754" s="263" t="s">
        <v>4659</v>
      </c>
      <c r="C2754" s="263">
        <f t="shared" ca="1" si="128"/>
        <v>0</v>
      </c>
      <c r="D2754" s="263" t="b">
        <f>ISBLANK(L14.7C01M)</f>
        <v>1</v>
      </c>
      <c r="E2754" s="263">
        <f>COUNT(L14.7C01M)</f>
        <v>0</v>
      </c>
      <c r="G2754" s="268" t="str">
        <f t="shared" ref="G2754:G2817" si="129">"'=ISBLANK(" &amp; A2754 &amp;")"</f>
        <v>'=ISBLANK(L14.7C01M)</v>
      </c>
      <c r="H2754" s="263" t="str">
        <f t="shared" ref="H2754:H2817" si="130">"'=COUNT(" &amp; A2754 &amp;")"</f>
        <v>'=COUNT(L14.7C01M)</v>
      </c>
    </row>
    <row r="2755" spans="1:8" x14ac:dyDescent="0.2">
      <c r="A2755" s="263" t="s">
        <v>4660</v>
      </c>
      <c r="B2755" s="263" t="s">
        <v>4661</v>
      </c>
      <c r="C2755" s="263">
        <f t="shared" ref="C2755:C2818" ca="1" si="131">INDIRECT(A2755)</f>
        <v>0</v>
      </c>
      <c r="D2755" s="263" t="b">
        <f>ISBLANK(L14.7C02D)</f>
        <v>1</v>
      </c>
      <c r="E2755" s="263">
        <f>COUNT(L14.7C02D)</f>
        <v>0</v>
      </c>
      <c r="G2755" s="268" t="str">
        <f t="shared" si="129"/>
        <v>'=ISBLANK(L14.7C02D)</v>
      </c>
      <c r="H2755" s="263" t="str">
        <f t="shared" si="130"/>
        <v>'=COUNT(L14.7C02D)</v>
      </c>
    </row>
    <row r="2756" spans="1:8" x14ac:dyDescent="0.2">
      <c r="A2756" s="263" t="s">
        <v>4662</v>
      </c>
      <c r="B2756" s="263" t="s">
        <v>4663</v>
      </c>
      <c r="C2756" s="263">
        <f t="shared" ca="1" si="131"/>
        <v>0</v>
      </c>
      <c r="D2756" s="263" t="b">
        <f>ISBLANK(L14.7C02M)</f>
        <v>1</v>
      </c>
      <c r="E2756" s="263">
        <f>COUNT(L14.7C02M)</f>
        <v>0</v>
      </c>
      <c r="G2756" s="268" t="str">
        <f t="shared" si="129"/>
        <v>'=ISBLANK(L14.7C02M)</v>
      </c>
      <c r="H2756" s="263" t="str">
        <f t="shared" si="130"/>
        <v>'=COUNT(L14.7C02M)</v>
      </c>
    </row>
    <row r="2757" spans="1:8" x14ac:dyDescent="0.2">
      <c r="A2757" s="263" t="s">
        <v>4664</v>
      </c>
      <c r="B2757" s="263" t="s">
        <v>4665</v>
      </c>
      <c r="C2757" s="263">
        <f t="shared" ca="1" si="131"/>
        <v>0</v>
      </c>
      <c r="D2757" s="263" t="b">
        <f>ISBLANK(L14.7C03D)</f>
        <v>1</v>
      </c>
      <c r="E2757" s="263">
        <f>COUNT(L14.7C03D)</f>
        <v>0</v>
      </c>
      <c r="G2757" s="268" t="str">
        <f t="shared" si="129"/>
        <v>'=ISBLANK(L14.7C03D)</v>
      </c>
      <c r="H2757" s="263" t="str">
        <f t="shared" si="130"/>
        <v>'=COUNT(L14.7C03D)</v>
      </c>
    </row>
    <row r="2758" spans="1:8" x14ac:dyDescent="0.2">
      <c r="A2758" s="263" t="s">
        <v>4666</v>
      </c>
      <c r="B2758" s="263" t="s">
        <v>4667</v>
      </c>
      <c r="C2758" s="263">
        <f t="shared" ca="1" si="131"/>
        <v>0</v>
      </c>
      <c r="D2758" s="263" t="b">
        <f>ISBLANK(L14.7C03M)</f>
        <v>1</v>
      </c>
      <c r="E2758" s="263">
        <f>COUNT(L14.7C03M)</f>
        <v>0</v>
      </c>
      <c r="G2758" s="268" t="str">
        <f t="shared" si="129"/>
        <v>'=ISBLANK(L14.7C03M)</v>
      </c>
      <c r="H2758" s="263" t="str">
        <f t="shared" si="130"/>
        <v>'=COUNT(L14.7C03M)</v>
      </c>
    </row>
    <row r="2759" spans="1:8" x14ac:dyDescent="0.2">
      <c r="A2759" s="263" t="s">
        <v>4668</v>
      </c>
      <c r="B2759" s="263" t="s">
        <v>4669</v>
      </c>
      <c r="C2759" s="263">
        <f t="shared" ca="1" si="131"/>
        <v>0</v>
      </c>
      <c r="D2759" s="263" t="b">
        <f>ISBLANK(L14.7C04D)</f>
        <v>1</v>
      </c>
      <c r="E2759" s="263">
        <f>COUNT(L14.7C04D)</f>
        <v>0</v>
      </c>
      <c r="G2759" s="268" t="str">
        <f t="shared" si="129"/>
        <v>'=ISBLANK(L14.7C04D)</v>
      </c>
      <c r="H2759" s="263" t="str">
        <f t="shared" si="130"/>
        <v>'=COUNT(L14.7C04D)</v>
      </c>
    </row>
    <row r="2760" spans="1:8" x14ac:dyDescent="0.2">
      <c r="A2760" s="263" t="s">
        <v>4670</v>
      </c>
      <c r="B2760" s="263" t="s">
        <v>4671</v>
      </c>
      <c r="C2760" s="263">
        <f t="shared" ca="1" si="131"/>
        <v>0</v>
      </c>
      <c r="D2760" s="263" t="b">
        <f>ISBLANK(L14.7C04M)</f>
        <v>1</v>
      </c>
      <c r="E2760" s="263">
        <f>COUNT(L14.7C04M)</f>
        <v>0</v>
      </c>
      <c r="G2760" s="268" t="str">
        <f t="shared" si="129"/>
        <v>'=ISBLANK(L14.7C04M)</v>
      </c>
      <c r="H2760" s="263" t="str">
        <f t="shared" si="130"/>
        <v>'=COUNT(L14.7C04M)</v>
      </c>
    </row>
    <row r="2761" spans="1:8" x14ac:dyDescent="0.2">
      <c r="A2761" s="263" t="s">
        <v>4672</v>
      </c>
      <c r="B2761" s="263" t="s">
        <v>4673</v>
      </c>
      <c r="C2761" s="263">
        <f t="shared" ca="1" si="131"/>
        <v>0</v>
      </c>
      <c r="D2761" s="263" t="b">
        <f>ISBLANK(L14.7C05D)</f>
        <v>1</v>
      </c>
      <c r="E2761" s="263">
        <f>COUNT(L14.7C05D)</f>
        <v>0</v>
      </c>
      <c r="G2761" s="268" t="str">
        <f t="shared" si="129"/>
        <v>'=ISBLANK(L14.7C05D)</v>
      </c>
      <c r="H2761" s="263" t="str">
        <f t="shared" si="130"/>
        <v>'=COUNT(L14.7C05D)</v>
      </c>
    </row>
    <row r="2762" spans="1:8" x14ac:dyDescent="0.2">
      <c r="A2762" s="263" t="s">
        <v>4674</v>
      </c>
      <c r="B2762" s="263" t="s">
        <v>4675</v>
      </c>
      <c r="C2762" s="263">
        <f t="shared" ca="1" si="131"/>
        <v>0</v>
      </c>
      <c r="D2762" s="263" t="b">
        <f>ISBLANK(L14.7C05M)</f>
        <v>1</v>
      </c>
      <c r="E2762" s="263">
        <f>COUNT(L14.7C05M)</f>
        <v>0</v>
      </c>
      <c r="G2762" s="268" t="str">
        <f t="shared" si="129"/>
        <v>'=ISBLANK(L14.7C05M)</v>
      </c>
      <c r="H2762" s="263" t="str">
        <f t="shared" si="130"/>
        <v>'=COUNT(L14.7C05M)</v>
      </c>
    </row>
    <row r="2763" spans="1:8" x14ac:dyDescent="0.2">
      <c r="A2763" s="263" t="s">
        <v>4676</v>
      </c>
      <c r="B2763" s="263" t="s">
        <v>4677</v>
      </c>
      <c r="C2763" s="263">
        <f t="shared" ca="1" si="131"/>
        <v>0</v>
      </c>
      <c r="D2763" s="263" t="b">
        <f>ISBLANK(L14.7C06D)</f>
        <v>1</v>
      </c>
      <c r="E2763" s="263">
        <f>COUNT(L14.7C06D)</f>
        <v>0</v>
      </c>
      <c r="G2763" s="268" t="str">
        <f t="shared" si="129"/>
        <v>'=ISBLANK(L14.7C06D)</v>
      </c>
      <c r="H2763" s="263" t="str">
        <f t="shared" si="130"/>
        <v>'=COUNT(L14.7C06D)</v>
      </c>
    </row>
    <row r="2764" spans="1:8" x14ac:dyDescent="0.2">
      <c r="A2764" s="263" t="s">
        <v>4678</v>
      </c>
      <c r="B2764" s="263" t="s">
        <v>4679</v>
      </c>
      <c r="C2764" s="263">
        <f t="shared" ca="1" si="131"/>
        <v>0</v>
      </c>
      <c r="D2764" s="263" t="b">
        <f>ISBLANK(L14.7C06M)</f>
        <v>1</v>
      </c>
      <c r="E2764" s="263">
        <f>COUNT(L14.7C06M)</f>
        <v>0</v>
      </c>
      <c r="G2764" s="268" t="str">
        <f t="shared" si="129"/>
        <v>'=ISBLANK(L14.7C06M)</v>
      </c>
      <c r="H2764" s="263" t="str">
        <f t="shared" si="130"/>
        <v>'=COUNT(L14.7C06M)</v>
      </c>
    </row>
    <row r="2765" spans="1:8" x14ac:dyDescent="0.2">
      <c r="A2765" s="263" t="s">
        <v>4680</v>
      </c>
      <c r="B2765" s="263" t="s">
        <v>4681</v>
      </c>
      <c r="C2765" s="263">
        <f t="shared" ca="1" si="131"/>
        <v>0</v>
      </c>
      <c r="D2765" s="263" t="b">
        <f>ISBLANK(L14.7C07D)</f>
        <v>1</v>
      </c>
      <c r="E2765" s="263">
        <f>COUNT(L14.7C07D)</f>
        <v>0</v>
      </c>
      <c r="G2765" s="268" t="str">
        <f t="shared" si="129"/>
        <v>'=ISBLANK(L14.7C07D)</v>
      </c>
      <c r="H2765" s="263" t="str">
        <f t="shared" si="130"/>
        <v>'=COUNT(L14.7C07D)</v>
      </c>
    </row>
    <row r="2766" spans="1:8" x14ac:dyDescent="0.2">
      <c r="A2766" s="263" t="s">
        <v>4682</v>
      </c>
      <c r="B2766" s="263" t="s">
        <v>4683</v>
      </c>
      <c r="C2766" s="263">
        <f t="shared" ca="1" si="131"/>
        <v>0</v>
      </c>
      <c r="D2766" s="263" t="b">
        <f>ISBLANK(L14.7C07M)</f>
        <v>1</v>
      </c>
      <c r="E2766" s="263">
        <f>COUNT(L14.7C07M)</f>
        <v>0</v>
      </c>
      <c r="G2766" s="268" t="str">
        <f t="shared" si="129"/>
        <v>'=ISBLANK(L14.7C07M)</v>
      </c>
      <c r="H2766" s="263" t="str">
        <f t="shared" si="130"/>
        <v>'=COUNT(L14.7C07M)</v>
      </c>
    </row>
    <row r="2767" spans="1:8" x14ac:dyDescent="0.2">
      <c r="A2767" s="263" t="s">
        <v>4684</v>
      </c>
      <c r="B2767" s="263" t="s">
        <v>4685</v>
      </c>
      <c r="C2767" s="263">
        <f t="shared" ca="1" si="131"/>
        <v>0</v>
      </c>
      <c r="D2767" s="263" t="b">
        <f>ISBLANK(L14.7C08D)</f>
        <v>1</v>
      </c>
      <c r="E2767" s="263">
        <f>COUNT(L14.7C08D)</f>
        <v>0</v>
      </c>
      <c r="G2767" s="268" t="str">
        <f t="shared" si="129"/>
        <v>'=ISBLANK(L14.7C08D)</v>
      </c>
      <c r="H2767" s="263" t="str">
        <f t="shared" si="130"/>
        <v>'=COUNT(L14.7C08D)</v>
      </c>
    </row>
    <row r="2768" spans="1:8" x14ac:dyDescent="0.2">
      <c r="A2768" s="263" t="s">
        <v>4686</v>
      </c>
      <c r="B2768" s="263" t="s">
        <v>4687</v>
      </c>
      <c r="C2768" s="263">
        <f t="shared" ca="1" si="131"/>
        <v>0</v>
      </c>
      <c r="D2768" s="263" t="b">
        <f>ISBLANK(L14.7C08M)</f>
        <v>1</v>
      </c>
      <c r="E2768" s="263">
        <f>COUNT(L14.7C08M)</f>
        <v>0</v>
      </c>
      <c r="G2768" s="268" t="str">
        <f t="shared" si="129"/>
        <v>'=ISBLANK(L14.7C08M)</v>
      </c>
      <c r="H2768" s="263" t="str">
        <f t="shared" si="130"/>
        <v>'=COUNT(L14.7C08M)</v>
      </c>
    </row>
    <row r="2769" spans="1:8" x14ac:dyDescent="0.2">
      <c r="A2769" s="263" t="s">
        <v>4688</v>
      </c>
      <c r="B2769" s="263" t="s">
        <v>4689</v>
      </c>
      <c r="C2769" s="263">
        <f t="shared" ca="1" si="131"/>
        <v>0</v>
      </c>
      <c r="D2769" s="263" t="b">
        <f>ISBLANK(L14.7C09D)</f>
        <v>1</v>
      </c>
      <c r="E2769" s="263">
        <f>COUNT(L14.7C09D)</f>
        <v>0</v>
      </c>
      <c r="G2769" s="268" t="str">
        <f t="shared" si="129"/>
        <v>'=ISBLANK(L14.7C09D)</v>
      </c>
      <c r="H2769" s="263" t="str">
        <f t="shared" si="130"/>
        <v>'=COUNT(L14.7C09D)</v>
      </c>
    </row>
    <row r="2770" spans="1:8" x14ac:dyDescent="0.2">
      <c r="A2770" s="263" t="s">
        <v>4690</v>
      </c>
      <c r="B2770" s="263" t="s">
        <v>4691</v>
      </c>
      <c r="C2770" s="263">
        <f t="shared" ca="1" si="131"/>
        <v>0</v>
      </c>
      <c r="D2770" s="263" t="b">
        <f>ISBLANK(L14.7C09M)</f>
        <v>1</v>
      </c>
      <c r="E2770" s="263">
        <f>COUNT(L14.7C09M)</f>
        <v>0</v>
      </c>
      <c r="G2770" s="268" t="str">
        <f t="shared" si="129"/>
        <v>'=ISBLANK(L14.7C09M)</v>
      </c>
      <c r="H2770" s="263" t="str">
        <f t="shared" si="130"/>
        <v>'=COUNT(L14.7C09M)</v>
      </c>
    </row>
    <row r="2771" spans="1:8" x14ac:dyDescent="0.2">
      <c r="A2771" s="263" t="s">
        <v>4692</v>
      </c>
      <c r="B2771" s="263" t="s">
        <v>4693</v>
      </c>
      <c r="C2771" s="263">
        <f t="shared" ca="1" si="131"/>
        <v>0</v>
      </c>
      <c r="D2771" s="263" t="b">
        <f>ISBLANK(L14.7C10D)</f>
        <v>1</v>
      </c>
      <c r="E2771" s="263">
        <f>COUNT(L14.7C10D)</f>
        <v>0</v>
      </c>
      <c r="G2771" s="268" t="str">
        <f t="shared" si="129"/>
        <v>'=ISBLANK(L14.7C10D)</v>
      </c>
      <c r="H2771" s="263" t="str">
        <f t="shared" si="130"/>
        <v>'=COUNT(L14.7C10D)</v>
      </c>
    </row>
    <row r="2772" spans="1:8" x14ac:dyDescent="0.2">
      <c r="A2772" s="263" t="s">
        <v>4694</v>
      </c>
      <c r="B2772" s="263" t="s">
        <v>4695</v>
      </c>
      <c r="C2772" s="263">
        <f t="shared" ca="1" si="131"/>
        <v>0</v>
      </c>
      <c r="D2772" s="263" t="b">
        <f>ISBLANK(L14.7C10M)</f>
        <v>1</v>
      </c>
      <c r="E2772" s="263">
        <f>COUNT(L14.7C10M)</f>
        <v>0</v>
      </c>
      <c r="G2772" s="268" t="str">
        <f t="shared" si="129"/>
        <v>'=ISBLANK(L14.7C10M)</v>
      </c>
      <c r="H2772" s="263" t="str">
        <f t="shared" si="130"/>
        <v>'=COUNT(L14.7C10M)</v>
      </c>
    </row>
    <row r="2773" spans="1:8" x14ac:dyDescent="0.2">
      <c r="A2773" s="263" t="s">
        <v>4696</v>
      </c>
      <c r="B2773" s="263" t="s">
        <v>4697</v>
      </c>
      <c r="C2773" s="263">
        <f t="shared" ca="1" si="131"/>
        <v>0</v>
      </c>
      <c r="D2773" s="263" t="b">
        <f>ISBLANK(L14.7C11D)</f>
        <v>1</v>
      </c>
      <c r="E2773" s="263">
        <f>COUNT(L14.7C11D)</f>
        <v>0</v>
      </c>
      <c r="G2773" s="268" t="str">
        <f t="shared" si="129"/>
        <v>'=ISBLANK(L14.7C11D)</v>
      </c>
      <c r="H2773" s="263" t="str">
        <f t="shared" si="130"/>
        <v>'=COUNT(L14.7C11D)</v>
      </c>
    </row>
    <row r="2774" spans="1:8" x14ac:dyDescent="0.2">
      <c r="A2774" s="263" t="s">
        <v>4698</v>
      </c>
      <c r="B2774" s="263" t="s">
        <v>4699</v>
      </c>
      <c r="C2774" s="263">
        <f t="shared" ca="1" si="131"/>
        <v>0</v>
      </c>
      <c r="D2774" s="263" t="b">
        <f>ISBLANK(L14.7C11M)</f>
        <v>1</v>
      </c>
      <c r="E2774" s="263">
        <f>COUNT(L14.7C11M)</f>
        <v>0</v>
      </c>
      <c r="G2774" s="268" t="str">
        <f t="shared" si="129"/>
        <v>'=ISBLANK(L14.7C11M)</v>
      </c>
      <c r="H2774" s="263" t="str">
        <f t="shared" si="130"/>
        <v>'=COUNT(L14.7C11M)</v>
      </c>
    </row>
    <row r="2775" spans="1:8" x14ac:dyDescent="0.2">
      <c r="A2775" s="263" t="s">
        <v>4700</v>
      </c>
      <c r="B2775" s="263" t="s">
        <v>4701</v>
      </c>
      <c r="C2775" s="263">
        <f t="shared" ca="1" si="131"/>
        <v>0</v>
      </c>
      <c r="D2775" s="263" t="b">
        <f>ISBLANK(L14.7C12D)</f>
        <v>1</v>
      </c>
      <c r="E2775" s="263">
        <f>COUNT(L14.7C12D)</f>
        <v>0</v>
      </c>
      <c r="G2775" s="268" t="str">
        <f t="shared" si="129"/>
        <v>'=ISBLANK(L14.7C12D)</v>
      </c>
      <c r="H2775" s="263" t="str">
        <f t="shared" si="130"/>
        <v>'=COUNT(L14.7C12D)</v>
      </c>
    </row>
    <row r="2776" spans="1:8" x14ac:dyDescent="0.2">
      <c r="A2776" s="263" t="s">
        <v>4702</v>
      </c>
      <c r="B2776" s="263" t="s">
        <v>4703</v>
      </c>
      <c r="C2776" s="263">
        <f t="shared" ca="1" si="131"/>
        <v>0</v>
      </c>
      <c r="D2776" s="263" t="b">
        <f>ISBLANK(L14.7C12M)</f>
        <v>1</v>
      </c>
      <c r="E2776" s="263">
        <f>COUNT(L14.7C12M)</f>
        <v>0</v>
      </c>
      <c r="G2776" s="268" t="str">
        <f t="shared" si="129"/>
        <v>'=ISBLANK(L14.7C12M)</v>
      </c>
      <c r="H2776" s="263" t="str">
        <f t="shared" si="130"/>
        <v>'=COUNT(L14.7C12M)</v>
      </c>
    </row>
    <row r="2777" spans="1:8" x14ac:dyDescent="0.2">
      <c r="A2777" s="263" t="s">
        <v>4704</v>
      </c>
      <c r="B2777" s="263" t="s">
        <v>4705</v>
      </c>
      <c r="C2777" s="263">
        <f t="shared" ca="1" si="131"/>
        <v>0</v>
      </c>
      <c r="D2777" s="263" t="b">
        <f>ISBLANK(L14.7C13D)</f>
        <v>1</v>
      </c>
      <c r="E2777" s="263">
        <f>COUNT(L14.7C13D)</f>
        <v>0</v>
      </c>
      <c r="G2777" s="268" t="str">
        <f t="shared" si="129"/>
        <v>'=ISBLANK(L14.7C13D)</v>
      </c>
      <c r="H2777" s="263" t="str">
        <f t="shared" si="130"/>
        <v>'=COUNT(L14.7C13D)</v>
      </c>
    </row>
    <row r="2778" spans="1:8" x14ac:dyDescent="0.2">
      <c r="A2778" s="263" t="s">
        <v>4706</v>
      </c>
      <c r="B2778" s="263" t="s">
        <v>4707</v>
      </c>
      <c r="C2778" s="263">
        <f t="shared" ca="1" si="131"/>
        <v>0</v>
      </c>
      <c r="D2778" s="263" t="b">
        <f>ISBLANK(L14.7C13M)</f>
        <v>1</v>
      </c>
      <c r="E2778" s="263">
        <f>COUNT(L14.7C13M)</f>
        <v>0</v>
      </c>
      <c r="G2778" s="268" t="str">
        <f t="shared" si="129"/>
        <v>'=ISBLANK(L14.7C13M)</v>
      </c>
      <c r="H2778" s="263" t="str">
        <f t="shared" si="130"/>
        <v>'=COUNT(L14.7C13M)</v>
      </c>
    </row>
    <row r="2779" spans="1:8" x14ac:dyDescent="0.2">
      <c r="A2779" s="263" t="s">
        <v>4708</v>
      </c>
      <c r="B2779" s="263" t="s">
        <v>4709</v>
      </c>
      <c r="C2779" s="263">
        <f t="shared" ca="1" si="131"/>
        <v>0</v>
      </c>
      <c r="D2779" s="263" t="b">
        <f>ISBLANK(L14.7C14D)</f>
        <v>1</v>
      </c>
      <c r="E2779" s="263">
        <f>COUNT(L14.7C14D)</f>
        <v>0</v>
      </c>
      <c r="G2779" s="268" t="str">
        <f t="shared" si="129"/>
        <v>'=ISBLANK(L14.7C14D)</v>
      </c>
      <c r="H2779" s="263" t="str">
        <f t="shared" si="130"/>
        <v>'=COUNT(L14.7C14D)</v>
      </c>
    </row>
    <row r="2780" spans="1:8" x14ac:dyDescent="0.2">
      <c r="A2780" s="263" t="s">
        <v>4710</v>
      </c>
      <c r="B2780" s="263" t="s">
        <v>4711</v>
      </c>
      <c r="C2780" s="263">
        <f t="shared" ca="1" si="131"/>
        <v>0</v>
      </c>
      <c r="D2780" s="263" t="b">
        <f>ISBLANK(L14.7C14M)</f>
        <v>1</v>
      </c>
      <c r="E2780" s="263">
        <f>COUNT(L14.7C14M)</f>
        <v>0</v>
      </c>
      <c r="G2780" s="268" t="str">
        <f t="shared" si="129"/>
        <v>'=ISBLANK(L14.7C14M)</v>
      </c>
      <c r="H2780" s="263" t="str">
        <f t="shared" si="130"/>
        <v>'=COUNT(L14.7C14M)</v>
      </c>
    </row>
    <row r="2781" spans="1:8" x14ac:dyDescent="0.2">
      <c r="A2781" s="263" t="s">
        <v>4712</v>
      </c>
      <c r="B2781" s="263" t="s">
        <v>4713</v>
      </c>
      <c r="C2781" s="263">
        <f t="shared" ca="1" si="131"/>
        <v>0</v>
      </c>
      <c r="D2781" s="263" t="b">
        <f>ISBLANK(L14.7C15D)</f>
        <v>1</v>
      </c>
      <c r="E2781" s="263">
        <f>COUNT(L14.7C15D)</f>
        <v>0</v>
      </c>
      <c r="G2781" s="268" t="str">
        <f t="shared" si="129"/>
        <v>'=ISBLANK(L14.7C15D)</v>
      </c>
      <c r="H2781" s="263" t="str">
        <f t="shared" si="130"/>
        <v>'=COUNT(L14.7C15D)</v>
      </c>
    </row>
    <row r="2782" spans="1:8" x14ac:dyDescent="0.2">
      <c r="A2782" s="263" t="s">
        <v>4714</v>
      </c>
      <c r="B2782" s="263" t="s">
        <v>4715</v>
      </c>
      <c r="C2782" s="263">
        <f t="shared" ca="1" si="131"/>
        <v>0</v>
      </c>
      <c r="D2782" s="263" t="b">
        <f>ISBLANK(L14.7C15M)</f>
        <v>1</v>
      </c>
      <c r="E2782" s="263">
        <f>COUNT(L14.7C15M)</f>
        <v>0</v>
      </c>
      <c r="G2782" s="268" t="str">
        <f t="shared" si="129"/>
        <v>'=ISBLANK(L14.7C15M)</v>
      </c>
      <c r="H2782" s="263" t="str">
        <f t="shared" si="130"/>
        <v>'=COUNT(L14.7C15M)</v>
      </c>
    </row>
    <row r="2783" spans="1:8" x14ac:dyDescent="0.2">
      <c r="A2783" s="263" t="s">
        <v>4716</v>
      </c>
      <c r="B2783" s="263" t="s">
        <v>4717</v>
      </c>
      <c r="C2783" s="263">
        <f t="shared" ca="1" si="131"/>
        <v>0</v>
      </c>
      <c r="D2783" s="263" t="b">
        <f>ISBLANK(L14.7C16D)</f>
        <v>1</v>
      </c>
      <c r="E2783" s="263">
        <f>COUNT(L14.7C16D)</f>
        <v>0</v>
      </c>
      <c r="G2783" s="268" t="str">
        <f t="shared" si="129"/>
        <v>'=ISBLANK(L14.7C16D)</v>
      </c>
      <c r="H2783" s="263" t="str">
        <f t="shared" si="130"/>
        <v>'=COUNT(L14.7C16D)</v>
      </c>
    </row>
    <row r="2784" spans="1:8" x14ac:dyDescent="0.2">
      <c r="A2784" s="263" t="s">
        <v>4718</v>
      </c>
      <c r="B2784" s="263" t="s">
        <v>4719</v>
      </c>
      <c r="C2784" s="263">
        <f t="shared" ca="1" si="131"/>
        <v>0</v>
      </c>
      <c r="D2784" s="263" t="b">
        <f>ISBLANK(L14.7C16M)</f>
        <v>1</v>
      </c>
      <c r="E2784" s="263">
        <f>COUNT(L14.7C16M)</f>
        <v>0</v>
      </c>
      <c r="G2784" s="268" t="str">
        <f t="shared" si="129"/>
        <v>'=ISBLANK(L14.7C16M)</v>
      </c>
      <c r="H2784" s="263" t="str">
        <f t="shared" si="130"/>
        <v>'=COUNT(L14.7C16M)</v>
      </c>
    </row>
    <row r="2785" spans="1:8" x14ac:dyDescent="0.2">
      <c r="A2785" s="263" t="s">
        <v>4720</v>
      </c>
      <c r="B2785" s="263" t="s">
        <v>4721</v>
      </c>
      <c r="C2785" s="263">
        <f t="shared" ca="1" si="131"/>
        <v>0</v>
      </c>
      <c r="D2785" s="263" t="b">
        <f>ISBLANK(L14.7C17D)</f>
        <v>1</v>
      </c>
      <c r="E2785" s="263">
        <f>COUNT(L14.7C17D)</f>
        <v>0</v>
      </c>
      <c r="G2785" s="268" t="str">
        <f t="shared" si="129"/>
        <v>'=ISBLANK(L14.7C17D)</v>
      </c>
      <c r="H2785" s="263" t="str">
        <f t="shared" si="130"/>
        <v>'=COUNT(L14.7C17D)</v>
      </c>
    </row>
    <row r="2786" spans="1:8" x14ac:dyDescent="0.2">
      <c r="A2786" s="263" t="s">
        <v>4722</v>
      </c>
      <c r="B2786" s="263" t="s">
        <v>4723</v>
      </c>
      <c r="C2786" s="263">
        <f t="shared" ca="1" si="131"/>
        <v>0</v>
      </c>
      <c r="D2786" s="263" t="b">
        <f>ISBLANK(L14.7C17M)</f>
        <v>1</v>
      </c>
      <c r="E2786" s="263">
        <f>COUNT(L14.7C17M)</f>
        <v>0</v>
      </c>
      <c r="G2786" s="268" t="str">
        <f t="shared" si="129"/>
        <v>'=ISBLANK(L14.7C17M)</v>
      </c>
      <c r="H2786" s="263" t="str">
        <f t="shared" si="130"/>
        <v>'=COUNT(L14.7C17M)</v>
      </c>
    </row>
    <row r="2787" spans="1:8" x14ac:dyDescent="0.2">
      <c r="A2787" s="263" t="s">
        <v>4724</v>
      </c>
      <c r="B2787" s="263" t="s">
        <v>4725</v>
      </c>
      <c r="C2787" s="263">
        <f t="shared" ca="1" si="131"/>
        <v>0</v>
      </c>
      <c r="D2787" s="263" t="b">
        <f>ISBLANK(L14.7C18D)</f>
        <v>1</v>
      </c>
      <c r="E2787" s="263">
        <f>COUNT(L14.7C18D)</f>
        <v>0</v>
      </c>
      <c r="G2787" s="268" t="str">
        <f t="shared" si="129"/>
        <v>'=ISBLANK(L14.7C18D)</v>
      </c>
      <c r="H2787" s="263" t="str">
        <f t="shared" si="130"/>
        <v>'=COUNT(L14.7C18D)</v>
      </c>
    </row>
    <row r="2788" spans="1:8" x14ac:dyDescent="0.2">
      <c r="A2788" s="263" t="s">
        <v>4726</v>
      </c>
      <c r="B2788" s="263" t="s">
        <v>4727</v>
      </c>
      <c r="C2788" s="263">
        <f t="shared" ca="1" si="131"/>
        <v>0</v>
      </c>
      <c r="D2788" s="263" t="b">
        <f>ISBLANK(L14.7C18M)</f>
        <v>1</v>
      </c>
      <c r="E2788" s="263">
        <f>COUNT(L14.7C18M)</f>
        <v>0</v>
      </c>
      <c r="G2788" s="268" t="str">
        <f t="shared" si="129"/>
        <v>'=ISBLANK(L14.7C18M)</v>
      </c>
      <c r="H2788" s="263" t="str">
        <f t="shared" si="130"/>
        <v>'=COUNT(L14.7C18M)</v>
      </c>
    </row>
    <row r="2789" spans="1:8" x14ac:dyDescent="0.2">
      <c r="A2789" s="263" t="s">
        <v>4728</v>
      </c>
      <c r="B2789" s="263" t="s">
        <v>4729</v>
      </c>
      <c r="C2789" s="263">
        <f t="shared" ca="1" si="131"/>
        <v>0</v>
      </c>
      <c r="D2789" s="263" t="b">
        <f>ISBLANK(L14.7C19D)</f>
        <v>1</v>
      </c>
      <c r="E2789" s="263">
        <f>COUNT(L14.7C19D)</f>
        <v>0</v>
      </c>
      <c r="G2789" s="268" t="str">
        <f t="shared" si="129"/>
        <v>'=ISBLANK(L14.7C19D)</v>
      </c>
      <c r="H2789" s="263" t="str">
        <f t="shared" si="130"/>
        <v>'=COUNT(L14.7C19D)</v>
      </c>
    </row>
    <row r="2790" spans="1:8" x14ac:dyDescent="0.2">
      <c r="A2790" s="263" t="s">
        <v>4730</v>
      </c>
      <c r="B2790" s="263" t="s">
        <v>4731</v>
      </c>
      <c r="C2790" s="263">
        <f t="shared" ca="1" si="131"/>
        <v>0</v>
      </c>
      <c r="D2790" s="263" t="b">
        <f>ISBLANK(L14.7C19M)</f>
        <v>1</v>
      </c>
      <c r="E2790" s="263">
        <f>COUNT(L14.7C19M)</f>
        <v>0</v>
      </c>
      <c r="G2790" s="268" t="str">
        <f t="shared" si="129"/>
        <v>'=ISBLANK(L14.7C19M)</v>
      </c>
      <c r="H2790" s="263" t="str">
        <f t="shared" si="130"/>
        <v>'=COUNT(L14.7C19M)</v>
      </c>
    </row>
    <row r="2791" spans="1:8" x14ac:dyDescent="0.2">
      <c r="A2791" s="263" t="s">
        <v>4732</v>
      </c>
      <c r="B2791" s="263" t="s">
        <v>4733</v>
      </c>
      <c r="C2791" s="263">
        <f t="shared" ca="1" si="131"/>
        <v>0</v>
      </c>
      <c r="D2791" s="263" t="b">
        <f>ISBLANK(L14.7C20D)</f>
        <v>1</v>
      </c>
      <c r="E2791" s="263">
        <f>COUNT(L14.7C20D)</f>
        <v>0</v>
      </c>
      <c r="G2791" s="268" t="str">
        <f t="shared" si="129"/>
        <v>'=ISBLANK(L14.7C20D)</v>
      </c>
      <c r="H2791" s="263" t="str">
        <f t="shared" si="130"/>
        <v>'=COUNT(L14.7C20D)</v>
      </c>
    </row>
    <row r="2792" spans="1:8" x14ac:dyDescent="0.2">
      <c r="A2792" s="263" t="s">
        <v>4734</v>
      </c>
      <c r="B2792" s="263" t="s">
        <v>4735</v>
      </c>
      <c r="C2792" s="263">
        <f t="shared" ca="1" si="131"/>
        <v>0</v>
      </c>
      <c r="D2792" s="263" t="b">
        <f>ISBLANK(L14.7C20M)</f>
        <v>1</v>
      </c>
      <c r="E2792" s="263">
        <f>COUNT(L14.7C20M)</f>
        <v>0</v>
      </c>
      <c r="G2792" s="268" t="str">
        <f t="shared" si="129"/>
        <v>'=ISBLANK(L14.7C20M)</v>
      </c>
      <c r="H2792" s="263" t="str">
        <f t="shared" si="130"/>
        <v>'=COUNT(L14.7C20M)</v>
      </c>
    </row>
    <row r="2793" spans="1:8" x14ac:dyDescent="0.2">
      <c r="A2793" s="263" t="s">
        <v>4736</v>
      </c>
      <c r="B2793" s="263" t="s">
        <v>4737</v>
      </c>
      <c r="C2793" s="263">
        <f t="shared" ca="1" si="131"/>
        <v>0</v>
      </c>
      <c r="D2793" s="263" t="b">
        <f>ISBLANK(L14.7C21D)</f>
        <v>1</v>
      </c>
      <c r="E2793" s="263">
        <f>COUNT(L14.7C21D)</f>
        <v>0</v>
      </c>
      <c r="G2793" s="268" t="str">
        <f t="shared" si="129"/>
        <v>'=ISBLANK(L14.7C21D)</v>
      </c>
      <c r="H2793" s="263" t="str">
        <f t="shared" si="130"/>
        <v>'=COUNT(L14.7C21D)</v>
      </c>
    </row>
    <row r="2794" spans="1:8" x14ac:dyDescent="0.2">
      <c r="A2794" s="263" t="s">
        <v>4738</v>
      </c>
      <c r="B2794" s="263" t="s">
        <v>4739</v>
      </c>
      <c r="C2794" s="263">
        <f t="shared" ca="1" si="131"/>
        <v>0</v>
      </c>
      <c r="D2794" s="263" t="b">
        <f>ISBLANK(L14.7C21M)</f>
        <v>1</v>
      </c>
      <c r="E2794" s="263">
        <f>COUNT(L14.7C21M)</f>
        <v>0</v>
      </c>
      <c r="G2794" s="268" t="str">
        <f t="shared" si="129"/>
        <v>'=ISBLANK(L14.7C21M)</v>
      </c>
      <c r="H2794" s="263" t="str">
        <f t="shared" si="130"/>
        <v>'=COUNT(L14.7C21M)</v>
      </c>
    </row>
    <row r="2795" spans="1:8" x14ac:dyDescent="0.2">
      <c r="A2795" s="263" t="s">
        <v>4740</v>
      </c>
      <c r="B2795" s="263" t="s">
        <v>4741</v>
      </c>
      <c r="C2795" s="263">
        <f t="shared" ca="1" si="131"/>
        <v>0</v>
      </c>
      <c r="D2795" s="263" t="b">
        <f>ISBLANK(L14.7C22D)</f>
        <v>1</v>
      </c>
      <c r="E2795" s="263">
        <f>COUNT(L14.7C22D)</f>
        <v>0</v>
      </c>
      <c r="G2795" s="268" t="str">
        <f t="shared" si="129"/>
        <v>'=ISBLANK(L14.7C22D)</v>
      </c>
      <c r="H2795" s="263" t="str">
        <f t="shared" si="130"/>
        <v>'=COUNT(L14.7C22D)</v>
      </c>
    </row>
    <row r="2796" spans="1:8" x14ac:dyDescent="0.2">
      <c r="A2796" s="263" t="s">
        <v>4742</v>
      </c>
      <c r="B2796" s="263" t="s">
        <v>4743</v>
      </c>
      <c r="C2796" s="263">
        <f t="shared" ca="1" si="131"/>
        <v>0</v>
      </c>
      <c r="D2796" s="263" t="b">
        <f>ISBLANK(L14.7C22M)</f>
        <v>1</v>
      </c>
      <c r="E2796" s="263">
        <f>COUNT(L14.7C22M)</f>
        <v>0</v>
      </c>
      <c r="G2796" s="268" t="str">
        <f t="shared" si="129"/>
        <v>'=ISBLANK(L14.7C22M)</v>
      </c>
      <c r="H2796" s="263" t="str">
        <f t="shared" si="130"/>
        <v>'=COUNT(L14.7C22M)</v>
      </c>
    </row>
    <row r="2797" spans="1:8" x14ac:dyDescent="0.2">
      <c r="A2797" s="263" t="s">
        <v>4744</v>
      </c>
      <c r="B2797" s="263" t="s">
        <v>4745</v>
      </c>
      <c r="C2797" s="263">
        <f t="shared" ca="1" si="131"/>
        <v>0</v>
      </c>
      <c r="D2797" s="263" t="b">
        <f>ISBLANK(L14.7C23D)</f>
        <v>1</v>
      </c>
      <c r="E2797" s="263">
        <f>COUNT(L14.7C23D)</f>
        <v>0</v>
      </c>
      <c r="G2797" s="268" t="str">
        <f t="shared" si="129"/>
        <v>'=ISBLANK(L14.7C23D)</v>
      </c>
      <c r="H2797" s="263" t="str">
        <f t="shared" si="130"/>
        <v>'=COUNT(L14.7C23D)</v>
      </c>
    </row>
    <row r="2798" spans="1:8" x14ac:dyDescent="0.2">
      <c r="A2798" s="263" t="s">
        <v>4746</v>
      </c>
      <c r="B2798" s="263" t="s">
        <v>4747</v>
      </c>
      <c r="C2798" s="263">
        <f t="shared" ca="1" si="131"/>
        <v>0</v>
      </c>
      <c r="D2798" s="263" t="b">
        <f>ISBLANK(L14.7C23M)</f>
        <v>1</v>
      </c>
      <c r="E2798" s="263">
        <f>COUNT(L14.7C23M)</f>
        <v>0</v>
      </c>
      <c r="G2798" s="268" t="str">
        <f t="shared" si="129"/>
        <v>'=ISBLANK(L14.7C23M)</v>
      </c>
      <c r="H2798" s="263" t="str">
        <f t="shared" si="130"/>
        <v>'=COUNT(L14.7C23M)</v>
      </c>
    </row>
    <row r="2799" spans="1:8" x14ac:dyDescent="0.2">
      <c r="A2799" s="263" t="s">
        <v>4748</v>
      </c>
      <c r="B2799" s="263" t="s">
        <v>4749</v>
      </c>
      <c r="C2799" s="263">
        <f t="shared" ca="1" si="131"/>
        <v>0</v>
      </c>
      <c r="D2799" s="263" t="b">
        <f>ISBLANK(L14.7C24D)</f>
        <v>1</v>
      </c>
      <c r="E2799" s="263">
        <f>COUNT(L14.7C24D)</f>
        <v>0</v>
      </c>
      <c r="G2799" s="268" t="str">
        <f t="shared" si="129"/>
        <v>'=ISBLANK(L14.7C24D)</v>
      </c>
      <c r="H2799" s="263" t="str">
        <f t="shared" si="130"/>
        <v>'=COUNT(L14.7C24D)</v>
      </c>
    </row>
    <row r="2800" spans="1:8" x14ac:dyDescent="0.2">
      <c r="A2800" s="263" t="s">
        <v>4750</v>
      </c>
      <c r="B2800" s="263" t="s">
        <v>4751</v>
      </c>
      <c r="C2800" s="263">
        <f t="shared" ca="1" si="131"/>
        <v>0</v>
      </c>
      <c r="D2800" s="263" t="b">
        <f>ISBLANK(L14.7C24M)</f>
        <v>1</v>
      </c>
      <c r="E2800" s="263">
        <f>COUNT(L14.7C24M)</f>
        <v>0</v>
      </c>
      <c r="G2800" s="268" t="str">
        <f t="shared" si="129"/>
        <v>'=ISBLANK(L14.7C24M)</v>
      </c>
      <c r="H2800" s="263" t="str">
        <f t="shared" si="130"/>
        <v>'=COUNT(L14.7C24M)</v>
      </c>
    </row>
    <row r="2801" spans="1:8" x14ac:dyDescent="0.2">
      <c r="A2801" s="263" t="s">
        <v>4752</v>
      </c>
      <c r="B2801" s="263" t="s">
        <v>4753</v>
      </c>
      <c r="C2801" s="263">
        <f t="shared" ca="1" si="131"/>
        <v>0</v>
      </c>
      <c r="D2801" s="263" t="b">
        <f>ISBLANK(L14.7C25D)</f>
        <v>1</v>
      </c>
      <c r="E2801" s="263">
        <f>COUNT(L14.7C25D)</f>
        <v>0</v>
      </c>
      <c r="G2801" s="268" t="str">
        <f t="shared" si="129"/>
        <v>'=ISBLANK(L14.7C25D)</v>
      </c>
      <c r="H2801" s="263" t="str">
        <f t="shared" si="130"/>
        <v>'=COUNT(L14.7C25D)</v>
      </c>
    </row>
    <row r="2802" spans="1:8" x14ac:dyDescent="0.2">
      <c r="A2802" s="263" t="s">
        <v>4754</v>
      </c>
      <c r="B2802" s="263" t="s">
        <v>4755</v>
      </c>
      <c r="C2802" s="263">
        <f t="shared" ca="1" si="131"/>
        <v>0</v>
      </c>
      <c r="D2802" s="263" t="b">
        <f>ISBLANK(L14.7C25M)</f>
        <v>1</v>
      </c>
      <c r="E2802" s="263">
        <f>COUNT(L14.7C25M)</f>
        <v>0</v>
      </c>
      <c r="G2802" s="268" t="str">
        <f t="shared" si="129"/>
        <v>'=ISBLANK(L14.7C25M)</v>
      </c>
      <c r="H2802" s="263" t="str">
        <f t="shared" si="130"/>
        <v>'=COUNT(L14.7C25M)</v>
      </c>
    </row>
    <row r="2803" spans="1:8" x14ac:dyDescent="0.2">
      <c r="A2803" s="263" t="s">
        <v>4756</v>
      </c>
      <c r="B2803" s="263" t="s">
        <v>4757</v>
      </c>
      <c r="C2803" s="263">
        <f t="shared" ca="1" si="131"/>
        <v>0</v>
      </c>
      <c r="D2803" s="263" t="b">
        <f>ISBLANK(L14.7C26D)</f>
        <v>1</v>
      </c>
      <c r="E2803" s="263">
        <f>COUNT(L14.7C26D)</f>
        <v>0</v>
      </c>
      <c r="G2803" s="268" t="str">
        <f t="shared" si="129"/>
        <v>'=ISBLANK(L14.7C26D)</v>
      </c>
      <c r="H2803" s="263" t="str">
        <f t="shared" si="130"/>
        <v>'=COUNT(L14.7C26D)</v>
      </c>
    </row>
    <row r="2804" spans="1:8" x14ac:dyDescent="0.2">
      <c r="A2804" s="263" t="s">
        <v>4758</v>
      </c>
      <c r="B2804" s="263" t="s">
        <v>4759</v>
      </c>
      <c r="C2804" s="263">
        <f t="shared" ca="1" si="131"/>
        <v>0</v>
      </c>
      <c r="D2804" s="263" t="b">
        <f>ISBLANK(L14.7C26M)</f>
        <v>1</v>
      </c>
      <c r="E2804" s="263">
        <f>COUNT(L14.7C26M)</f>
        <v>0</v>
      </c>
      <c r="G2804" s="268" t="str">
        <f t="shared" si="129"/>
        <v>'=ISBLANK(L14.7C26M)</v>
      </c>
      <c r="H2804" s="263" t="str">
        <f t="shared" si="130"/>
        <v>'=COUNT(L14.7C26M)</v>
      </c>
    </row>
    <row r="2805" spans="1:8" x14ac:dyDescent="0.2">
      <c r="A2805" s="263" t="s">
        <v>4760</v>
      </c>
      <c r="B2805" s="263" t="s">
        <v>4761</v>
      </c>
      <c r="C2805" s="263">
        <f t="shared" ca="1" si="131"/>
        <v>0</v>
      </c>
      <c r="D2805" s="263" t="b">
        <f>ISBLANK(L14.7C27D)</f>
        <v>1</v>
      </c>
      <c r="E2805" s="263">
        <f>COUNT(L14.7C27D)</f>
        <v>0</v>
      </c>
      <c r="G2805" s="268" t="str">
        <f t="shared" si="129"/>
        <v>'=ISBLANK(L14.7C27D)</v>
      </c>
      <c r="H2805" s="263" t="str">
        <f t="shared" si="130"/>
        <v>'=COUNT(L14.7C27D)</v>
      </c>
    </row>
    <row r="2806" spans="1:8" x14ac:dyDescent="0.2">
      <c r="A2806" s="263" t="s">
        <v>4762</v>
      </c>
      <c r="B2806" s="263" t="s">
        <v>4763</v>
      </c>
      <c r="C2806" s="263">
        <f t="shared" ca="1" si="131"/>
        <v>0</v>
      </c>
      <c r="D2806" s="263" t="b">
        <f>ISBLANK(L14.7C27M)</f>
        <v>1</v>
      </c>
      <c r="E2806" s="263">
        <f>COUNT(L14.7C27M)</f>
        <v>0</v>
      </c>
      <c r="G2806" s="268" t="str">
        <f t="shared" si="129"/>
        <v>'=ISBLANK(L14.7C27M)</v>
      </c>
      <c r="H2806" s="263" t="str">
        <f t="shared" si="130"/>
        <v>'=COUNT(L14.7C27M)</v>
      </c>
    </row>
    <row r="2807" spans="1:8" x14ac:dyDescent="0.2">
      <c r="A2807" s="263" t="s">
        <v>4764</v>
      </c>
      <c r="B2807" s="263" t="s">
        <v>4765</v>
      </c>
      <c r="C2807" s="263">
        <f t="shared" ca="1" si="131"/>
        <v>0</v>
      </c>
      <c r="D2807" s="263" t="b">
        <f>ISBLANK(L14.7C28D)</f>
        <v>1</v>
      </c>
      <c r="E2807" s="263">
        <f>COUNT(L14.7C28D)</f>
        <v>0</v>
      </c>
      <c r="G2807" s="268" t="str">
        <f t="shared" si="129"/>
        <v>'=ISBLANK(L14.7C28D)</v>
      </c>
      <c r="H2807" s="263" t="str">
        <f t="shared" si="130"/>
        <v>'=COUNT(L14.7C28D)</v>
      </c>
    </row>
    <row r="2808" spans="1:8" x14ac:dyDescent="0.2">
      <c r="A2808" s="263" t="s">
        <v>4766</v>
      </c>
      <c r="B2808" s="263" t="s">
        <v>4767</v>
      </c>
      <c r="C2808" s="263">
        <f t="shared" ca="1" si="131"/>
        <v>0</v>
      </c>
      <c r="D2808" s="263" t="b">
        <f>ISBLANK(L14.7C28M)</f>
        <v>1</v>
      </c>
      <c r="E2808" s="263">
        <f>COUNT(L14.7C28M)</f>
        <v>0</v>
      </c>
      <c r="G2808" s="268" t="str">
        <f t="shared" si="129"/>
        <v>'=ISBLANK(L14.7C28M)</v>
      </c>
      <c r="H2808" s="263" t="str">
        <f t="shared" si="130"/>
        <v>'=COUNT(L14.7C28M)</v>
      </c>
    </row>
    <row r="2809" spans="1:8" x14ac:dyDescent="0.2">
      <c r="A2809" s="263" t="s">
        <v>4768</v>
      </c>
      <c r="B2809" s="263" t="s">
        <v>4769</v>
      </c>
      <c r="C2809" s="263">
        <f t="shared" ca="1" si="131"/>
        <v>0</v>
      </c>
      <c r="D2809" s="263" t="b">
        <f>ISBLANK(L14.7C29D)</f>
        <v>1</v>
      </c>
      <c r="E2809" s="263">
        <f>COUNT(L14.7C29D)</f>
        <v>0</v>
      </c>
      <c r="G2809" s="268" t="str">
        <f t="shared" si="129"/>
        <v>'=ISBLANK(L14.7C29D)</v>
      </c>
      <c r="H2809" s="263" t="str">
        <f t="shared" si="130"/>
        <v>'=COUNT(L14.7C29D)</v>
      </c>
    </row>
    <row r="2810" spans="1:8" x14ac:dyDescent="0.2">
      <c r="A2810" s="263" t="s">
        <v>4770</v>
      </c>
      <c r="B2810" s="263" t="s">
        <v>4771</v>
      </c>
      <c r="C2810" s="263">
        <f t="shared" ca="1" si="131"/>
        <v>0</v>
      </c>
      <c r="D2810" s="263" t="b">
        <f>ISBLANK(L14.7C29M)</f>
        <v>1</v>
      </c>
      <c r="E2810" s="263">
        <f>COUNT(L14.7C29M)</f>
        <v>0</v>
      </c>
      <c r="G2810" s="268" t="str">
        <f t="shared" si="129"/>
        <v>'=ISBLANK(L14.7C29M)</v>
      </c>
      <c r="H2810" s="263" t="str">
        <f t="shared" si="130"/>
        <v>'=COUNT(L14.7C29M)</v>
      </c>
    </row>
    <row r="2811" spans="1:8" x14ac:dyDescent="0.2">
      <c r="A2811" s="263" t="s">
        <v>4772</v>
      </c>
      <c r="B2811" s="263" t="s">
        <v>4773</v>
      </c>
      <c r="C2811" s="263">
        <f t="shared" ca="1" si="131"/>
        <v>0</v>
      </c>
      <c r="D2811" s="263" t="b">
        <f>ISBLANK(L14.7C30D)</f>
        <v>1</v>
      </c>
      <c r="E2811" s="263">
        <f>COUNT(L14.7C30D)</f>
        <v>0</v>
      </c>
      <c r="G2811" s="268" t="str">
        <f t="shared" si="129"/>
        <v>'=ISBLANK(L14.7C30D)</v>
      </c>
      <c r="H2811" s="263" t="str">
        <f t="shared" si="130"/>
        <v>'=COUNT(L14.7C30D)</v>
      </c>
    </row>
    <row r="2812" spans="1:8" x14ac:dyDescent="0.2">
      <c r="A2812" s="263" t="s">
        <v>4774</v>
      </c>
      <c r="B2812" s="263" t="s">
        <v>4775</v>
      </c>
      <c r="C2812" s="263">
        <f t="shared" ca="1" si="131"/>
        <v>0</v>
      </c>
      <c r="D2812" s="263" t="b">
        <f>ISBLANK(L14.7C30M)</f>
        <v>1</v>
      </c>
      <c r="E2812" s="263">
        <f>COUNT(L14.7C30M)</f>
        <v>0</v>
      </c>
      <c r="G2812" s="268" t="str">
        <f t="shared" si="129"/>
        <v>'=ISBLANK(L14.7C30M)</v>
      </c>
      <c r="H2812" s="263" t="str">
        <f t="shared" si="130"/>
        <v>'=COUNT(L14.7C30M)</v>
      </c>
    </row>
    <row r="2813" spans="1:8" x14ac:dyDescent="0.2">
      <c r="A2813" s="263" t="s">
        <v>4776</v>
      </c>
      <c r="B2813" s="263" t="s">
        <v>4777</v>
      </c>
      <c r="C2813" s="263">
        <f t="shared" ca="1" si="131"/>
        <v>0</v>
      </c>
      <c r="D2813" s="263" t="b">
        <f>ISBLANK(L14.7C31D)</f>
        <v>1</v>
      </c>
      <c r="E2813" s="263">
        <f>COUNT(L14.7C31D)</f>
        <v>0</v>
      </c>
      <c r="G2813" s="268" t="str">
        <f t="shared" si="129"/>
        <v>'=ISBLANK(L14.7C31D)</v>
      </c>
      <c r="H2813" s="263" t="str">
        <f t="shared" si="130"/>
        <v>'=COUNT(L14.7C31D)</v>
      </c>
    </row>
    <row r="2814" spans="1:8" x14ac:dyDescent="0.2">
      <c r="A2814" s="263" t="s">
        <v>4778</v>
      </c>
      <c r="B2814" s="263" t="s">
        <v>4779</v>
      </c>
      <c r="C2814" s="263">
        <f t="shared" ca="1" si="131"/>
        <v>0</v>
      </c>
      <c r="D2814" s="263" t="b">
        <f>ISBLANK(L14.7C31M)</f>
        <v>1</v>
      </c>
      <c r="E2814" s="263">
        <f>COUNT(L14.7C31M)</f>
        <v>0</v>
      </c>
      <c r="G2814" s="268" t="str">
        <f t="shared" si="129"/>
        <v>'=ISBLANK(L14.7C31M)</v>
      </c>
      <c r="H2814" s="263" t="str">
        <f t="shared" si="130"/>
        <v>'=COUNT(L14.7C31M)</v>
      </c>
    </row>
    <row r="2815" spans="1:8" x14ac:dyDescent="0.2">
      <c r="A2815" s="263" t="s">
        <v>4780</v>
      </c>
      <c r="B2815" s="263" t="s">
        <v>4781</v>
      </c>
      <c r="C2815" s="263">
        <f t="shared" ca="1" si="131"/>
        <v>0</v>
      </c>
      <c r="D2815" s="263" t="b">
        <f>ISBLANK(L14.7C32D)</f>
        <v>1</v>
      </c>
      <c r="E2815" s="263">
        <f>COUNT(L14.7C32D)</f>
        <v>0</v>
      </c>
      <c r="G2815" s="268" t="str">
        <f t="shared" si="129"/>
        <v>'=ISBLANK(L14.7C32D)</v>
      </c>
      <c r="H2815" s="263" t="str">
        <f t="shared" si="130"/>
        <v>'=COUNT(L14.7C32D)</v>
      </c>
    </row>
    <row r="2816" spans="1:8" x14ac:dyDescent="0.2">
      <c r="A2816" s="263" t="s">
        <v>4782</v>
      </c>
      <c r="B2816" s="263" t="s">
        <v>4783</v>
      </c>
      <c r="C2816" s="263">
        <f t="shared" ca="1" si="131"/>
        <v>0</v>
      </c>
      <c r="D2816" s="263" t="b">
        <f>ISBLANK(L14.7C32M)</f>
        <v>1</v>
      </c>
      <c r="E2816" s="263">
        <f>COUNT(L14.7C32M)</f>
        <v>0</v>
      </c>
      <c r="G2816" s="268" t="str">
        <f t="shared" si="129"/>
        <v>'=ISBLANK(L14.7C32M)</v>
      </c>
      <c r="H2816" s="263" t="str">
        <f t="shared" si="130"/>
        <v>'=COUNT(L14.7C32M)</v>
      </c>
    </row>
    <row r="2817" spans="1:8" x14ac:dyDescent="0.2">
      <c r="A2817" s="263" t="s">
        <v>4784</v>
      </c>
      <c r="B2817" s="263" t="s">
        <v>4785</v>
      </c>
      <c r="C2817" s="263">
        <f t="shared" ca="1" si="131"/>
        <v>0</v>
      </c>
      <c r="D2817" s="263" t="b">
        <f>ISBLANK(L14.7C33D)</f>
        <v>1</v>
      </c>
      <c r="E2817" s="263">
        <f>COUNT(L14.7C33D)</f>
        <v>0</v>
      </c>
      <c r="G2817" s="268" t="str">
        <f t="shared" si="129"/>
        <v>'=ISBLANK(L14.7C33D)</v>
      </c>
      <c r="H2817" s="263" t="str">
        <f t="shared" si="130"/>
        <v>'=COUNT(L14.7C33D)</v>
      </c>
    </row>
    <row r="2818" spans="1:8" x14ac:dyDescent="0.2">
      <c r="A2818" s="263" t="s">
        <v>4786</v>
      </c>
      <c r="B2818" s="263" t="s">
        <v>4787</v>
      </c>
      <c r="C2818" s="263">
        <f t="shared" ca="1" si="131"/>
        <v>0</v>
      </c>
      <c r="D2818" s="263" t="b">
        <f>ISBLANK(L14.7C33M)</f>
        <v>1</v>
      </c>
      <c r="E2818" s="263">
        <f>COUNT(L14.7C33M)</f>
        <v>0</v>
      </c>
      <c r="G2818" s="268" t="str">
        <f t="shared" ref="G2818:G2881" si="132">"'=ISBLANK(" &amp; A2818 &amp;")"</f>
        <v>'=ISBLANK(L14.7C33M)</v>
      </c>
      <c r="H2818" s="263" t="str">
        <f t="shared" ref="H2818:H2881" si="133">"'=COUNT(" &amp; A2818 &amp;")"</f>
        <v>'=COUNT(L14.7C33M)</v>
      </c>
    </row>
    <row r="2819" spans="1:8" x14ac:dyDescent="0.2">
      <c r="A2819" s="263" t="s">
        <v>4788</v>
      </c>
      <c r="B2819" s="263" t="s">
        <v>4789</v>
      </c>
      <c r="C2819" s="263">
        <f t="shared" ref="C2819:C2882" ca="1" si="134">INDIRECT(A2819)</f>
        <v>0</v>
      </c>
      <c r="D2819" s="263" t="b">
        <f>ISBLANK(L14.7C34D)</f>
        <v>1</v>
      </c>
      <c r="E2819" s="263">
        <f>COUNT(L14.7C34D)</f>
        <v>0</v>
      </c>
      <c r="G2819" s="268" t="str">
        <f t="shared" si="132"/>
        <v>'=ISBLANK(L14.7C34D)</v>
      </c>
      <c r="H2819" s="263" t="str">
        <f t="shared" si="133"/>
        <v>'=COUNT(L14.7C34D)</v>
      </c>
    </row>
    <row r="2820" spans="1:8" x14ac:dyDescent="0.2">
      <c r="A2820" s="263" t="s">
        <v>4790</v>
      </c>
      <c r="B2820" s="263" t="s">
        <v>4791</v>
      </c>
      <c r="C2820" s="263">
        <f t="shared" ca="1" si="134"/>
        <v>0</v>
      </c>
      <c r="D2820" s="263" t="b">
        <f>ISBLANK(L14.7C34M)</f>
        <v>1</v>
      </c>
      <c r="E2820" s="263">
        <f>COUNT(L14.7C34M)</f>
        <v>0</v>
      </c>
      <c r="G2820" s="268" t="str">
        <f t="shared" si="132"/>
        <v>'=ISBLANK(L14.7C34M)</v>
      </c>
      <c r="H2820" s="263" t="str">
        <f t="shared" si="133"/>
        <v>'=COUNT(L14.7C34M)</v>
      </c>
    </row>
    <row r="2821" spans="1:8" x14ac:dyDescent="0.2">
      <c r="A2821" s="263" t="s">
        <v>4792</v>
      </c>
      <c r="B2821" s="263" t="s">
        <v>4793</v>
      </c>
      <c r="C2821" s="263">
        <f t="shared" ca="1" si="134"/>
        <v>0</v>
      </c>
      <c r="D2821" s="263" t="b">
        <f>ISBLANK(L14.7C35D)</f>
        <v>1</v>
      </c>
      <c r="E2821" s="263">
        <f>COUNT(L14.7C35D)</f>
        <v>0</v>
      </c>
      <c r="G2821" s="268" t="str">
        <f t="shared" si="132"/>
        <v>'=ISBLANK(L14.7C35D)</v>
      </c>
      <c r="H2821" s="263" t="str">
        <f t="shared" si="133"/>
        <v>'=COUNT(L14.7C35D)</v>
      </c>
    </row>
    <row r="2822" spans="1:8" x14ac:dyDescent="0.2">
      <c r="A2822" s="263" t="s">
        <v>4794</v>
      </c>
      <c r="B2822" s="263" t="s">
        <v>4795</v>
      </c>
      <c r="C2822" s="263">
        <f t="shared" ca="1" si="134"/>
        <v>0</v>
      </c>
      <c r="D2822" s="263" t="b">
        <f>ISBLANK(L14.7C35M)</f>
        <v>1</v>
      </c>
      <c r="E2822" s="263">
        <f>COUNT(L14.7C35M)</f>
        <v>0</v>
      </c>
      <c r="G2822" s="268" t="str">
        <f t="shared" si="132"/>
        <v>'=ISBLANK(L14.7C35M)</v>
      </c>
      <c r="H2822" s="263" t="str">
        <f t="shared" si="133"/>
        <v>'=COUNT(L14.7C35M)</v>
      </c>
    </row>
    <row r="2823" spans="1:8" x14ac:dyDescent="0.2">
      <c r="A2823" s="263" t="s">
        <v>4796</v>
      </c>
      <c r="B2823" s="263" t="s">
        <v>4797</v>
      </c>
      <c r="C2823" s="263">
        <f t="shared" ca="1" si="134"/>
        <v>0</v>
      </c>
      <c r="D2823" s="263" t="b">
        <f>ISBLANK(L14.7C36D)</f>
        <v>1</v>
      </c>
      <c r="E2823" s="263">
        <f>COUNT(L14.7C36D)</f>
        <v>0</v>
      </c>
      <c r="G2823" s="268" t="str">
        <f t="shared" si="132"/>
        <v>'=ISBLANK(L14.7C36D)</v>
      </c>
      <c r="H2823" s="263" t="str">
        <f t="shared" si="133"/>
        <v>'=COUNT(L14.7C36D)</v>
      </c>
    </row>
    <row r="2824" spans="1:8" x14ac:dyDescent="0.2">
      <c r="A2824" s="263" t="s">
        <v>4798</v>
      </c>
      <c r="B2824" s="263" t="s">
        <v>4799</v>
      </c>
      <c r="C2824" s="263">
        <f t="shared" ca="1" si="134"/>
        <v>0</v>
      </c>
      <c r="D2824" s="263" t="b">
        <f>ISBLANK(L14.7C36M)</f>
        <v>1</v>
      </c>
      <c r="E2824" s="263">
        <f>COUNT(L14.7C36M)</f>
        <v>0</v>
      </c>
      <c r="G2824" s="268" t="str">
        <f t="shared" si="132"/>
        <v>'=ISBLANK(L14.7C36M)</v>
      </c>
      <c r="H2824" s="263" t="str">
        <f t="shared" si="133"/>
        <v>'=COUNT(L14.7C36M)</v>
      </c>
    </row>
    <row r="2825" spans="1:8" x14ac:dyDescent="0.2">
      <c r="A2825" s="263" t="s">
        <v>4800</v>
      </c>
      <c r="B2825" s="263" t="s">
        <v>4801</v>
      </c>
      <c r="C2825" s="263">
        <f t="shared" ca="1" si="134"/>
        <v>0</v>
      </c>
      <c r="D2825" s="263" t="b">
        <f>ISBLANK(L14.7C37D)</f>
        <v>1</v>
      </c>
      <c r="E2825" s="263">
        <f>COUNT(L14.7C37D)</f>
        <v>0</v>
      </c>
      <c r="G2825" s="268" t="str">
        <f t="shared" si="132"/>
        <v>'=ISBLANK(L14.7C37D)</v>
      </c>
      <c r="H2825" s="263" t="str">
        <f t="shared" si="133"/>
        <v>'=COUNT(L14.7C37D)</v>
      </c>
    </row>
    <row r="2826" spans="1:8" x14ac:dyDescent="0.2">
      <c r="A2826" s="263" t="s">
        <v>4802</v>
      </c>
      <c r="B2826" s="263" t="s">
        <v>4803</v>
      </c>
      <c r="C2826" s="263">
        <f t="shared" ca="1" si="134"/>
        <v>0</v>
      </c>
      <c r="D2826" s="263" t="b">
        <f>ISBLANK(L14.7C37M)</f>
        <v>1</v>
      </c>
      <c r="E2826" s="263">
        <f>COUNT(L14.7C37M)</f>
        <v>0</v>
      </c>
      <c r="G2826" s="268" t="str">
        <f t="shared" si="132"/>
        <v>'=ISBLANK(L14.7C37M)</v>
      </c>
      <c r="H2826" s="263" t="str">
        <f t="shared" si="133"/>
        <v>'=COUNT(L14.7C37M)</v>
      </c>
    </row>
    <row r="2827" spans="1:8" x14ac:dyDescent="0.2">
      <c r="A2827" s="263" t="s">
        <v>4804</v>
      </c>
      <c r="B2827" s="263" t="s">
        <v>4805</v>
      </c>
      <c r="C2827" s="263">
        <f t="shared" ca="1" si="134"/>
        <v>0</v>
      </c>
      <c r="D2827" s="263" t="b">
        <f>ISBLANK(L14.7C38D)</f>
        <v>1</v>
      </c>
      <c r="E2827" s="263">
        <f>COUNT(L14.7C38D)</f>
        <v>0</v>
      </c>
      <c r="G2827" s="268" t="str">
        <f t="shared" si="132"/>
        <v>'=ISBLANK(L14.7C38D)</v>
      </c>
      <c r="H2827" s="263" t="str">
        <f t="shared" si="133"/>
        <v>'=COUNT(L14.7C38D)</v>
      </c>
    </row>
    <row r="2828" spans="1:8" x14ac:dyDescent="0.2">
      <c r="A2828" s="263" t="s">
        <v>4806</v>
      </c>
      <c r="B2828" s="263" t="s">
        <v>4807</v>
      </c>
      <c r="C2828" s="263">
        <f t="shared" ca="1" si="134"/>
        <v>0</v>
      </c>
      <c r="D2828" s="263" t="b">
        <f>ISBLANK(L14.7C38M)</f>
        <v>1</v>
      </c>
      <c r="E2828" s="263">
        <f>COUNT(L14.7C38M)</f>
        <v>0</v>
      </c>
      <c r="G2828" s="268" t="str">
        <f t="shared" si="132"/>
        <v>'=ISBLANK(L14.7C38M)</v>
      </c>
      <c r="H2828" s="263" t="str">
        <f t="shared" si="133"/>
        <v>'=COUNT(L14.7C38M)</v>
      </c>
    </row>
    <row r="2829" spans="1:8" x14ac:dyDescent="0.2">
      <c r="A2829" s="263" t="s">
        <v>4808</v>
      </c>
      <c r="B2829" s="263" t="s">
        <v>4809</v>
      </c>
      <c r="C2829" s="263">
        <f t="shared" ca="1" si="134"/>
        <v>0</v>
      </c>
      <c r="D2829" s="263" t="b">
        <f>ISBLANK(L14.7C39D)</f>
        <v>1</v>
      </c>
      <c r="E2829" s="263">
        <f>COUNT(L14.7C39D)</f>
        <v>0</v>
      </c>
      <c r="G2829" s="268" t="str">
        <f t="shared" si="132"/>
        <v>'=ISBLANK(L14.7C39D)</v>
      </c>
      <c r="H2829" s="263" t="str">
        <f t="shared" si="133"/>
        <v>'=COUNT(L14.7C39D)</v>
      </c>
    </row>
    <row r="2830" spans="1:8" x14ac:dyDescent="0.2">
      <c r="A2830" s="263" t="s">
        <v>4810</v>
      </c>
      <c r="B2830" s="263" t="s">
        <v>4811</v>
      </c>
      <c r="C2830" s="263">
        <f t="shared" ca="1" si="134"/>
        <v>0</v>
      </c>
      <c r="D2830" s="263" t="b">
        <f>ISBLANK(L14.7C39M)</f>
        <v>1</v>
      </c>
      <c r="E2830" s="263">
        <f>COUNT(L14.7C39M)</f>
        <v>0</v>
      </c>
      <c r="G2830" s="268" t="str">
        <f t="shared" si="132"/>
        <v>'=ISBLANK(L14.7C39M)</v>
      </c>
      <c r="H2830" s="263" t="str">
        <f t="shared" si="133"/>
        <v>'=COUNT(L14.7C39M)</v>
      </c>
    </row>
    <row r="2831" spans="1:8" x14ac:dyDescent="0.2">
      <c r="A2831" s="263" t="s">
        <v>4812</v>
      </c>
      <c r="B2831" s="263" t="s">
        <v>4813</v>
      </c>
      <c r="C2831" s="263">
        <f t="shared" ca="1" si="134"/>
        <v>0</v>
      </c>
      <c r="D2831" s="263" t="b">
        <f>ISBLANK(L14.7C40D)</f>
        <v>1</v>
      </c>
      <c r="E2831" s="263">
        <f>COUNT(L14.7C40D)</f>
        <v>0</v>
      </c>
      <c r="G2831" s="268" t="str">
        <f t="shared" si="132"/>
        <v>'=ISBLANK(L14.7C40D)</v>
      </c>
      <c r="H2831" s="263" t="str">
        <f t="shared" si="133"/>
        <v>'=COUNT(L14.7C40D)</v>
      </c>
    </row>
    <row r="2832" spans="1:8" x14ac:dyDescent="0.2">
      <c r="A2832" s="263" t="s">
        <v>4814</v>
      </c>
      <c r="B2832" s="263" t="s">
        <v>4815</v>
      </c>
      <c r="C2832" s="263">
        <f t="shared" ca="1" si="134"/>
        <v>0</v>
      </c>
      <c r="D2832" s="263" t="b">
        <f>ISBLANK(L14.7C40M)</f>
        <v>1</v>
      </c>
      <c r="E2832" s="263">
        <f>COUNT(L14.7C40M)</f>
        <v>0</v>
      </c>
      <c r="G2832" s="268" t="str">
        <f t="shared" si="132"/>
        <v>'=ISBLANK(L14.7C40M)</v>
      </c>
      <c r="H2832" s="263" t="str">
        <f t="shared" si="133"/>
        <v>'=COUNT(L14.7C40M)</v>
      </c>
    </row>
    <row r="2833" spans="1:8" x14ac:dyDescent="0.2">
      <c r="A2833" s="263" t="s">
        <v>4816</v>
      </c>
      <c r="B2833" s="263" t="s">
        <v>4817</v>
      </c>
      <c r="C2833" s="263">
        <f t="shared" ca="1" si="134"/>
        <v>0</v>
      </c>
      <c r="D2833" s="263" t="b">
        <f>ISBLANK(L14.7C41D)</f>
        <v>1</v>
      </c>
      <c r="E2833" s="263">
        <f>COUNT(L14.7C41D)</f>
        <v>0</v>
      </c>
      <c r="G2833" s="268" t="str">
        <f t="shared" si="132"/>
        <v>'=ISBLANK(L14.7C41D)</v>
      </c>
      <c r="H2833" s="263" t="str">
        <f t="shared" si="133"/>
        <v>'=COUNT(L14.7C41D)</v>
      </c>
    </row>
    <row r="2834" spans="1:8" x14ac:dyDescent="0.2">
      <c r="A2834" s="263" t="s">
        <v>4818</v>
      </c>
      <c r="B2834" s="263" t="s">
        <v>4819</v>
      </c>
      <c r="C2834" s="263">
        <f t="shared" ca="1" si="134"/>
        <v>0</v>
      </c>
      <c r="D2834" s="263" t="b">
        <f>ISBLANK(L14.7C41M)</f>
        <v>1</v>
      </c>
      <c r="E2834" s="263">
        <f>COUNT(L14.7C41M)</f>
        <v>0</v>
      </c>
      <c r="G2834" s="268" t="str">
        <f t="shared" si="132"/>
        <v>'=ISBLANK(L14.7C41M)</v>
      </c>
      <c r="H2834" s="263" t="str">
        <f t="shared" si="133"/>
        <v>'=COUNT(L14.7C41M)</v>
      </c>
    </row>
    <row r="2835" spans="1:8" x14ac:dyDescent="0.2">
      <c r="A2835" s="263" t="s">
        <v>4820</v>
      </c>
      <c r="B2835" s="263" t="s">
        <v>4821</v>
      </c>
      <c r="C2835" s="263">
        <f t="shared" ca="1" si="134"/>
        <v>0</v>
      </c>
      <c r="D2835" s="263" t="b">
        <f>ISBLANK(L14.7C42D)</f>
        <v>1</v>
      </c>
      <c r="E2835" s="263">
        <f>COUNT(L14.7C42D)</f>
        <v>0</v>
      </c>
      <c r="G2835" s="268" t="str">
        <f t="shared" si="132"/>
        <v>'=ISBLANK(L14.7C42D)</v>
      </c>
      <c r="H2835" s="263" t="str">
        <f t="shared" si="133"/>
        <v>'=COUNT(L14.7C42D)</v>
      </c>
    </row>
    <row r="2836" spans="1:8" x14ac:dyDescent="0.2">
      <c r="A2836" s="263" t="s">
        <v>4822</v>
      </c>
      <c r="B2836" s="263" t="s">
        <v>4823</v>
      </c>
      <c r="C2836" s="263">
        <f t="shared" ca="1" si="134"/>
        <v>0</v>
      </c>
      <c r="D2836" s="263" t="b">
        <f>ISBLANK(L14.7C42M)</f>
        <v>1</v>
      </c>
      <c r="E2836" s="263">
        <f>COUNT(L14.7C42M)</f>
        <v>0</v>
      </c>
      <c r="G2836" s="268" t="str">
        <f t="shared" si="132"/>
        <v>'=ISBLANK(L14.7C42M)</v>
      </c>
      <c r="H2836" s="263" t="str">
        <f t="shared" si="133"/>
        <v>'=COUNT(L14.7C42M)</v>
      </c>
    </row>
    <row r="2837" spans="1:8" x14ac:dyDescent="0.2">
      <c r="A2837" s="263" t="s">
        <v>4824</v>
      </c>
      <c r="B2837" s="263" t="s">
        <v>4825</v>
      </c>
      <c r="C2837" s="263">
        <f t="shared" ca="1" si="134"/>
        <v>0</v>
      </c>
      <c r="D2837" s="263" t="b">
        <f>ISBLANK(L14.7C43D)</f>
        <v>1</v>
      </c>
      <c r="E2837" s="263">
        <f>COUNT(L14.7C43D)</f>
        <v>0</v>
      </c>
      <c r="G2837" s="268" t="str">
        <f t="shared" si="132"/>
        <v>'=ISBLANK(L14.7C43D)</v>
      </c>
      <c r="H2837" s="263" t="str">
        <f t="shared" si="133"/>
        <v>'=COUNT(L14.7C43D)</v>
      </c>
    </row>
    <row r="2838" spans="1:8" x14ac:dyDescent="0.2">
      <c r="A2838" s="263" t="s">
        <v>4826</v>
      </c>
      <c r="B2838" s="263" t="s">
        <v>4827</v>
      </c>
      <c r="C2838" s="263">
        <f t="shared" ca="1" si="134"/>
        <v>0</v>
      </c>
      <c r="D2838" s="263" t="b">
        <f>ISBLANK(L14.7C43M)</f>
        <v>1</v>
      </c>
      <c r="E2838" s="263">
        <f>COUNT(L14.7C43M)</f>
        <v>0</v>
      </c>
      <c r="G2838" s="268" t="str">
        <f t="shared" si="132"/>
        <v>'=ISBLANK(L14.7C43M)</v>
      </c>
      <c r="H2838" s="263" t="str">
        <f t="shared" si="133"/>
        <v>'=COUNT(L14.7C43M)</v>
      </c>
    </row>
    <row r="2839" spans="1:8" x14ac:dyDescent="0.2">
      <c r="A2839" s="263" t="s">
        <v>4828</v>
      </c>
      <c r="B2839" s="263" t="s">
        <v>4829</v>
      </c>
      <c r="C2839" s="263">
        <f t="shared" ca="1" si="134"/>
        <v>0</v>
      </c>
      <c r="D2839" s="263" t="b">
        <f>ISBLANK(L14.7C44D)</f>
        <v>1</v>
      </c>
      <c r="E2839" s="263">
        <f>COUNT(L14.7C44D)</f>
        <v>0</v>
      </c>
      <c r="G2839" s="268" t="str">
        <f t="shared" si="132"/>
        <v>'=ISBLANK(L14.7C44D)</v>
      </c>
      <c r="H2839" s="263" t="str">
        <f t="shared" si="133"/>
        <v>'=COUNT(L14.7C44D)</v>
      </c>
    </row>
    <row r="2840" spans="1:8" x14ac:dyDescent="0.2">
      <c r="A2840" s="263" t="s">
        <v>4830</v>
      </c>
      <c r="B2840" s="263" t="s">
        <v>4831</v>
      </c>
      <c r="C2840" s="263">
        <f t="shared" ca="1" si="134"/>
        <v>0</v>
      </c>
      <c r="D2840" s="263" t="b">
        <f>ISBLANK(L14.7C44M)</f>
        <v>1</v>
      </c>
      <c r="E2840" s="263">
        <f>COUNT(L14.7C44M)</f>
        <v>0</v>
      </c>
      <c r="G2840" s="268" t="str">
        <f t="shared" si="132"/>
        <v>'=ISBLANK(L14.7C44M)</v>
      </c>
      <c r="H2840" s="263" t="str">
        <f t="shared" si="133"/>
        <v>'=COUNT(L14.7C44M)</v>
      </c>
    </row>
    <row r="2841" spans="1:8" x14ac:dyDescent="0.2">
      <c r="A2841" s="263" t="s">
        <v>4832</v>
      </c>
      <c r="B2841" s="263" t="s">
        <v>4833</v>
      </c>
      <c r="C2841" s="263">
        <f t="shared" ca="1" si="134"/>
        <v>0</v>
      </c>
      <c r="D2841" s="263" t="b">
        <f>ISBLANK(L14.7C45D)</f>
        <v>1</v>
      </c>
      <c r="E2841" s="263">
        <f>COUNT(L14.7C45D)</f>
        <v>0</v>
      </c>
      <c r="G2841" s="268" t="str">
        <f t="shared" si="132"/>
        <v>'=ISBLANK(L14.7C45D)</v>
      </c>
      <c r="H2841" s="263" t="str">
        <f t="shared" si="133"/>
        <v>'=COUNT(L14.7C45D)</v>
      </c>
    </row>
    <row r="2842" spans="1:8" x14ac:dyDescent="0.2">
      <c r="A2842" s="263" t="s">
        <v>4834</v>
      </c>
      <c r="B2842" s="263" t="s">
        <v>4835</v>
      </c>
      <c r="C2842" s="263">
        <f t="shared" ca="1" si="134"/>
        <v>0</v>
      </c>
      <c r="D2842" s="263" t="b">
        <f>ISBLANK(L14.7C45M)</f>
        <v>1</v>
      </c>
      <c r="E2842" s="263">
        <f>COUNT(L14.7C45M)</f>
        <v>0</v>
      </c>
      <c r="G2842" s="268" t="str">
        <f t="shared" si="132"/>
        <v>'=ISBLANK(L14.7C45M)</v>
      </c>
      <c r="H2842" s="263" t="str">
        <f t="shared" si="133"/>
        <v>'=COUNT(L14.7C45M)</v>
      </c>
    </row>
    <row r="2843" spans="1:8" x14ac:dyDescent="0.2">
      <c r="A2843" s="263" t="s">
        <v>4836</v>
      </c>
      <c r="B2843" s="263" t="s">
        <v>4837</v>
      </c>
      <c r="C2843" s="263">
        <f t="shared" ca="1" si="134"/>
        <v>0</v>
      </c>
      <c r="D2843" s="263" t="b">
        <f>ISBLANK(L14.7C46D)</f>
        <v>1</v>
      </c>
      <c r="E2843" s="263">
        <f>COUNT(L14.7C46D)</f>
        <v>0</v>
      </c>
      <c r="G2843" s="268" t="str">
        <f t="shared" si="132"/>
        <v>'=ISBLANK(L14.7C46D)</v>
      </c>
      <c r="H2843" s="263" t="str">
        <f t="shared" si="133"/>
        <v>'=COUNT(L14.7C46D)</v>
      </c>
    </row>
    <row r="2844" spans="1:8" x14ac:dyDescent="0.2">
      <c r="A2844" s="263" t="s">
        <v>4838</v>
      </c>
      <c r="B2844" s="263" t="s">
        <v>4839</v>
      </c>
      <c r="C2844" s="263">
        <f t="shared" ca="1" si="134"/>
        <v>0</v>
      </c>
      <c r="D2844" s="263" t="b">
        <f>ISBLANK(L14.7C46M)</f>
        <v>1</v>
      </c>
      <c r="E2844" s="263">
        <f>COUNT(L14.7C46M)</f>
        <v>0</v>
      </c>
      <c r="G2844" s="268" t="str">
        <f t="shared" si="132"/>
        <v>'=ISBLANK(L14.7C46M)</v>
      </c>
      <c r="H2844" s="263" t="str">
        <f t="shared" si="133"/>
        <v>'=COUNT(L14.7C46M)</v>
      </c>
    </row>
    <row r="2845" spans="1:8" x14ac:dyDescent="0.2">
      <c r="A2845" s="263" t="s">
        <v>4840</v>
      </c>
      <c r="B2845" s="263" t="s">
        <v>4841</v>
      </c>
      <c r="C2845" s="263">
        <f t="shared" ca="1" si="134"/>
        <v>0</v>
      </c>
      <c r="D2845" s="263" t="b">
        <f>ISBLANK(L14.7C47D)</f>
        <v>1</v>
      </c>
      <c r="E2845" s="263">
        <f>COUNT(L14.7C47D)</f>
        <v>0</v>
      </c>
      <c r="G2845" s="268" t="str">
        <f t="shared" si="132"/>
        <v>'=ISBLANK(L14.7C47D)</v>
      </c>
      <c r="H2845" s="263" t="str">
        <f t="shared" si="133"/>
        <v>'=COUNT(L14.7C47D)</v>
      </c>
    </row>
    <row r="2846" spans="1:8" x14ac:dyDescent="0.2">
      <c r="A2846" s="263" t="s">
        <v>4842</v>
      </c>
      <c r="B2846" s="263" t="s">
        <v>4843</v>
      </c>
      <c r="C2846" s="263">
        <f t="shared" ca="1" si="134"/>
        <v>0</v>
      </c>
      <c r="D2846" s="263" t="b">
        <f>ISBLANK(L14.7C47M)</f>
        <v>1</v>
      </c>
      <c r="E2846" s="263">
        <f>COUNT(L14.7C47M)</f>
        <v>0</v>
      </c>
      <c r="G2846" s="268" t="str">
        <f t="shared" si="132"/>
        <v>'=ISBLANK(L14.7C47M)</v>
      </c>
      <c r="H2846" s="263" t="str">
        <f t="shared" si="133"/>
        <v>'=COUNT(L14.7C47M)</v>
      </c>
    </row>
    <row r="2847" spans="1:8" x14ac:dyDescent="0.2">
      <c r="A2847" s="263" t="s">
        <v>4844</v>
      </c>
      <c r="B2847" s="263" t="s">
        <v>4845</v>
      </c>
      <c r="C2847" s="263">
        <f t="shared" ca="1" si="134"/>
        <v>0</v>
      </c>
      <c r="D2847" s="263" t="b">
        <f>ISBLANK(L14.7C48D)</f>
        <v>1</v>
      </c>
      <c r="E2847" s="263">
        <f>COUNT(L14.7C48D)</f>
        <v>0</v>
      </c>
      <c r="G2847" s="268" t="str">
        <f t="shared" si="132"/>
        <v>'=ISBLANK(L14.7C48D)</v>
      </c>
      <c r="H2847" s="263" t="str">
        <f t="shared" si="133"/>
        <v>'=COUNT(L14.7C48D)</v>
      </c>
    </row>
    <row r="2848" spans="1:8" x14ac:dyDescent="0.2">
      <c r="A2848" s="263" t="s">
        <v>4846</v>
      </c>
      <c r="B2848" s="263" t="s">
        <v>4847</v>
      </c>
      <c r="C2848" s="263">
        <f t="shared" ca="1" si="134"/>
        <v>0</v>
      </c>
      <c r="D2848" s="263" t="b">
        <f>ISBLANK(L14.7C48M)</f>
        <v>1</v>
      </c>
      <c r="E2848" s="263">
        <f>COUNT(L14.7C48M)</f>
        <v>0</v>
      </c>
      <c r="G2848" s="268" t="str">
        <f t="shared" si="132"/>
        <v>'=ISBLANK(L14.7C48M)</v>
      </c>
      <c r="H2848" s="263" t="str">
        <f t="shared" si="133"/>
        <v>'=COUNT(L14.7C48M)</v>
      </c>
    </row>
    <row r="2849" spans="1:8" x14ac:dyDescent="0.2">
      <c r="A2849" s="263" t="s">
        <v>4848</v>
      </c>
      <c r="B2849" s="263" t="s">
        <v>4849</v>
      </c>
      <c r="C2849" s="263">
        <f t="shared" ca="1" si="134"/>
        <v>0</v>
      </c>
      <c r="D2849" s="263" t="b">
        <f>ISBLANK(L14.7C49D)</f>
        <v>1</v>
      </c>
      <c r="E2849" s="263">
        <f>COUNT(L14.7C49D)</f>
        <v>0</v>
      </c>
      <c r="G2849" s="268" t="str">
        <f t="shared" si="132"/>
        <v>'=ISBLANK(L14.7C49D)</v>
      </c>
      <c r="H2849" s="263" t="str">
        <f t="shared" si="133"/>
        <v>'=COUNT(L14.7C49D)</v>
      </c>
    </row>
    <row r="2850" spans="1:8" x14ac:dyDescent="0.2">
      <c r="A2850" s="263" t="s">
        <v>4850</v>
      </c>
      <c r="B2850" s="263" t="s">
        <v>4851</v>
      </c>
      <c r="C2850" s="263">
        <f t="shared" ca="1" si="134"/>
        <v>0</v>
      </c>
      <c r="D2850" s="263" t="b">
        <f>ISBLANK(L14.7C49M)</f>
        <v>1</v>
      </c>
      <c r="E2850" s="263">
        <f>COUNT(L14.7C49M)</f>
        <v>0</v>
      </c>
      <c r="G2850" s="268" t="str">
        <f t="shared" si="132"/>
        <v>'=ISBLANK(L14.7C49M)</v>
      </c>
      <c r="H2850" s="263" t="str">
        <f t="shared" si="133"/>
        <v>'=COUNT(L14.7C49M)</v>
      </c>
    </row>
    <row r="2851" spans="1:8" x14ac:dyDescent="0.2">
      <c r="A2851" s="263" t="s">
        <v>6406</v>
      </c>
      <c r="B2851" s="263" t="s">
        <v>6407</v>
      </c>
      <c r="C2851" s="263">
        <f t="shared" ca="1" si="134"/>
        <v>0</v>
      </c>
      <c r="D2851" s="263" t="b">
        <f>ISBLANK(L14.7C50D)</f>
        <v>1</v>
      </c>
      <c r="E2851" s="263">
        <f>COUNT(L14.7C50D)</f>
        <v>0</v>
      </c>
      <c r="G2851" s="268" t="str">
        <f t="shared" si="132"/>
        <v>'=ISBLANK(L14.7C50D)</v>
      </c>
      <c r="H2851" s="263" t="str">
        <f t="shared" si="133"/>
        <v>'=COUNT(L14.7C50D)</v>
      </c>
    </row>
    <row r="2852" spans="1:8" x14ac:dyDescent="0.2">
      <c r="A2852" s="263" t="s">
        <v>4852</v>
      </c>
      <c r="B2852" s="263" t="s">
        <v>4853</v>
      </c>
      <c r="C2852" s="263">
        <f t="shared" ca="1" si="134"/>
        <v>0</v>
      </c>
      <c r="D2852" s="263" t="b">
        <f>ISBLANK(L14.7C50M)</f>
        <v>1</v>
      </c>
      <c r="E2852" s="263">
        <f>COUNT(L14.7C50M)</f>
        <v>0</v>
      </c>
      <c r="G2852" s="268" t="str">
        <f t="shared" si="132"/>
        <v>'=ISBLANK(L14.7C50M)</v>
      </c>
      <c r="H2852" s="263" t="str">
        <f t="shared" si="133"/>
        <v>'=COUNT(L14.7C50M)</v>
      </c>
    </row>
    <row r="2853" spans="1:8" x14ac:dyDescent="0.2">
      <c r="A2853" s="263" t="s">
        <v>6408</v>
      </c>
      <c r="B2853" s="263" t="s">
        <v>6409</v>
      </c>
      <c r="C2853" s="263">
        <f t="shared" ca="1" si="134"/>
        <v>0</v>
      </c>
      <c r="D2853" s="263" t="b">
        <f>ISBLANK(L14.7C51D)</f>
        <v>1</v>
      </c>
      <c r="E2853" s="263">
        <f>COUNT(L14.7C51D)</f>
        <v>0</v>
      </c>
      <c r="G2853" s="268" t="str">
        <f t="shared" si="132"/>
        <v>'=ISBLANK(L14.7C51D)</v>
      </c>
      <c r="H2853" s="263" t="str">
        <f t="shared" si="133"/>
        <v>'=COUNT(L14.7C51D)</v>
      </c>
    </row>
    <row r="2854" spans="1:8" x14ac:dyDescent="0.2">
      <c r="A2854" s="263" t="s">
        <v>4854</v>
      </c>
      <c r="B2854" s="263" t="s">
        <v>4855</v>
      </c>
      <c r="C2854" s="263">
        <f t="shared" ca="1" si="134"/>
        <v>0</v>
      </c>
      <c r="D2854" s="263" t="b">
        <f>ISBLANK(L14.7C51M)</f>
        <v>1</v>
      </c>
      <c r="E2854" s="263">
        <f>COUNT(L14.7C51M)</f>
        <v>0</v>
      </c>
      <c r="G2854" s="268" t="str">
        <f t="shared" si="132"/>
        <v>'=ISBLANK(L14.7C51M)</v>
      </c>
      <c r="H2854" s="263" t="str">
        <f t="shared" si="133"/>
        <v>'=COUNT(L14.7C51M)</v>
      </c>
    </row>
    <row r="2855" spans="1:8" x14ac:dyDescent="0.2">
      <c r="A2855" s="263" t="s">
        <v>6285</v>
      </c>
      <c r="B2855" s="263" t="s">
        <v>4857</v>
      </c>
      <c r="C2855" s="263" t="e">
        <f t="shared" ca="1" si="134"/>
        <v>#REF!</v>
      </c>
      <c r="D2855" s="263" t="b">
        <f>ISBLANK(L14.7D)</f>
        <v>0</v>
      </c>
      <c r="E2855" s="263">
        <f>COUNT(L14.7D)</f>
        <v>0</v>
      </c>
      <c r="G2855" s="268" t="str">
        <f t="shared" si="132"/>
        <v>'=ISBLANK(L14.7D)</v>
      </c>
      <c r="H2855" s="263" t="str">
        <f t="shared" si="133"/>
        <v>'=COUNT(L14.7D)</v>
      </c>
    </row>
    <row r="2856" spans="1:8" x14ac:dyDescent="0.2">
      <c r="A2856" s="263" t="s">
        <v>4856</v>
      </c>
      <c r="B2856" s="263" t="s">
        <v>4857</v>
      </c>
      <c r="C2856" s="263" t="e">
        <f t="shared" ca="1" si="134"/>
        <v>#REF!</v>
      </c>
      <c r="D2856" s="263" t="b">
        <f>ISBLANK(L14.7D1)</f>
        <v>0</v>
      </c>
      <c r="E2856" s="263">
        <f>COUNT(L14.7D1)</f>
        <v>0</v>
      </c>
      <c r="G2856" s="268" t="str">
        <f t="shared" si="132"/>
        <v>'=ISBLANK(L14.7D1)</v>
      </c>
      <c r="H2856" s="263" t="str">
        <f t="shared" si="133"/>
        <v>'=COUNT(L14.7D1)</v>
      </c>
    </row>
    <row r="2857" spans="1:8" x14ac:dyDescent="0.2">
      <c r="A2857" s="263" t="s">
        <v>4858</v>
      </c>
      <c r="B2857" s="263" t="s">
        <v>4859</v>
      </c>
      <c r="C2857" s="263" t="e">
        <f t="shared" ca="1" si="134"/>
        <v>#REF!</v>
      </c>
      <c r="D2857" s="263" t="b">
        <f>ISBLANK(L14.7D2)</f>
        <v>0</v>
      </c>
      <c r="E2857" s="263">
        <f>COUNT(L14.7D2)</f>
        <v>0</v>
      </c>
      <c r="G2857" s="268" t="str">
        <f t="shared" si="132"/>
        <v>'=ISBLANK(L14.7D2)</v>
      </c>
      <c r="H2857" s="263" t="str">
        <f t="shared" si="133"/>
        <v>'=COUNT(L14.7D2)</v>
      </c>
    </row>
    <row r="2858" spans="1:8" x14ac:dyDescent="0.2">
      <c r="A2858" s="263" t="s">
        <v>4860</v>
      </c>
      <c r="B2858" s="263" t="s">
        <v>4861</v>
      </c>
      <c r="C2858" s="263">
        <f t="shared" ca="1" si="134"/>
        <v>0</v>
      </c>
      <c r="D2858" s="263" t="b">
        <f>ISBLANK(L14.7DT)</f>
        <v>0</v>
      </c>
      <c r="E2858" s="263">
        <f>COUNT(L14.7DT)</f>
        <v>1</v>
      </c>
      <c r="G2858" s="268" t="str">
        <f t="shared" si="132"/>
        <v>'=ISBLANK(L14.7DT)</v>
      </c>
      <c r="H2858" s="263" t="str">
        <f t="shared" si="133"/>
        <v>'=COUNT(L14.7DT)</v>
      </c>
    </row>
    <row r="2859" spans="1:8" x14ac:dyDescent="0.2">
      <c r="A2859" s="263" t="s">
        <v>6286</v>
      </c>
      <c r="B2859" s="263" t="s">
        <v>4863</v>
      </c>
      <c r="C2859" s="263" t="e">
        <f t="shared" ca="1" si="134"/>
        <v>#REF!</v>
      </c>
      <c r="D2859" s="263" t="b">
        <f>ISBLANK(L14.7M)</f>
        <v>0</v>
      </c>
      <c r="E2859" s="263">
        <f>COUNT(L14.7M)</f>
        <v>0</v>
      </c>
      <c r="G2859" s="268" t="str">
        <f t="shared" si="132"/>
        <v>'=ISBLANK(L14.7M)</v>
      </c>
      <c r="H2859" s="263" t="str">
        <f t="shared" si="133"/>
        <v>'=COUNT(L14.7M)</v>
      </c>
    </row>
    <row r="2860" spans="1:8" x14ac:dyDescent="0.2">
      <c r="A2860" s="263" t="s">
        <v>4862</v>
      </c>
      <c r="B2860" s="263" t="s">
        <v>4863</v>
      </c>
      <c r="C2860" s="263" t="e">
        <f t="shared" ca="1" si="134"/>
        <v>#REF!</v>
      </c>
      <c r="D2860" s="263" t="b">
        <f>ISBLANK(L14.7M1)</f>
        <v>0</v>
      </c>
      <c r="E2860" s="263">
        <f>COUNT(L14.7M1)</f>
        <v>0</v>
      </c>
      <c r="G2860" s="268" t="str">
        <f t="shared" si="132"/>
        <v>'=ISBLANK(L14.7M1)</v>
      </c>
      <c r="H2860" s="263" t="str">
        <f t="shared" si="133"/>
        <v>'=COUNT(L14.7M1)</v>
      </c>
    </row>
    <row r="2861" spans="1:8" x14ac:dyDescent="0.2">
      <c r="A2861" s="263" t="s">
        <v>4864</v>
      </c>
      <c r="B2861" s="263" t="s">
        <v>4865</v>
      </c>
      <c r="C2861" s="263" t="e">
        <f t="shared" ca="1" si="134"/>
        <v>#REF!</v>
      </c>
      <c r="D2861" s="263" t="b">
        <f>ISBLANK(L14.7M2)</f>
        <v>0</v>
      </c>
      <c r="E2861" s="263">
        <f>COUNT(L14.7M2)</f>
        <v>0</v>
      </c>
      <c r="G2861" s="268" t="str">
        <f t="shared" si="132"/>
        <v>'=ISBLANK(L14.7M2)</v>
      </c>
      <c r="H2861" s="263" t="str">
        <f t="shared" si="133"/>
        <v>'=COUNT(L14.7M2)</v>
      </c>
    </row>
    <row r="2862" spans="1:8" x14ac:dyDescent="0.2">
      <c r="A2862" s="263" t="s">
        <v>4866</v>
      </c>
      <c r="B2862" s="263" t="s">
        <v>4867</v>
      </c>
      <c r="C2862" s="263">
        <f t="shared" ca="1" si="134"/>
        <v>0</v>
      </c>
      <c r="D2862" s="263" t="b">
        <f>ISBLANK(L14.7MT)</f>
        <v>0</v>
      </c>
      <c r="E2862" s="263">
        <f>COUNT(L14.7MT)</f>
        <v>1</v>
      </c>
      <c r="G2862" s="268" t="str">
        <f t="shared" si="132"/>
        <v>'=ISBLANK(L14.7MT)</v>
      </c>
      <c r="H2862" s="263" t="str">
        <f t="shared" si="133"/>
        <v>'=COUNT(L14.7MT)</v>
      </c>
    </row>
    <row r="2863" spans="1:8" x14ac:dyDescent="0.2">
      <c r="A2863" s="263" t="s">
        <v>4868</v>
      </c>
      <c r="B2863" s="263" t="s">
        <v>4869</v>
      </c>
      <c r="C2863" s="263">
        <f t="shared" ca="1" si="134"/>
        <v>0</v>
      </c>
      <c r="D2863" s="263" t="b">
        <f>ISBLANK(L14.8C01D)</f>
        <v>1</v>
      </c>
      <c r="E2863" s="263">
        <f>COUNT(L14.8C01D)</f>
        <v>0</v>
      </c>
      <c r="G2863" s="268" t="str">
        <f t="shared" si="132"/>
        <v>'=ISBLANK(L14.8C01D)</v>
      </c>
      <c r="H2863" s="263" t="str">
        <f t="shared" si="133"/>
        <v>'=COUNT(L14.8C01D)</v>
      </c>
    </row>
    <row r="2864" spans="1:8" x14ac:dyDescent="0.2">
      <c r="A2864" s="263" t="s">
        <v>4870</v>
      </c>
      <c r="B2864" s="263" t="s">
        <v>4871</v>
      </c>
      <c r="C2864" s="263">
        <f t="shared" ca="1" si="134"/>
        <v>0</v>
      </c>
      <c r="D2864" s="263" t="b">
        <f>ISBLANK(L14.8C01M)</f>
        <v>1</v>
      </c>
      <c r="E2864" s="263">
        <f>COUNT(L14.8C01M)</f>
        <v>0</v>
      </c>
      <c r="G2864" s="268" t="str">
        <f t="shared" si="132"/>
        <v>'=ISBLANK(L14.8C01M)</v>
      </c>
      <c r="H2864" s="263" t="str">
        <f t="shared" si="133"/>
        <v>'=COUNT(L14.8C01M)</v>
      </c>
    </row>
    <row r="2865" spans="1:8" x14ac:dyDescent="0.2">
      <c r="A2865" s="263" t="s">
        <v>4872</v>
      </c>
      <c r="B2865" s="263" t="s">
        <v>4873</v>
      </c>
      <c r="C2865" s="263">
        <f t="shared" ca="1" si="134"/>
        <v>0</v>
      </c>
      <c r="D2865" s="263" t="b">
        <f>ISBLANK(L14.8C02D)</f>
        <v>1</v>
      </c>
      <c r="E2865" s="263">
        <f>COUNT(L14.8C02D)</f>
        <v>0</v>
      </c>
      <c r="G2865" s="268" t="str">
        <f t="shared" si="132"/>
        <v>'=ISBLANK(L14.8C02D)</v>
      </c>
      <c r="H2865" s="263" t="str">
        <f t="shared" si="133"/>
        <v>'=COUNT(L14.8C02D)</v>
      </c>
    </row>
    <row r="2866" spans="1:8" x14ac:dyDescent="0.2">
      <c r="A2866" s="263" t="s">
        <v>4874</v>
      </c>
      <c r="B2866" s="263" t="s">
        <v>4875</v>
      </c>
      <c r="C2866" s="263">
        <f t="shared" ca="1" si="134"/>
        <v>0</v>
      </c>
      <c r="D2866" s="263" t="b">
        <f>ISBLANK(L14.8C02M)</f>
        <v>1</v>
      </c>
      <c r="E2866" s="263">
        <f>COUNT(L14.8C02M)</f>
        <v>0</v>
      </c>
      <c r="G2866" s="268" t="str">
        <f t="shared" si="132"/>
        <v>'=ISBLANK(L14.8C02M)</v>
      </c>
      <c r="H2866" s="263" t="str">
        <f t="shared" si="133"/>
        <v>'=COUNT(L14.8C02M)</v>
      </c>
    </row>
    <row r="2867" spans="1:8" x14ac:dyDescent="0.2">
      <c r="A2867" s="263" t="s">
        <v>4876</v>
      </c>
      <c r="B2867" s="263" t="s">
        <v>4877</v>
      </c>
      <c r="C2867" s="263">
        <f t="shared" ca="1" si="134"/>
        <v>0</v>
      </c>
      <c r="D2867" s="263" t="b">
        <f>ISBLANK(L14.8C03D)</f>
        <v>1</v>
      </c>
      <c r="E2867" s="263">
        <f>COUNT(L14.8C03D)</f>
        <v>0</v>
      </c>
      <c r="G2867" s="268" t="str">
        <f t="shared" si="132"/>
        <v>'=ISBLANK(L14.8C03D)</v>
      </c>
      <c r="H2867" s="263" t="str">
        <f t="shared" si="133"/>
        <v>'=COUNT(L14.8C03D)</v>
      </c>
    </row>
    <row r="2868" spans="1:8" x14ac:dyDescent="0.2">
      <c r="A2868" s="263" t="s">
        <v>4878</v>
      </c>
      <c r="B2868" s="263" t="s">
        <v>4879</v>
      </c>
      <c r="C2868" s="263">
        <f t="shared" ca="1" si="134"/>
        <v>0</v>
      </c>
      <c r="D2868" s="263" t="b">
        <f>ISBLANK(L14.8C03M)</f>
        <v>1</v>
      </c>
      <c r="E2868" s="263">
        <f>COUNT(L14.8C03M)</f>
        <v>0</v>
      </c>
      <c r="G2868" s="268" t="str">
        <f t="shared" si="132"/>
        <v>'=ISBLANK(L14.8C03M)</v>
      </c>
      <c r="H2868" s="263" t="str">
        <f t="shared" si="133"/>
        <v>'=COUNT(L14.8C03M)</v>
      </c>
    </row>
    <row r="2869" spans="1:8" x14ac:dyDescent="0.2">
      <c r="A2869" s="263" t="s">
        <v>4880</v>
      </c>
      <c r="B2869" s="263" t="s">
        <v>4881</v>
      </c>
      <c r="C2869" s="263">
        <f t="shared" ca="1" si="134"/>
        <v>0</v>
      </c>
      <c r="D2869" s="263" t="b">
        <f>ISBLANK(L14.8C04D)</f>
        <v>1</v>
      </c>
      <c r="E2869" s="263">
        <f>COUNT(L14.8C04D)</f>
        <v>0</v>
      </c>
      <c r="G2869" s="268" t="str">
        <f t="shared" si="132"/>
        <v>'=ISBLANK(L14.8C04D)</v>
      </c>
      <c r="H2869" s="263" t="str">
        <f t="shared" si="133"/>
        <v>'=COUNT(L14.8C04D)</v>
      </c>
    </row>
    <row r="2870" spans="1:8" x14ac:dyDescent="0.2">
      <c r="A2870" s="263" t="s">
        <v>4882</v>
      </c>
      <c r="B2870" s="263" t="s">
        <v>4883</v>
      </c>
      <c r="C2870" s="263">
        <f t="shared" ca="1" si="134"/>
        <v>0</v>
      </c>
      <c r="D2870" s="263" t="b">
        <f>ISBLANK(L14.8C04M)</f>
        <v>1</v>
      </c>
      <c r="E2870" s="263">
        <f>COUNT(L14.8C04M)</f>
        <v>0</v>
      </c>
      <c r="G2870" s="268" t="str">
        <f t="shared" si="132"/>
        <v>'=ISBLANK(L14.8C04M)</v>
      </c>
      <c r="H2870" s="263" t="str">
        <f t="shared" si="133"/>
        <v>'=COUNT(L14.8C04M)</v>
      </c>
    </row>
    <row r="2871" spans="1:8" x14ac:dyDescent="0.2">
      <c r="A2871" s="263" t="s">
        <v>4884</v>
      </c>
      <c r="B2871" s="263" t="s">
        <v>4885</v>
      </c>
      <c r="C2871" s="263">
        <f t="shared" ca="1" si="134"/>
        <v>0</v>
      </c>
      <c r="D2871" s="263" t="b">
        <f>ISBLANK(L14.8C05D)</f>
        <v>1</v>
      </c>
      <c r="E2871" s="263">
        <f>COUNT(L14.8C05D)</f>
        <v>0</v>
      </c>
      <c r="G2871" s="268" t="str">
        <f t="shared" si="132"/>
        <v>'=ISBLANK(L14.8C05D)</v>
      </c>
      <c r="H2871" s="263" t="str">
        <f t="shared" si="133"/>
        <v>'=COUNT(L14.8C05D)</v>
      </c>
    </row>
    <row r="2872" spans="1:8" x14ac:dyDescent="0.2">
      <c r="A2872" s="263" t="s">
        <v>4886</v>
      </c>
      <c r="B2872" s="263" t="s">
        <v>4887</v>
      </c>
      <c r="C2872" s="263">
        <f t="shared" ca="1" si="134"/>
        <v>0</v>
      </c>
      <c r="D2872" s="263" t="b">
        <f>ISBLANK(L14.8C05M)</f>
        <v>1</v>
      </c>
      <c r="E2872" s="263">
        <f>COUNT(L14.8C05M)</f>
        <v>0</v>
      </c>
      <c r="G2872" s="268" t="str">
        <f t="shared" si="132"/>
        <v>'=ISBLANK(L14.8C05M)</v>
      </c>
      <c r="H2872" s="263" t="str">
        <f t="shared" si="133"/>
        <v>'=COUNT(L14.8C05M)</v>
      </c>
    </row>
    <row r="2873" spans="1:8" x14ac:dyDescent="0.2">
      <c r="A2873" s="263" t="s">
        <v>4888</v>
      </c>
      <c r="B2873" s="263" t="s">
        <v>4889</v>
      </c>
      <c r="C2873" s="263">
        <f t="shared" ca="1" si="134"/>
        <v>0</v>
      </c>
      <c r="D2873" s="263" t="b">
        <f>ISBLANK(L14.8C06D)</f>
        <v>1</v>
      </c>
      <c r="E2873" s="263">
        <f>COUNT(L14.8C06D)</f>
        <v>0</v>
      </c>
      <c r="G2873" s="268" t="str">
        <f t="shared" si="132"/>
        <v>'=ISBLANK(L14.8C06D)</v>
      </c>
      <c r="H2873" s="263" t="str">
        <f t="shared" si="133"/>
        <v>'=COUNT(L14.8C06D)</v>
      </c>
    </row>
    <row r="2874" spans="1:8" x14ac:dyDescent="0.2">
      <c r="A2874" s="263" t="s">
        <v>4890</v>
      </c>
      <c r="B2874" s="263" t="s">
        <v>4891</v>
      </c>
      <c r="C2874" s="263">
        <f t="shared" ca="1" si="134"/>
        <v>0</v>
      </c>
      <c r="D2874" s="263" t="b">
        <f>ISBLANK(L14.8C06M)</f>
        <v>1</v>
      </c>
      <c r="E2874" s="263">
        <f>COUNT(L14.8C06M)</f>
        <v>0</v>
      </c>
      <c r="G2874" s="268" t="str">
        <f t="shared" si="132"/>
        <v>'=ISBLANK(L14.8C06M)</v>
      </c>
      <c r="H2874" s="263" t="str">
        <f t="shared" si="133"/>
        <v>'=COUNT(L14.8C06M)</v>
      </c>
    </row>
    <row r="2875" spans="1:8" x14ac:dyDescent="0.2">
      <c r="A2875" s="263" t="s">
        <v>4892</v>
      </c>
      <c r="B2875" s="263" t="s">
        <v>4893</v>
      </c>
      <c r="C2875" s="263">
        <f t="shared" ca="1" si="134"/>
        <v>0</v>
      </c>
      <c r="D2875" s="263" t="b">
        <f>ISBLANK(L14.8C07D)</f>
        <v>1</v>
      </c>
      <c r="E2875" s="263">
        <f>COUNT(L14.8C07D)</f>
        <v>0</v>
      </c>
      <c r="G2875" s="268" t="str">
        <f t="shared" si="132"/>
        <v>'=ISBLANK(L14.8C07D)</v>
      </c>
      <c r="H2875" s="263" t="str">
        <f t="shared" si="133"/>
        <v>'=COUNT(L14.8C07D)</v>
      </c>
    </row>
    <row r="2876" spans="1:8" x14ac:dyDescent="0.2">
      <c r="A2876" s="263" t="s">
        <v>4894</v>
      </c>
      <c r="B2876" s="263" t="s">
        <v>4895</v>
      </c>
      <c r="C2876" s="263">
        <f t="shared" ca="1" si="134"/>
        <v>0</v>
      </c>
      <c r="D2876" s="263" t="b">
        <f>ISBLANK(L14.8C07M)</f>
        <v>1</v>
      </c>
      <c r="E2876" s="263">
        <f>COUNT(L14.8C07M)</f>
        <v>0</v>
      </c>
      <c r="G2876" s="268" t="str">
        <f t="shared" si="132"/>
        <v>'=ISBLANK(L14.8C07M)</v>
      </c>
      <c r="H2876" s="263" t="str">
        <f t="shared" si="133"/>
        <v>'=COUNT(L14.8C07M)</v>
      </c>
    </row>
    <row r="2877" spans="1:8" x14ac:dyDescent="0.2">
      <c r="A2877" s="263" t="s">
        <v>4896</v>
      </c>
      <c r="B2877" s="263" t="s">
        <v>4897</v>
      </c>
      <c r="C2877" s="263">
        <f t="shared" ca="1" si="134"/>
        <v>0</v>
      </c>
      <c r="D2877" s="263" t="b">
        <f>ISBLANK(L14.8C08D)</f>
        <v>1</v>
      </c>
      <c r="E2877" s="263">
        <f>COUNT(L14.8C08D)</f>
        <v>0</v>
      </c>
      <c r="G2877" s="268" t="str">
        <f t="shared" si="132"/>
        <v>'=ISBLANK(L14.8C08D)</v>
      </c>
      <c r="H2877" s="263" t="str">
        <f t="shared" si="133"/>
        <v>'=COUNT(L14.8C08D)</v>
      </c>
    </row>
    <row r="2878" spans="1:8" x14ac:dyDescent="0.2">
      <c r="A2878" s="263" t="s">
        <v>4898</v>
      </c>
      <c r="B2878" s="263" t="s">
        <v>4899</v>
      </c>
      <c r="C2878" s="263">
        <f t="shared" ca="1" si="134"/>
        <v>0</v>
      </c>
      <c r="D2878" s="263" t="b">
        <f>ISBLANK(L14.8C08M)</f>
        <v>1</v>
      </c>
      <c r="E2878" s="263">
        <f>COUNT(L14.8C08M)</f>
        <v>0</v>
      </c>
      <c r="G2878" s="268" t="str">
        <f t="shared" si="132"/>
        <v>'=ISBLANK(L14.8C08M)</v>
      </c>
      <c r="H2878" s="263" t="str">
        <f t="shared" si="133"/>
        <v>'=COUNT(L14.8C08M)</v>
      </c>
    </row>
    <row r="2879" spans="1:8" x14ac:dyDescent="0.2">
      <c r="A2879" s="263" t="s">
        <v>4900</v>
      </c>
      <c r="B2879" s="263" t="s">
        <v>4901</v>
      </c>
      <c r="C2879" s="263">
        <f t="shared" ca="1" si="134"/>
        <v>0</v>
      </c>
      <c r="D2879" s="263" t="b">
        <f>ISBLANK(L14.8C09D)</f>
        <v>1</v>
      </c>
      <c r="E2879" s="263">
        <f>COUNT(L14.8C09D)</f>
        <v>0</v>
      </c>
      <c r="G2879" s="268" t="str">
        <f t="shared" si="132"/>
        <v>'=ISBLANK(L14.8C09D)</v>
      </c>
      <c r="H2879" s="263" t="str">
        <f t="shared" si="133"/>
        <v>'=COUNT(L14.8C09D)</v>
      </c>
    </row>
    <row r="2880" spans="1:8" x14ac:dyDescent="0.2">
      <c r="A2880" s="263" t="s">
        <v>4902</v>
      </c>
      <c r="B2880" s="263" t="s">
        <v>4903</v>
      </c>
      <c r="C2880" s="263">
        <f t="shared" ca="1" si="134"/>
        <v>0</v>
      </c>
      <c r="D2880" s="263" t="b">
        <f>ISBLANK(L14.8C09M)</f>
        <v>1</v>
      </c>
      <c r="E2880" s="263">
        <f>COUNT(L14.8C09M)</f>
        <v>0</v>
      </c>
      <c r="G2880" s="268" t="str">
        <f t="shared" si="132"/>
        <v>'=ISBLANK(L14.8C09M)</v>
      </c>
      <c r="H2880" s="263" t="str">
        <f t="shared" si="133"/>
        <v>'=COUNT(L14.8C09M)</v>
      </c>
    </row>
    <row r="2881" spans="1:8" x14ac:dyDescent="0.2">
      <c r="A2881" s="263" t="s">
        <v>4904</v>
      </c>
      <c r="B2881" s="263" t="s">
        <v>4905</v>
      </c>
      <c r="C2881" s="263">
        <f t="shared" ca="1" si="134"/>
        <v>0</v>
      </c>
      <c r="D2881" s="263" t="b">
        <f>ISBLANK(L14.8C10D)</f>
        <v>1</v>
      </c>
      <c r="E2881" s="263">
        <f>COUNT(L14.8C10D)</f>
        <v>0</v>
      </c>
      <c r="G2881" s="268" t="str">
        <f t="shared" si="132"/>
        <v>'=ISBLANK(L14.8C10D)</v>
      </c>
      <c r="H2881" s="263" t="str">
        <f t="shared" si="133"/>
        <v>'=COUNT(L14.8C10D)</v>
      </c>
    </row>
    <row r="2882" spans="1:8" x14ac:dyDescent="0.2">
      <c r="A2882" s="263" t="s">
        <v>4906</v>
      </c>
      <c r="B2882" s="263" t="s">
        <v>4907</v>
      </c>
      <c r="C2882" s="263">
        <f t="shared" ca="1" si="134"/>
        <v>0</v>
      </c>
      <c r="D2882" s="263" t="b">
        <f>ISBLANK(L14.8C10M)</f>
        <v>1</v>
      </c>
      <c r="E2882" s="263">
        <f>COUNT(L14.8C10M)</f>
        <v>0</v>
      </c>
      <c r="G2882" s="268" t="str">
        <f t="shared" ref="G2882:G2945" si="135">"'=ISBLANK(" &amp; A2882 &amp;")"</f>
        <v>'=ISBLANK(L14.8C10M)</v>
      </c>
      <c r="H2882" s="263" t="str">
        <f t="shared" ref="H2882:H2945" si="136">"'=COUNT(" &amp; A2882 &amp;")"</f>
        <v>'=COUNT(L14.8C10M)</v>
      </c>
    </row>
    <row r="2883" spans="1:8" x14ac:dyDescent="0.2">
      <c r="A2883" s="263" t="s">
        <v>4908</v>
      </c>
      <c r="B2883" s="263" t="s">
        <v>4909</v>
      </c>
      <c r="C2883" s="263">
        <f t="shared" ref="C2883:C2946" ca="1" si="137">INDIRECT(A2883)</f>
        <v>0</v>
      </c>
      <c r="D2883" s="263" t="b">
        <f>ISBLANK(L14.8C11D)</f>
        <v>1</v>
      </c>
      <c r="E2883" s="263">
        <f>COUNT(L14.8C11D)</f>
        <v>0</v>
      </c>
      <c r="G2883" s="268" t="str">
        <f t="shared" si="135"/>
        <v>'=ISBLANK(L14.8C11D)</v>
      </c>
      <c r="H2883" s="263" t="str">
        <f t="shared" si="136"/>
        <v>'=COUNT(L14.8C11D)</v>
      </c>
    </row>
    <row r="2884" spans="1:8" x14ac:dyDescent="0.2">
      <c r="A2884" s="263" t="s">
        <v>4910</v>
      </c>
      <c r="B2884" s="263" t="s">
        <v>4911</v>
      </c>
      <c r="C2884" s="263">
        <f t="shared" ca="1" si="137"/>
        <v>0</v>
      </c>
      <c r="D2884" s="263" t="b">
        <f>ISBLANK(L14.8C11M)</f>
        <v>1</v>
      </c>
      <c r="E2884" s="263">
        <f>COUNT(L14.8C11M)</f>
        <v>0</v>
      </c>
      <c r="G2884" s="268" t="str">
        <f t="shared" si="135"/>
        <v>'=ISBLANK(L14.8C11M)</v>
      </c>
      <c r="H2884" s="263" t="str">
        <f t="shared" si="136"/>
        <v>'=COUNT(L14.8C11M)</v>
      </c>
    </row>
    <row r="2885" spans="1:8" x14ac:dyDescent="0.2">
      <c r="A2885" s="263" t="s">
        <v>4912</v>
      </c>
      <c r="B2885" s="263" t="s">
        <v>4913</v>
      </c>
      <c r="C2885" s="263">
        <f t="shared" ca="1" si="137"/>
        <v>0</v>
      </c>
      <c r="D2885" s="263" t="b">
        <f>ISBLANK(L14.8C12D)</f>
        <v>1</v>
      </c>
      <c r="E2885" s="263">
        <f>COUNT(L14.8C12D)</f>
        <v>0</v>
      </c>
      <c r="G2885" s="268" t="str">
        <f t="shared" si="135"/>
        <v>'=ISBLANK(L14.8C12D)</v>
      </c>
      <c r="H2885" s="263" t="str">
        <f t="shared" si="136"/>
        <v>'=COUNT(L14.8C12D)</v>
      </c>
    </row>
    <row r="2886" spans="1:8" x14ac:dyDescent="0.2">
      <c r="A2886" s="263" t="s">
        <v>4914</v>
      </c>
      <c r="B2886" s="263" t="s">
        <v>4915</v>
      </c>
      <c r="C2886" s="263">
        <f t="shared" ca="1" si="137"/>
        <v>0</v>
      </c>
      <c r="D2886" s="263" t="b">
        <f>ISBLANK(L14.8C12M)</f>
        <v>1</v>
      </c>
      <c r="E2886" s="263">
        <f>COUNT(L14.8C12M)</f>
        <v>0</v>
      </c>
      <c r="G2886" s="268" t="str">
        <f t="shared" si="135"/>
        <v>'=ISBLANK(L14.8C12M)</v>
      </c>
      <c r="H2886" s="263" t="str">
        <f t="shared" si="136"/>
        <v>'=COUNT(L14.8C12M)</v>
      </c>
    </row>
    <row r="2887" spans="1:8" x14ac:dyDescent="0.2">
      <c r="A2887" s="263" t="s">
        <v>4916</v>
      </c>
      <c r="B2887" s="263" t="s">
        <v>4917</v>
      </c>
      <c r="C2887" s="263">
        <f t="shared" ca="1" si="137"/>
        <v>0</v>
      </c>
      <c r="D2887" s="263" t="b">
        <f>ISBLANK(L14.8C13D)</f>
        <v>1</v>
      </c>
      <c r="E2887" s="263">
        <f>COUNT(L14.8C13D)</f>
        <v>0</v>
      </c>
      <c r="G2887" s="268" t="str">
        <f t="shared" si="135"/>
        <v>'=ISBLANK(L14.8C13D)</v>
      </c>
      <c r="H2887" s="263" t="str">
        <f t="shared" si="136"/>
        <v>'=COUNT(L14.8C13D)</v>
      </c>
    </row>
    <row r="2888" spans="1:8" x14ac:dyDescent="0.2">
      <c r="A2888" s="263" t="s">
        <v>4918</v>
      </c>
      <c r="B2888" s="263" t="s">
        <v>4919</v>
      </c>
      <c r="C2888" s="263">
        <f t="shared" ca="1" si="137"/>
        <v>0</v>
      </c>
      <c r="D2888" s="263" t="b">
        <f>ISBLANK(L14.8C13M)</f>
        <v>1</v>
      </c>
      <c r="E2888" s="263">
        <f>COUNT(L14.8C13M)</f>
        <v>0</v>
      </c>
      <c r="G2888" s="268" t="str">
        <f t="shared" si="135"/>
        <v>'=ISBLANK(L14.8C13M)</v>
      </c>
      <c r="H2888" s="263" t="str">
        <f t="shared" si="136"/>
        <v>'=COUNT(L14.8C13M)</v>
      </c>
    </row>
    <row r="2889" spans="1:8" x14ac:dyDescent="0.2">
      <c r="A2889" s="263" t="s">
        <v>4920</v>
      </c>
      <c r="B2889" s="263" t="s">
        <v>4921</v>
      </c>
      <c r="C2889" s="263">
        <f t="shared" ca="1" si="137"/>
        <v>0</v>
      </c>
      <c r="D2889" s="263" t="b">
        <f>ISBLANK(L14.8C14D)</f>
        <v>1</v>
      </c>
      <c r="E2889" s="263">
        <f>COUNT(L14.8C14D)</f>
        <v>0</v>
      </c>
      <c r="G2889" s="268" t="str">
        <f t="shared" si="135"/>
        <v>'=ISBLANK(L14.8C14D)</v>
      </c>
      <c r="H2889" s="263" t="str">
        <f t="shared" si="136"/>
        <v>'=COUNT(L14.8C14D)</v>
      </c>
    </row>
    <row r="2890" spans="1:8" x14ac:dyDescent="0.2">
      <c r="A2890" s="263" t="s">
        <v>4922</v>
      </c>
      <c r="B2890" s="263" t="s">
        <v>4923</v>
      </c>
      <c r="C2890" s="263">
        <f t="shared" ca="1" si="137"/>
        <v>0</v>
      </c>
      <c r="D2890" s="263" t="b">
        <f>ISBLANK(L14.8C14M)</f>
        <v>1</v>
      </c>
      <c r="E2890" s="263">
        <f>COUNT(L14.8C14M)</f>
        <v>0</v>
      </c>
      <c r="G2890" s="268" t="str">
        <f t="shared" si="135"/>
        <v>'=ISBLANK(L14.8C14M)</v>
      </c>
      <c r="H2890" s="263" t="str">
        <f t="shared" si="136"/>
        <v>'=COUNT(L14.8C14M)</v>
      </c>
    </row>
    <row r="2891" spans="1:8" x14ac:dyDescent="0.2">
      <c r="A2891" s="263" t="s">
        <v>4924</v>
      </c>
      <c r="B2891" s="263" t="s">
        <v>4925</v>
      </c>
      <c r="C2891" s="263">
        <f t="shared" ca="1" si="137"/>
        <v>0</v>
      </c>
      <c r="D2891" s="263" t="b">
        <f>ISBLANK(L14.8C15D)</f>
        <v>1</v>
      </c>
      <c r="E2891" s="263">
        <f>COUNT(L14.8C15D)</f>
        <v>0</v>
      </c>
      <c r="G2891" s="268" t="str">
        <f t="shared" si="135"/>
        <v>'=ISBLANK(L14.8C15D)</v>
      </c>
      <c r="H2891" s="263" t="str">
        <f t="shared" si="136"/>
        <v>'=COUNT(L14.8C15D)</v>
      </c>
    </row>
    <row r="2892" spans="1:8" x14ac:dyDescent="0.2">
      <c r="A2892" s="263" t="s">
        <v>4926</v>
      </c>
      <c r="B2892" s="263" t="s">
        <v>4927</v>
      </c>
      <c r="C2892" s="263">
        <f t="shared" ca="1" si="137"/>
        <v>0</v>
      </c>
      <c r="D2892" s="263" t="b">
        <f>ISBLANK(L14.8C15M)</f>
        <v>1</v>
      </c>
      <c r="E2892" s="263">
        <f>COUNT(L14.8C15M)</f>
        <v>0</v>
      </c>
      <c r="G2892" s="268" t="str">
        <f t="shared" si="135"/>
        <v>'=ISBLANK(L14.8C15M)</v>
      </c>
      <c r="H2892" s="263" t="str">
        <f t="shared" si="136"/>
        <v>'=COUNT(L14.8C15M)</v>
      </c>
    </row>
    <row r="2893" spans="1:8" x14ac:dyDescent="0.2">
      <c r="A2893" s="263" t="s">
        <v>4928</v>
      </c>
      <c r="B2893" s="263" t="s">
        <v>4929</v>
      </c>
      <c r="C2893" s="263">
        <f t="shared" ca="1" si="137"/>
        <v>0</v>
      </c>
      <c r="D2893" s="263" t="b">
        <f>ISBLANK(L14.8C16D)</f>
        <v>1</v>
      </c>
      <c r="E2893" s="263">
        <f>COUNT(L14.8C16D)</f>
        <v>0</v>
      </c>
      <c r="G2893" s="268" t="str">
        <f t="shared" si="135"/>
        <v>'=ISBLANK(L14.8C16D)</v>
      </c>
      <c r="H2893" s="263" t="str">
        <f t="shared" si="136"/>
        <v>'=COUNT(L14.8C16D)</v>
      </c>
    </row>
    <row r="2894" spans="1:8" x14ac:dyDescent="0.2">
      <c r="A2894" s="263" t="s">
        <v>4930</v>
      </c>
      <c r="B2894" s="263" t="s">
        <v>4931</v>
      </c>
      <c r="C2894" s="263">
        <f t="shared" ca="1" si="137"/>
        <v>0</v>
      </c>
      <c r="D2894" s="263" t="b">
        <f>ISBLANK(L14.8C16M)</f>
        <v>1</v>
      </c>
      <c r="E2894" s="263">
        <f>COUNT(L14.8C16M)</f>
        <v>0</v>
      </c>
      <c r="G2894" s="268" t="str">
        <f t="shared" si="135"/>
        <v>'=ISBLANK(L14.8C16M)</v>
      </c>
      <c r="H2894" s="263" t="str">
        <f t="shared" si="136"/>
        <v>'=COUNT(L14.8C16M)</v>
      </c>
    </row>
    <row r="2895" spans="1:8" x14ac:dyDescent="0.2">
      <c r="A2895" s="263" t="s">
        <v>4932</v>
      </c>
      <c r="B2895" s="263" t="s">
        <v>4933</v>
      </c>
      <c r="C2895" s="263">
        <f t="shared" ca="1" si="137"/>
        <v>0</v>
      </c>
      <c r="D2895" s="263" t="b">
        <f>ISBLANK(L14.8C17D)</f>
        <v>1</v>
      </c>
      <c r="E2895" s="263">
        <f>COUNT(L14.8C17D)</f>
        <v>0</v>
      </c>
      <c r="G2895" s="268" t="str">
        <f t="shared" si="135"/>
        <v>'=ISBLANK(L14.8C17D)</v>
      </c>
      <c r="H2895" s="263" t="str">
        <f t="shared" si="136"/>
        <v>'=COUNT(L14.8C17D)</v>
      </c>
    </row>
    <row r="2896" spans="1:8" x14ac:dyDescent="0.2">
      <c r="A2896" s="263" t="s">
        <v>4934</v>
      </c>
      <c r="B2896" s="263" t="s">
        <v>4935</v>
      </c>
      <c r="C2896" s="263">
        <f t="shared" ca="1" si="137"/>
        <v>0</v>
      </c>
      <c r="D2896" s="263" t="b">
        <f>ISBLANK(L14.8C17M)</f>
        <v>1</v>
      </c>
      <c r="E2896" s="263">
        <f>COUNT(L14.8C17M)</f>
        <v>0</v>
      </c>
      <c r="G2896" s="268" t="str">
        <f t="shared" si="135"/>
        <v>'=ISBLANK(L14.8C17M)</v>
      </c>
      <c r="H2896" s="263" t="str">
        <f t="shared" si="136"/>
        <v>'=COUNT(L14.8C17M)</v>
      </c>
    </row>
    <row r="2897" spans="1:8" x14ac:dyDescent="0.2">
      <c r="A2897" s="263" t="s">
        <v>4936</v>
      </c>
      <c r="B2897" s="263" t="s">
        <v>4937</v>
      </c>
      <c r="C2897" s="263">
        <f t="shared" ca="1" si="137"/>
        <v>0</v>
      </c>
      <c r="D2897" s="263" t="b">
        <f>ISBLANK(L14.8C18D)</f>
        <v>1</v>
      </c>
      <c r="E2897" s="263">
        <f>COUNT(L14.8C18D)</f>
        <v>0</v>
      </c>
      <c r="G2897" s="268" t="str">
        <f t="shared" si="135"/>
        <v>'=ISBLANK(L14.8C18D)</v>
      </c>
      <c r="H2897" s="263" t="str">
        <f t="shared" si="136"/>
        <v>'=COUNT(L14.8C18D)</v>
      </c>
    </row>
    <row r="2898" spans="1:8" x14ac:dyDescent="0.2">
      <c r="A2898" s="263" t="s">
        <v>4938</v>
      </c>
      <c r="B2898" s="263" t="s">
        <v>4939</v>
      </c>
      <c r="C2898" s="263">
        <f t="shared" ca="1" si="137"/>
        <v>0</v>
      </c>
      <c r="D2898" s="263" t="b">
        <f>ISBLANK(L14.8C18M)</f>
        <v>1</v>
      </c>
      <c r="E2898" s="263">
        <f>COUNT(L14.8C18M)</f>
        <v>0</v>
      </c>
      <c r="G2898" s="268" t="str">
        <f t="shared" si="135"/>
        <v>'=ISBLANK(L14.8C18M)</v>
      </c>
      <c r="H2898" s="263" t="str">
        <f t="shared" si="136"/>
        <v>'=COUNT(L14.8C18M)</v>
      </c>
    </row>
    <row r="2899" spans="1:8" x14ac:dyDescent="0.2">
      <c r="A2899" s="263" t="s">
        <v>4940</v>
      </c>
      <c r="B2899" s="263" t="s">
        <v>4941</v>
      </c>
      <c r="C2899" s="263">
        <f t="shared" ca="1" si="137"/>
        <v>0</v>
      </c>
      <c r="D2899" s="263" t="b">
        <f>ISBLANK(L14.8C19D)</f>
        <v>1</v>
      </c>
      <c r="E2899" s="263">
        <f>COUNT(L14.8C19D)</f>
        <v>0</v>
      </c>
      <c r="G2899" s="268" t="str">
        <f t="shared" si="135"/>
        <v>'=ISBLANK(L14.8C19D)</v>
      </c>
      <c r="H2899" s="263" t="str">
        <f t="shared" si="136"/>
        <v>'=COUNT(L14.8C19D)</v>
      </c>
    </row>
    <row r="2900" spans="1:8" x14ac:dyDescent="0.2">
      <c r="A2900" s="263" t="s">
        <v>4942</v>
      </c>
      <c r="B2900" s="263" t="s">
        <v>4943</v>
      </c>
      <c r="C2900" s="263">
        <f t="shared" ca="1" si="137"/>
        <v>0</v>
      </c>
      <c r="D2900" s="263" t="b">
        <f>ISBLANK(L14.8C19M)</f>
        <v>1</v>
      </c>
      <c r="E2900" s="263">
        <f>COUNT(L14.8C19M)</f>
        <v>0</v>
      </c>
      <c r="G2900" s="268" t="str">
        <f t="shared" si="135"/>
        <v>'=ISBLANK(L14.8C19M)</v>
      </c>
      <c r="H2900" s="263" t="str">
        <f t="shared" si="136"/>
        <v>'=COUNT(L14.8C19M)</v>
      </c>
    </row>
    <row r="2901" spans="1:8" x14ac:dyDescent="0.2">
      <c r="A2901" s="263" t="s">
        <v>4944</v>
      </c>
      <c r="B2901" s="263" t="s">
        <v>4945</v>
      </c>
      <c r="C2901" s="263">
        <f t="shared" ca="1" si="137"/>
        <v>0</v>
      </c>
      <c r="D2901" s="263" t="b">
        <f>ISBLANK(L14.8C20D)</f>
        <v>1</v>
      </c>
      <c r="E2901" s="263">
        <f>COUNT(L14.8C20D)</f>
        <v>0</v>
      </c>
      <c r="G2901" s="268" t="str">
        <f t="shared" si="135"/>
        <v>'=ISBLANK(L14.8C20D)</v>
      </c>
      <c r="H2901" s="263" t="str">
        <f t="shared" si="136"/>
        <v>'=COUNT(L14.8C20D)</v>
      </c>
    </row>
    <row r="2902" spans="1:8" x14ac:dyDescent="0.2">
      <c r="A2902" s="263" t="s">
        <v>4946</v>
      </c>
      <c r="B2902" s="263" t="s">
        <v>4947</v>
      </c>
      <c r="C2902" s="263">
        <f t="shared" ca="1" si="137"/>
        <v>0</v>
      </c>
      <c r="D2902" s="263" t="b">
        <f>ISBLANK(L14.8C20M)</f>
        <v>1</v>
      </c>
      <c r="E2902" s="263">
        <f>COUNT(L14.8C20M)</f>
        <v>0</v>
      </c>
      <c r="G2902" s="268" t="str">
        <f t="shared" si="135"/>
        <v>'=ISBLANK(L14.8C20M)</v>
      </c>
      <c r="H2902" s="263" t="str">
        <f t="shared" si="136"/>
        <v>'=COUNT(L14.8C20M)</v>
      </c>
    </row>
    <row r="2903" spans="1:8" x14ac:dyDescent="0.2">
      <c r="A2903" s="263" t="s">
        <v>4948</v>
      </c>
      <c r="B2903" s="263" t="s">
        <v>4949</v>
      </c>
      <c r="C2903" s="263">
        <f t="shared" ca="1" si="137"/>
        <v>0</v>
      </c>
      <c r="D2903" s="263" t="b">
        <f>ISBLANK(L14.8C21D)</f>
        <v>1</v>
      </c>
      <c r="E2903" s="263">
        <f>COUNT(L14.8C21D)</f>
        <v>0</v>
      </c>
      <c r="G2903" s="268" t="str">
        <f t="shared" si="135"/>
        <v>'=ISBLANK(L14.8C21D)</v>
      </c>
      <c r="H2903" s="263" t="str">
        <f t="shared" si="136"/>
        <v>'=COUNT(L14.8C21D)</v>
      </c>
    </row>
    <row r="2904" spans="1:8" x14ac:dyDescent="0.2">
      <c r="A2904" s="263" t="s">
        <v>4950</v>
      </c>
      <c r="B2904" s="263" t="s">
        <v>4951</v>
      </c>
      <c r="C2904" s="263">
        <f t="shared" ca="1" si="137"/>
        <v>0</v>
      </c>
      <c r="D2904" s="263" t="b">
        <f>ISBLANK(L14.8C21M)</f>
        <v>1</v>
      </c>
      <c r="E2904" s="263">
        <f>COUNT(L14.8C21M)</f>
        <v>0</v>
      </c>
      <c r="G2904" s="268" t="str">
        <f t="shared" si="135"/>
        <v>'=ISBLANK(L14.8C21M)</v>
      </c>
      <c r="H2904" s="263" t="str">
        <f t="shared" si="136"/>
        <v>'=COUNT(L14.8C21M)</v>
      </c>
    </row>
    <row r="2905" spans="1:8" x14ac:dyDescent="0.2">
      <c r="A2905" s="263" t="s">
        <v>4952</v>
      </c>
      <c r="B2905" s="263" t="s">
        <v>4953</v>
      </c>
      <c r="C2905" s="263">
        <f t="shared" ca="1" si="137"/>
        <v>0</v>
      </c>
      <c r="D2905" s="263" t="b">
        <f>ISBLANK(L14.8C22D)</f>
        <v>1</v>
      </c>
      <c r="E2905" s="263">
        <f>COUNT(L14.8C22D)</f>
        <v>0</v>
      </c>
      <c r="G2905" s="268" t="str">
        <f t="shared" si="135"/>
        <v>'=ISBLANK(L14.8C22D)</v>
      </c>
      <c r="H2905" s="263" t="str">
        <f t="shared" si="136"/>
        <v>'=COUNT(L14.8C22D)</v>
      </c>
    </row>
    <row r="2906" spans="1:8" x14ac:dyDescent="0.2">
      <c r="A2906" s="263" t="s">
        <v>4954</v>
      </c>
      <c r="B2906" s="263" t="s">
        <v>4955</v>
      </c>
      <c r="C2906" s="263">
        <f t="shared" ca="1" si="137"/>
        <v>0</v>
      </c>
      <c r="D2906" s="263" t="b">
        <f>ISBLANK(L14.8C22M)</f>
        <v>1</v>
      </c>
      <c r="E2906" s="263">
        <f>COUNT(L14.8C22M)</f>
        <v>0</v>
      </c>
      <c r="G2906" s="268" t="str">
        <f t="shared" si="135"/>
        <v>'=ISBLANK(L14.8C22M)</v>
      </c>
      <c r="H2906" s="263" t="str">
        <f t="shared" si="136"/>
        <v>'=COUNT(L14.8C22M)</v>
      </c>
    </row>
    <row r="2907" spans="1:8" x14ac:dyDescent="0.2">
      <c r="A2907" s="263" t="s">
        <v>4956</v>
      </c>
      <c r="B2907" s="263" t="s">
        <v>4957</v>
      </c>
      <c r="C2907" s="263">
        <f t="shared" ca="1" si="137"/>
        <v>0</v>
      </c>
      <c r="D2907" s="263" t="b">
        <f>ISBLANK(L14.8C23D)</f>
        <v>1</v>
      </c>
      <c r="E2907" s="263">
        <f>COUNT(L14.8C23D)</f>
        <v>0</v>
      </c>
      <c r="G2907" s="268" t="str">
        <f t="shared" si="135"/>
        <v>'=ISBLANK(L14.8C23D)</v>
      </c>
      <c r="H2907" s="263" t="str">
        <f t="shared" si="136"/>
        <v>'=COUNT(L14.8C23D)</v>
      </c>
    </row>
    <row r="2908" spans="1:8" x14ac:dyDescent="0.2">
      <c r="A2908" s="263" t="s">
        <v>4958</v>
      </c>
      <c r="B2908" s="263" t="s">
        <v>4959</v>
      </c>
      <c r="C2908" s="263">
        <f t="shared" ca="1" si="137"/>
        <v>0</v>
      </c>
      <c r="D2908" s="263" t="b">
        <f>ISBLANK(L14.8C23M)</f>
        <v>1</v>
      </c>
      <c r="E2908" s="263">
        <f>COUNT(L14.8C23M)</f>
        <v>0</v>
      </c>
      <c r="G2908" s="268" t="str">
        <f t="shared" si="135"/>
        <v>'=ISBLANK(L14.8C23M)</v>
      </c>
      <c r="H2908" s="263" t="str">
        <f t="shared" si="136"/>
        <v>'=COUNT(L14.8C23M)</v>
      </c>
    </row>
    <row r="2909" spans="1:8" x14ac:dyDescent="0.2">
      <c r="A2909" s="263" t="s">
        <v>4960</v>
      </c>
      <c r="B2909" s="263" t="s">
        <v>4961</v>
      </c>
      <c r="C2909" s="263">
        <f t="shared" ca="1" si="137"/>
        <v>0</v>
      </c>
      <c r="D2909" s="263" t="b">
        <f>ISBLANK(L14.8C24D)</f>
        <v>1</v>
      </c>
      <c r="E2909" s="263">
        <f>COUNT(L14.8C24D)</f>
        <v>0</v>
      </c>
      <c r="G2909" s="268" t="str">
        <f t="shared" si="135"/>
        <v>'=ISBLANK(L14.8C24D)</v>
      </c>
      <c r="H2909" s="263" t="str">
        <f t="shared" si="136"/>
        <v>'=COUNT(L14.8C24D)</v>
      </c>
    </row>
    <row r="2910" spans="1:8" x14ac:dyDescent="0.2">
      <c r="A2910" s="263" t="s">
        <v>4962</v>
      </c>
      <c r="B2910" s="263" t="s">
        <v>4963</v>
      </c>
      <c r="C2910" s="263">
        <f t="shared" ca="1" si="137"/>
        <v>0</v>
      </c>
      <c r="D2910" s="263" t="b">
        <f>ISBLANK(L14.8C24M)</f>
        <v>1</v>
      </c>
      <c r="E2910" s="263">
        <f>COUNT(L14.8C24M)</f>
        <v>0</v>
      </c>
      <c r="G2910" s="268" t="str">
        <f t="shared" si="135"/>
        <v>'=ISBLANK(L14.8C24M)</v>
      </c>
      <c r="H2910" s="263" t="str">
        <f t="shared" si="136"/>
        <v>'=COUNT(L14.8C24M)</v>
      </c>
    </row>
    <row r="2911" spans="1:8" x14ac:dyDescent="0.2">
      <c r="A2911" s="263" t="s">
        <v>4964</v>
      </c>
      <c r="B2911" s="263" t="s">
        <v>4965</v>
      </c>
      <c r="C2911" s="263">
        <f t="shared" ca="1" si="137"/>
        <v>0</v>
      </c>
      <c r="D2911" s="263" t="b">
        <f>ISBLANK(L14.8C25D)</f>
        <v>1</v>
      </c>
      <c r="E2911" s="263">
        <f>COUNT(L14.8C25D)</f>
        <v>0</v>
      </c>
      <c r="G2911" s="268" t="str">
        <f t="shared" si="135"/>
        <v>'=ISBLANK(L14.8C25D)</v>
      </c>
      <c r="H2911" s="263" t="str">
        <f t="shared" si="136"/>
        <v>'=COUNT(L14.8C25D)</v>
      </c>
    </row>
    <row r="2912" spans="1:8" x14ac:dyDescent="0.2">
      <c r="A2912" s="263" t="s">
        <v>4966</v>
      </c>
      <c r="B2912" s="263" t="s">
        <v>4967</v>
      </c>
      <c r="C2912" s="263">
        <f t="shared" ca="1" si="137"/>
        <v>0</v>
      </c>
      <c r="D2912" s="263" t="b">
        <f>ISBLANK(L14.8C25M)</f>
        <v>1</v>
      </c>
      <c r="E2912" s="263">
        <f>COUNT(L14.8C25M)</f>
        <v>0</v>
      </c>
      <c r="G2912" s="268" t="str">
        <f t="shared" si="135"/>
        <v>'=ISBLANK(L14.8C25M)</v>
      </c>
      <c r="H2912" s="263" t="str">
        <f t="shared" si="136"/>
        <v>'=COUNT(L14.8C25M)</v>
      </c>
    </row>
    <row r="2913" spans="1:8" x14ac:dyDescent="0.2">
      <c r="A2913" s="263" t="s">
        <v>4968</v>
      </c>
      <c r="B2913" s="263" t="s">
        <v>4969</v>
      </c>
      <c r="C2913" s="263">
        <f t="shared" ca="1" si="137"/>
        <v>0</v>
      </c>
      <c r="D2913" s="263" t="b">
        <f>ISBLANK(L14.8C26D)</f>
        <v>1</v>
      </c>
      <c r="E2913" s="263">
        <f>COUNT(L14.8C26D)</f>
        <v>0</v>
      </c>
      <c r="G2913" s="268" t="str">
        <f t="shared" si="135"/>
        <v>'=ISBLANK(L14.8C26D)</v>
      </c>
      <c r="H2913" s="263" t="str">
        <f t="shared" si="136"/>
        <v>'=COUNT(L14.8C26D)</v>
      </c>
    </row>
    <row r="2914" spans="1:8" x14ac:dyDescent="0.2">
      <c r="A2914" s="263" t="s">
        <v>4970</v>
      </c>
      <c r="B2914" s="263" t="s">
        <v>4971</v>
      </c>
      <c r="C2914" s="263">
        <f t="shared" ca="1" si="137"/>
        <v>0</v>
      </c>
      <c r="D2914" s="263" t="b">
        <f>ISBLANK(L14.8C26M)</f>
        <v>1</v>
      </c>
      <c r="E2914" s="263">
        <f>COUNT(L14.8C26M)</f>
        <v>0</v>
      </c>
      <c r="G2914" s="268" t="str">
        <f t="shared" si="135"/>
        <v>'=ISBLANK(L14.8C26M)</v>
      </c>
      <c r="H2914" s="263" t="str">
        <f t="shared" si="136"/>
        <v>'=COUNT(L14.8C26M)</v>
      </c>
    </row>
    <row r="2915" spans="1:8" x14ac:dyDescent="0.2">
      <c r="A2915" s="263" t="s">
        <v>4972</v>
      </c>
      <c r="B2915" s="263" t="s">
        <v>4973</v>
      </c>
      <c r="C2915" s="263">
        <f t="shared" ca="1" si="137"/>
        <v>0</v>
      </c>
      <c r="D2915" s="263" t="b">
        <f>ISBLANK(L14.8C27D)</f>
        <v>1</v>
      </c>
      <c r="E2915" s="263">
        <f>COUNT(L14.8C27D)</f>
        <v>0</v>
      </c>
      <c r="G2915" s="268" t="str">
        <f t="shared" si="135"/>
        <v>'=ISBLANK(L14.8C27D)</v>
      </c>
      <c r="H2915" s="263" t="str">
        <f t="shared" si="136"/>
        <v>'=COUNT(L14.8C27D)</v>
      </c>
    </row>
    <row r="2916" spans="1:8" x14ac:dyDescent="0.2">
      <c r="A2916" s="263" t="s">
        <v>4974</v>
      </c>
      <c r="B2916" s="263" t="s">
        <v>4975</v>
      </c>
      <c r="C2916" s="263">
        <f t="shared" ca="1" si="137"/>
        <v>0</v>
      </c>
      <c r="D2916" s="263" t="b">
        <f>ISBLANK(L14.8C27M)</f>
        <v>1</v>
      </c>
      <c r="E2916" s="263">
        <f>COUNT(L14.8C27M)</f>
        <v>0</v>
      </c>
      <c r="G2916" s="268" t="str">
        <f t="shared" si="135"/>
        <v>'=ISBLANK(L14.8C27M)</v>
      </c>
      <c r="H2916" s="263" t="str">
        <f t="shared" si="136"/>
        <v>'=COUNT(L14.8C27M)</v>
      </c>
    </row>
    <row r="2917" spans="1:8" x14ac:dyDescent="0.2">
      <c r="A2917" s="263" t="s">
        <v>4976</v>
      </c>
      <c r="B2917" s="263" t="s">
        <v>4977</v>
      </c>
      <c r="C2917" s="263">
        <f t="shared" ca="1" si="137"/>
        <v>0</v>
      </c>
      <c r="D2917" s="263" t="b">
        <f>ISBLANK(L14.8C28D)</f>
        <v>1</v>
      </c>
      <c r="E2917" s="263">
        <f>COUNT(L14.8C28D)</f>
        <v>0</v>
      </c>
      <c r="G2917" s="268" t="str">
        <f t="shared" si="135"/>
        <v>'=ISBLANK(L14.8C28D)</v>
      </c>
      <c r="H2917" s="263" t="str">
        <f t="shared" si="136"/>
        <v>'=COUNT(L14.8C28D)</v>
      </c>
    </row>
    <row r="2918" spans="1:8" x14ac:dyDescent="0.2">
      <c r="A2918" s="263" t="s">
        <v>4978</v>
      </c>
      <c r="B2918" s="263" t="s">
        <v>4979</v>
      </c>
      <c r="C2918" s="263">
        <f t="shared" ca="1" si="137"/>
        <v>0</v>
      </c>
      <c r="D2918" s="263" t="b">
        <f>ISBLANK(L14.8C28M)</f>
        <v>1</v>
      </c>
      <c r="E2918" s="263">
        <f>COUNT(L14.8C28M)</f>
        <v>0</v>
      </c>
      <c r="G2918" s="268" t="str">
        <f t="shared" si="135"/>
        <v>'=ISBLANK(L14.8C28M)</v>
      </c>
      <c r="H2918" s="263" t="str">
        <f t="shared" si="136"/>
        <v>'=COUNT(L14.8C28M)</v>
      </c>
    </row>
    <row r="2919" spans="1:8" x14ac:dyDescent="0.2">
      <c r="A2919" s="263" t="s">
        <v>4980</v>
      </c>
      <c r="B2919" s="263" t="s">
        <v>4981</v>
      </c>
      <c r="C2919" s="263">
        <f t="shared" ca="1" si="137"/>
        <v>0</v>
      </c>
      <c r="D2919" s="263" t="b">
        <f>ISBLANK(L14.8C29D)</f>
        <v>1</v>
      </c>
      <c r="E2919" s="263">
        <f>COUNT(L14.8C29D)</f>
        <v>0</v>
      </c>
      <c r="G2919" s="268" t="str">
        <f t="shared" si="135"/>
        <v>'=ISBLANK(L14.8C29D)</v>
      </c>
      <c r="H2919" s="263" t="str">
        <f t="shared" si="136"/>
        <v>'=COUNT(L14.8C29D)</v>
      </c>
    </row>
    <row r="2920" spans="1:8" x14ac:dyDescent="0.2">
      <c r="A2920" s="263" t="s">
        <v>4982</v>
      </c>
      <c r="B2920" s="263" t="s">
        <v>4983</v>
      </c>
      <c r="C2920" s="263">
        <f t="shared" ca="1" si="137"/>
        <v>0</v>
      </c>
      <c r="D2920" s="263" t="b">
        <f>ISBLANK(L14.8C29M)</f>
        <v>1</v>
      </c>
      <c r="E2920" s="263">
        <f>COUNT(L14.8C29M)</f>
        <v>0</v>
      </c>
      <c r="G2920" s="268" t="str">
        <f t="shared" si="135"/>
        <v>'=ISBLANK(L14.8C29M)</v>
      </c>
      <c r="H2920" s="263" t="str">
        <f t="shared" si="136"/>
        <v>'=COUNT(L14.8C29M)</v>
      </c>
    </row>
    <row r="2921" spans="1:8" x14ac:dyDescent="0.2">
      <c r="A2921" s="263" t="s">
        <v>4984</v>
      </c>
      <c r="B2921" s="263" t="s">
        <v>4985</v>
      </c>
      <c r="C2921" s="263">
        <f t="shared" ca="1" si="137"/>
        <v>0</v>
      </c>
      <c r="D2921" s="263" t="b">
        <f>ISBLANK(L14.8C30D)</f>
        <v>1</v>
      </c>
      <c r="E2921" s="263">
        <f>COUNT(L14.8C30D)</f>
        <v>0</v>
      </c>
      <c r="G2921" s="268" t="str">
        <f t="shared" si="135"/>
        <v>'=ISBLANK(L14.8C30D)</v>
      </c>
      <c r="H2921" s="263" t="str">
        <f t="shared" si="136"/>
        <v>'=COUNT(L14.8C30D)</v>
      </c>
    </row>
    <row r="2922" spans="1:8" x14ac:dyDescent="0.2">
      <c r="A2922" s="263" t="s">
        <v>4986</v>
      </c>
      <c r="B2922" s="263" t="s">
        <v>4987</v>
      </c>
      <c r="C2922" s="263">
        <f t="shared" ca="1" si="137"/>
        <v>0</v>
      </c>
      <c r="D2922" s="263" t="b">
        <f>ISBLANK(L14.8C30M)</f>
        <v>1</v>
      </c>
      <c r="E2922" s="263">
        <f>COUNT(L14.8C30M)</f>
        <v>0</v>
      </c>
      <c r="G2922" s="268" t="str">
        <f t="shared" si="135"/>
        <v>'=ISBLANK(L14.8C30M)</v>
      </c>
      <c r="H2922" s="263" t="str">
        <f t="shared" si="136"/>
        <v>'=COUNT(L14.8C30M)</v>
      </c>
    </row>
    <row r="2923" spans="1:8" x14ac:dyDescent="0.2">
      <c r="A2923" s="263" t="s">
        <v>4988</v>
      </c>
      <c r="B2923" s="263" t="s">
        <v>4989</v>
      </c>
      <c r="C2923" s="263">
        <f t="shared" ca="1" si="137"/>
        <v>0</v>
      </c>
      <c r="D2923" s="263" t="b">
        <f>ISBLANK(L14.8C31D)</f>
        <v>1</v>
      </c>
      <c r="E2923" s="263">
        <f>COUNT(L14.8C31D)</f>
        <v>0</v>
      </c>
      <c r="G2923" s="268" t="str">
        <f t="shared" si="135"/>
        <v>'=ISBLANK(L14.8C31D)</v>
      </c>
      <c r="H2923" s="263" t="str">
        <f t="shared" si="136"/>
        <v>'=COUNT(L14.8C31D)</v>
      </c>
    </row>
    <row r="2924" spans="1:8" x14ac:dyDescent="0.2">
      <c r="A2924" s="263" t="s">
        <v>4990</v>
      </c>
      <c r="B2924" s="263" t="s">
        <v>4991</v>
      </c>
      <c r="C2924" s="263">
        <f t="shared" ca="1" si="137"/>
        <v>0</v>
      </c>
      <c r="D2924" s="263" t="b">
        <f>ISBLANK(L14.8C31M)</f>
        <v>1</v>
      </c>
      <c r="E2924" s="263">
        <f>COUNT(L14.8C31M)</f>
        <v>0</v>
      </c>
      <c r="G2924" s="268" t="str">
        <f t="shared" si="135"/>
        <v>'=ISBLANK(L14.8C31M)</v>
      </c>
      <c r="H2924" s="263" t="str">
        <f t="shared" si="136"/>
        <v>'=COUNT(L14.8C31M)</v>
      </c>
    </row>
    <row r="2925" spans="1:8" x14ac:dyDescent="0.2">
      <c r="A2925" s="263" t="s">
        <v>4992</v>
      </c>
      <c r="B2925" s="263" t="s">
        <v>4993</v>
      </c>
      <c r="C2925" s="263">
        <f t="shared" ca="1" si="137"/>
        <v>0</v>
      </c>
      <c r="D2925" s="263" t="b">
        <f>ISBLANK(L14.8C32D)</f>
        <v>1</v>
      </c>
      <c r="E2925" s="263">
        <f>COUNT(L14.8C32D)</f>
        <v>0</v>
      </c>
      <c r="G2925" s="268" t="str">
        <f t="shared" si="135"/>
        <v>'=ISBLANK(L14.8C32D)</v>
      </c>
      <c r="H2925" s="263" t="str">
        <f t="shared" si="136"/>
        <v>'=COUNT(L14.8C32D)</v>
      </c>
    </row>
    <row r="2926" spans="1:8" x14ac:dyDescent="0.2">
      <c r="A2926" s="263" t="s">
        <v>4994</v>
      </c>
      <c r="B2926" s="263" t="s">
        <v>4995</v>
      </c>
      <c r="C2926" s="263">
        <f t="shared" ca="1" si="137"/>
        <v>0</v>
      </c>
      <c r="D2926" s="263" t="b">
        <f>ISBLANK(L14.8C32M)</f>
        <v>1</v>
      </c>
      <c r="E2926" s="263">
        <f>COUNT(L14.8C32M)</f>
        <v>0</v>
      </c>
      <c r="G2926" s="268" t="str">
        <f t="shared" si="135"/>
        <v>'=ISBLANK(L14.8C32M)</v>
      </c>
      <c r="H2926" s="263" t="str">
        <f t="shared" si="136"/>
        <v>'=COUNT(L14.8C32M)</v>
      </c>
    </row>
    <row r="2927" spans="1:8" x14ac:dyDescent="0.2">
      <c r="A2927" s="263" t="s">
        <v>4996</v>
      </c>
      <c r="B2927" s="263" t="s">
        <v>4997</v>
      </c>
      <c r="C2927" s="263">
        <f t="shared" ca="1" si="137"/>
        <v>0</v>
      </c>
      <c r="D2927" s="263" t="b">
        <f>ISBLANK(L14.8C33D)</f>
        <v>1</v>
      </c>
      <c r="E2927" s="263">
        <f>COUNT(L14.8C33D)</f>
        <v>0</v>
      </c>
      <c r="G2927" s="268" t="str">
        <f t="shared" si="135"/>
        <v>'=ISBLANK(L14.8C33D)</v>
      </c>
      <c r="H2927" s="263" t="str">
        <f t="shared" si="136"/>
        <v>'=COUNT(L14.8C33D)</v>
      </c>
    </row>
    <row r="2928" spans="1:8" x14ac:dyDescent="0.2">
      <c r="A2928" s="263" t="s">
        <v>4998</v>
      </c>
      <c r="B2928" s="263" t="s">
        <v>4999</v>
      </c>
      <c r="C2928" s="263">
        <f t="shared" ca="1" si="137"/>
        <v>0</v>
      </c>
      <c r="D2928" s="263" t="b">
        <f>ISBLANK(L14.8C33M)</f>
        <v>1</v>
      </c>
      <c r="E2928" s="263">
        <f>COUNT(L14.8C33M)</f>
        <v>0</v>
      </c>
      <c r="G2928" s="268" t="str">
        <f t="shared" si="135"/>
        <v>'=ISBLANK(L14.8C33M)</v>
      </c>
      <c r="H2928" s="263" t="str">
        <f t="shared" si="136"/>
        <v>'=COUNT(L14.8C33M)</v>
      </c>
    </row>
    <row r="2929" spans="1:8" x14ac:dyDescent="0.2">
      <c r="A2929" s="263" t="s">
        <v>5000</v>
      </c>
      <c r="B2929" s="263" t="s">
        <v>5001</v>
      </c>
      <c r="C2929" s="263">
        <f t="shared" ca="1" si="137"/>
        <v>0</v>
      </c>
      <c r="D2929" s="263" t="b">
        <f>ISBLANK(L14.8C34D)</f>
        <v>1</v>
      </c>
      <c r="E2929" s="263">
        <f>COUNT(L14.8C34D)</f>
        <v>0</v>
      </c>
      <c r="G2929" s="268" t="str">
        <f t="shared" si="135"/>
        <v>'=ISBLANK(L14.8C34D)</v>
      </c>
      <c r="H2929" s="263" t="str">
        <f t="shared" si="136"/>
        <v>'=COUNT(L14.8C34D)</v>
      </c>
    </row>
    <row r="2930" spans="1:8" x14ac:dyDescent="0.2">
      <c r="A2930" s="263" t="s">
        <v>5002</v>
      </c>
      <c r="B2930" s="263" t="s">
        <v>5003</v>
      </c>
      <c r="C2930" s="263">
        <f t="shared" ca="1" si="137"/>
        <v>0</v>
      </c>
      <c r="D2930" s="263" t="b">
        <f>ISBLANK(L14.8C34M)</f>
        <v>1</v>
      </c>
      <c r="E2930" s="263">
        <f>COUNT(L14.8C34M)</f>
        <v>0</v>
      </c>
      <c r="G2930" s="268" t="str">
        <f t="shared" si="135"/>
        <v>'=ISBLANK(L14.8C34M)</v>
      </c>
      <c r="H2930" s="263" t="str">
        <f t="shared" si="136"/>
        <v>'=COUNT(L14.8C34M)</v>
      </c>
    </row>
    <row r="2931" spans="1:8" x14ac:dyDescent="0.2">
      <c r="A2931" s="263" t="s">
        <v>5004</v>
      </c>
      <c r="B2931" s="263" t="s">
        <v>5005</v>
      </c>
      <c r="C2931" s="263">
        <f t="shared" ca="1" si="137"/>
        <v>0</v>
      </c>
      <c r="D2931" s="263" t="b">
        <f>ISBLANK(L14.8C35D)</f>
        <v>1</v>
      </c>
      <c r="E2931" s="263">
        <f>COUNT(L14.8C35D)</f>
        <v>0</v>
      </c>
      <c r="G2931" s="268" t="str">
        <f t="shared" si="135"/>
        <v>'=ISBLANK(L14.8C35D)</v>
      </c>
      <c r="H2931" s="263" t="str">
        <f t="shared" si="136"/>
        <v>'=COUNT(L14.8C35D)</v>
      </c>
    </row>
    <row r="2932" spans="1:8" x14ac:dyDescent="0.2">
      <c r="A2932" s="263" t="s">
        <v>5006</v>
      </c>
      <c r="B2932" s="263" t="s">
        <v>5007</v>
      </c>
      <c r="C2932" s="263">
        <f t="shared" ca="1" si="137"/>
        <v>0</v>
      </c>
      <c r="D2932" s="263" t="b">
        <f>ISBLANK(L14.8C35M)</f>
        <v>1</v>
      </c>
      <c r="E2932" s="263">
        <f>COUNT(L14.8C35M)</f>
        <v>0</v>
      </c>
      <c r="G2932" s="268" t="str">
        <f t="shared" si="135"/>
        <v>'=ISBLANK(L14.8C35M)</v>
      </c>
      <c r="H2932" s="263" t="str">
        <f t="shared" si="136"/>
        <v>'=COUNT(L14.8C35M)</v>
      </c>
    </row>
    <row r="2933" spans="1:8" x14ac:dyDescent="0.2">
      <c r="A2933" s="263" t="s">
        <v>5008</v>
      </c>
      <c r="B2933" s="263" t="s">
        <v>5009</v>
      </c>
      <c r="C2933" s="263">
        <f t="shared" ca="1" si="137"/>
        <v>0</v>
      </c>
      <c r="D2933" s="263" t="b">
        <f>ISBLANK(L14.8C36D)</f>
        <v>1</v>
      </c>
      <c r="E2933" s="263">
        <f>COUNT(L14.8C36D)</f>
        <v>0</v>
      </c>
      <c r="G2933" s="268" t="str">
        <f t="shared" si="135"/>
        <v>'=ISBLANK(L14.8C36D)</v>
      </c>
      <c r="H2933" s="263" t="str">
        <f t="shared" si="136"/>
        <v>'=COUNT(L14.8C36D)</v>
      </c>
    </row>
    <row r="2934" spans="1:8" x14ac:dyDescent="0.2">
      <c r="A2934" s="263" t="s">
        <v>5010</v>
      </c>
      <c r="B2934" s="263" t="s">
        <v>5011</v>
      </c>
      <c r="C2934" s="263">
        <f t="shared" ca="1" si="137"/>
        <v>0</v>
      </c>
      <c r="D2934" s="263" t="b">
        <f>ISBLANK(L14.8C36M)</f>
        <v>1</v>
      </c>
      <c r="E2934" s="263">
        <f>COUNT(L14.8C36M)</f>
        <v>0</v>
      </c>
      <c r="G2934" s="268" t="str">
        <f t="shared" si="135"/>
        <v>'=ISBLANK(L14.8C36M)</v>
      </c>
      <c r="H2934" s="263" t="str">
        <f t="shared" si="136"/>
        <v>'=COUNT(L14.8C36M)</v>
      </c>
    </row>
    <row r="2935" spans="1:8" x14ac:dyDescent="0.2">
      <c r="A2935" s="263" t="s">
        <v>5012</v>
      </c>
      <c r="B2935" s="263" t="s">
        <v>5013</v>
      </c>
      <c r="C2935" s="263">
        <f t="shared" ca="1" si="137"/>
        <v>0</v>
      </c>
      <c r="D2935" s="263" t="b">
        <f>ISBLANK(L14.8C37D)</f>
        <v>1</v>
      </c>
      <c r="E2935" s="263">
        <f>COUNT(L14.8C37D)</f>
        <v>0</v>
      </c>
      <c r="G2935" s="268" t="str">
        <f t="shared" si="135"/>
        <v>'=ISBLANK(L14.8C37D)</v>
      </c>
      <c r="H2935" s="263" t="str">
        <f t="shared" si="136"/>
        <v>'=COUNT(L14.8C37D)</v>
      </c>
    </row>
    <row r="2936" spans="1:8" x14ac:dyDescent="0.2">
      <c r="A2936" s="263" t="s">
        <v>5014</v>
      </c>
      <c r="B2936" s="263" t="s">
        <v>5015</v>
      </c>
      <c r="C2936" s="263">
        <f t="shared" ca="1" si="137"/>
        <v>0</v>
      </c>
      <c r="D2936" s="263" t="b">
        <f>ISBLANK(L14.8C37M)</f>
        <v>1</v>
      </c>
      <c r="E2936" s="263">
        <f>COUNT(L14.8C37M)</f>
        <v>0</v>
      </c>
      <c r="G2936" s="268" t="str">
        <f t="shared" si="135"/>
        <v>'=ISBLANK(L14.8C37M)</v>
      </c>
      <c r="H2936" s="263" t="str">
        <f t="shared" si="136"/>
        <v>'=COUNT(L14.8C37M)</v>
      </c>
    </row>
    <row r="2937" spans="1:8" x14ac:dyDescent="0.2">
      <c r="A2937" s="263" t="s">
        <v>5016</v>
      </c>
      <c r="B2937" s="263" t="s">
        <v>5017</v>
      </c>
      <c r="C2937" s="263">
        <f t="shared" ca="1" si="137"/>
        <v>0</v>
      </c>
      <c r="D2937" s="263" t="b">
        <f>ISBLANK(L14.8C38D)</f>
        <v>1</v>
      </c>
      <c r="E2937" s="263">
        <f>COUNT(L14.8C38D)</f>
        <v>0</v>
      </c>
      <c r="G2937" s="268" t="str">
        <f t="shared" si="135"/>
        <v>'=ISBLANK(L14.8C38D)</v>
      </c>
      <c r="H2937" s="263" t="str">
        <f t="shared" si="136"/>
        <v>'=COUNT(L14.8C38D)</v>
      </c>
    </row>
    <row r="2938" spans="1:8" x14ac:dyDescent="0.2">
      <c r="A2938" s="263" t="s">
        <v>5018</v>
      </c>
      <c r="B2938" s="263" t="s">
        <v>5019</v>
      </c>
      <c r="C2938" s="263">
        <f t="shared" ca="1" si="137"/>
        <v>0</v>
      </c>
      <c r="D2938" s="263" t="b">
        <f>ISBLANK(L14.8C38M)</f>
        <v>1</v>
      </c>
      <c r="E2938" s="263">
        <f>COUNT(L14.8C38M)</f>
        <v>0</v>
      </c>
      <c r="G2938" s="268" t="str">
        <f t="shared" si="135"/>
        <v>'=ISBLANK(L14.8C38M)</v>
      </c>
      <c r="H2938" s="263" t="str">
        <f t="shared" si="136"/>
        <v>'=COUNT(L14.8C38M)</v>
      </c>
    </row>
    <row r="2939" spans="1:8" x14ac:dyDescent="0.2">
      <c r="A2939" s="263" t="s">
        <v>5020</v>
      </c>
      <c r="B2939" s="263" t="s">
        <v>5021</v>
      </c>
      <c r="C2939" s="263">
        <f t="shared" ca="1" si="137"/>
        <v>0</v>
      </c>
      <c r="D2939" s="263" t="b">
        <f>ISBLANK(L14.8C39D)</f>
        <v>1</v>
      </c>
      <c r="E2939" s="263">
        <f>COUNT(L14.8C39D)</f>
        <v>0</v>
      </c>
      <c r="G2939" s="268" t="str">
        <f t="shared" si="135"/>
        <v>'=ISBLANK(L14.8C39D)</v>
      </c>
      <c r="H2939" s="263" t="str">
        <f t="shared" si="136"/>
        <v>'=COUNT(L14.8C39D)</v>
      </c>
    </row>
    <row r="2940" spans="1:8" x14ac:dyDescent="0.2">
      <c r="A2940" s="263" t="s">
        <v>5022</v>
      </c>
      <c r="B2940" s="263" t="s">
        <v>5023</v>
      </c>
      <c r="C2940" s="263">
        <f t="shared" ca="1" si="137"/>
        <v>0</v>
      </c>
      <c r="D2940" s="263" t="b">
        <f>ISBLANK(L14.8C39M)</f>
        <v>1</v>
      </c>
      <c r="E2940" s="263">
        <f>COUNT(L14.8C39M)</f>
        <v>0</v>
      </c>
      <c r="G2940" s="268" t="str">
        <f t="shared" si="135"/>
        <v>'=ISBLANK(L14.8C39M)</v>
      </c>
      <c r="H2940" s="263" t="str">
        <f t="shared" si="136"/>
        <v>'=COUNT(L14.8C39M)</v>
      </c>
    </row>
    <row r="2941" spans="1:8" x14ac:dyDescent="0.2">
      <c r="A2941" s="263" t="s">
        <v>5024</v>
      </c>
      <c r="B2941" s="263" t="s">
        <v>5025</v>
      </c>
      <c r="C2941" s="263">
        <f t="shared" ca="1" si="137"/>
        <v>0</v>
      </c>
      <c r="D2941" s="263" t="b">
        <f>ISBLANK(L14.8C40D)</f>
        <v>1</v>
      </c>
      <c r="E2941" s="263">
        <f>COUNT(L14.8C40D)</f>
        <v>0</v>
      </c>
      <c r="G2941" s="268" t="str">
        <f t="shared" si="135"/>
        <v>'=ISBLANK(L14.8C40D)</v>
      </c>
      <c r="H2941" s="263" t="str">
        <f t="shared" si="136"/>
        <v>'=COUNT(L14.8C40D)</v>
      </c>
    </row>
    <row r="2942" spans="1:8" x14ac:dyDescent="0.2">
      <c r="A2942" s="263" t="s">
        <v>5026</v>
      </c>
      <c r="B2942" s="263" t="s">
        <v>5027</v>
      </c>
      <c r="C2942" s="263">
        <f t="shared" ca="1" si="137"/>
        <v>0</v>
      </c>
      <c r="D2942" s="263" t="b">
        <f>ISBLANK(L14.8C40M)</f>
        <v>1</v>
      </c>
      <c r="E2942" s="263">
        <f>COUNT(L14.8C40M)</f>
        <v>0</v>
      </c>
      <c r="G2942" s="268" t="str">
        <f t="shared" si="135"/>
        <v>'=ISBLANK(L14.8C40M)</v>
      </c>
      <c r="H2942" s="263" t="str">
        <f t="shared" si="136"/>
        <v>'=COUNT(L14.8C40M)</v>
      </c>
    </row>
    <row r="2943" spans="1:8" x14ac:dyDescent="0.2">
      <c r="A2943" s="263" t="s">
        <v>5028</v>
      </c>
      <c r="B2943" s="263" t="s">
        <v>5029</v>
      </c>
      <c r="C2943" s="263">
        <f t="shared" ca="1" si="137"/>
        <v>0</v>
      </c>
      <c r="D2943" s="263" t="b">
        <f>ISBLANK(L14.8C41D)</f>
        <v>1</v>
      </c>
      <c r="E2943" s="263">
        <f>COUNT(L14.8C41D)</f>
        <v>0</v>
      </c>
      <c r="G2943" s="268" t="str">
        <f t="shared" si="135"/>
        <v>'=ISBLANK(L14.8C41D)</v>
      </c>
      <c r="H2943" s="263" t="str">
        <f t="shared" si="136"/>
        <v>'=COUNT(L14.8C41D)</v>
      </c>
    </row>
    <row r="2944" spans="1:8" x14ac:dyDescent="0.2">
      <c r="A2944" s="263" t="s">
        <v>5030</v>
      </c>
      <c r="B2944" s="263" t="s">
        <v>5031</v>
      </c>
      <c r="C2944" s="263">
        <f t="shared" ca="1" si="137"/>
        <v>0</v>
      </c>
      <c r="D2944" s="263" t="b">
        <f>ISBLANK(L14.8C41M)</f>
        <v>1</v>
      </c>
      <c r="E2944" s="263">
        <f>COUNT(L14.8C41M)</f>
        <v>0</v>
      </c>
      <c r="G2944" s="268" t="str">
        <f t="shared" si="135"/>
        <v>'=ISBLANK(L14.8C41M)</v>
      </c>
      <c r="H2944" s="263" t="str">
        <f t="shared" si="136"/>
        <v>'=COUNT(L14.8C41M)</v>
      </c>
    </row>
    <row r="2945" spans="1:8" x14ac:dyDescent="0.2">
      <c r="A2945" s="263" t="s">
        <v>5032</v>
      </c>
      <c r="B2945" s="263" t="s">
        <v>5033</v>
      </c>
      <c r="C2945" s="263">
        <f t="shared" ca="1" si="137"/>
        <v>0</v>
      </c>
      <c r="D2945" s="263" t="b">
        <f>ISBLANK(L14.8C42D)</f>
        <v>1</v>
      </c>
      <c r="E2945" s="263">
        <f>COUNT(L14.8C42D)</f>
        <v>0</v>
      </c>
      <c r="G2945" s="268" t="str">
        <f t="shared" si="135"/>
        <v>'=ISBLANK(L14.8C42D)</v>
      </c>
      <c r="H2945" s="263" t="str">
        <f t="shared" si="136"/>
        <v>'=COUNT(L14.8C42D)</v>
      </c>
    </row>
    <row r="2946" spans="1:8" x14ac:dyDescent="0.2">
      <c r="A2946" s="263" t="s">
        <v>5034</v>
      </c>
      <c r="B2946" s="263" t="s">
        <v>5035</v>
      </c>
      <c r="C2946" s="263">
        <f t="shared" ca="1" si="137"/>
        <v>0</v>
      </c>
      <c r="D2946" s="263" t="b">
        <f>ISBLANK(L14.8C42M)</f>
        <v>1</v>
      </c>
      <c r="E2946" s="263">
        <f>COUNT(L14.8C42M)</f>
        <v>0</v>
      </c>
      <c r="G2946" s="268" t="str">
        <f t="shared" ref="G2946:G3009" si="138">"'=ISBLANK(" &amp; A2946 &amp;")"</f>
        <v>'=ISBLANK(L14.8C42M)</v>
      </c>
      <c r="H2946" s="263" t="str">
        <f t="shared" ref="H2946:H3009" si="139">"'=COUNT(" &amp; A2946 &amp;")"</f>
        <v>'=COUNT(L14.8C42M)</v>
      </c>
    </row>
    <row r="2947" spans="1:8" x14ac:dyDescent="0.2">
      <c r="A2947" s="263" t="s">
        <v>5036</v>
      </c>
      <c r="B2947" s="263" t="s">
        <v>5037</v>
      </c>
      <c r="C2947" s="263">
        <f t="shared" ref="C2947:C3010" ca="1" si="140">INDIRECT(A2947)</f>
        <v>0</v>
      </c>
      <c r="D2947" s="263" t="b">
        <f>ISBLANK(L14.8C43D)</f>
        <v>1</v>
      </c>
      <c r="E2947" s="263">
        <f>COUNT(L14.8C43D)</f>
        <v>0</v>
      </c>
      <c r="G2947" s="268" t="str">
        <f t="shared" si="138"/>
        <v>'=ISBLANK(L14.8C43D)</v>
      </c>
      <c r="H2947" s="263" t="str">
        <f t="shared" si="139"/>
        <v>'=COUNT(L14.8C43D)</v>
      </c>
    </row>
    <row r="2948" spans="1:8" x14ac:dyDescent="0.2">
      <c r="A2948" s="263" t="s">
        <v>5038</v>
      </c>
      <c r="B2948" s="263" t="s">
        <v>5039</v>
      </c>
      <c r="C2948" s="263">
        <f t="shared" ca="1" si="140"/>
        <v>0</v>
      </c>
      <c r="D2948" s="263" t="b">
        <f>ISBLANK(L14.8C43M)</f>
        <v>1</v>
      </c>
      <c r="E2948" s="263">
        <f>COUNT(L14.8C43M)</f>
        <v>0</v>
      </c>
      <c r="G2948" s="268" t="str">
        <f t="shared" si="138"/>
        <v>'=ISBLANK(L14.8C43M)</v>
      </c>
      <c r="H2948" s="263" t="str">
        <f t="shared" si="139"/>
        <v>'=COUNT(L14.8C43M)</v>
      </c>
    </row>
    <row r="2949" spans="1:8" x14ac:dyDescent="0.2">
      <c r="A2949" s="263" t="s">
        <v>5040</v>
      </c>
      <c r="B2949" s="263" t="s">
        <v>5041</v>
      </c>
      <c r="C2949" s="263">
        <f t="shared" ca="1" si="140"/>
        <v>0</v>
      </c>
      <c r="D2949" s="263" t="b">
        <f>ISBLANK(L14.8C44D)</f>
        <v>1</v>
      </c>
      <c r="E2949" s="263">
        <f>COUNT(L14.8C44D)</f>
        <v>0</v>
      </c>
      <c r="G2949" s="268" t="str">
        <f t="shared" si="138"/>
        <v>'=ISBLANK(L14.8C44D)</v>
      </c>
      <c r="H2949" s="263" t="str">
        <f t="shared" si="139"/>
        <v>'=COUNT(L14.8C44D)</v>
      </c>
    </row>
    <row r="2950" spans="1:8" x14ac:dyDescent="0.2">
      <c r="A2950" s="263" t="s">
        <v>5042</v>
      </c>
      <c r="B2950" s="263" t="s">
        <v>5043</v>
      </c>
      <c r="C2950" s="263">
        <f t="shared" ca="1" si="140"/>
        <v>0</v>
      </c>
      <c r="D2950" s="263" t="b">
        <f>ISBLANK(L14.8C44M)</f>
        <v>1</v>
      </c>
      <c r="E2950" s="263">
        <f>COUNT(L14.8C44M)</f>
        <v>0</v>
      </c>
      <c r="G2950" s="268" t="str">
        <f t="shared" si="138"/>
        <v>'=ISBLANK(L14.8C44M)</v>
      </c>
      <c r="H2950" s="263" t="str">
        <f t="shared" si="139"/>
        <v>'=COUNT(L14.8C44M)</v>
      </c>
    </row>
    <row r="2951" spans="1:8" x14ac:dyDescent="0.2">
      <c r="A2951" s="263" t="s">
        <v>5044</v>
      </c>
      <c r="B2951" s="263" t="s">
        <v>5045</v>
      </c>
      <c r="C2951" s="263">
        <f t="shared" ca="1" si="140"/>
        <v>0</v>
      </c>
      <c r="D2951" s="263" t="b">
        <f>ISBLANK(L14.8C45D)</f>
        <v>1</v>
      </c>
      <c r="E2951" s="263">
        <f>COUNT(L14.8C45D)</f>
        <v>0</v>
      </c>
      <c r="G2951" s="268" t="str">
        <f t="shared" si="138"/>
        <v>'=ISBLANK(L14.8C45D)</v>
      </c>
      <c r="H2951" s="263" t="str">
        <f t="shared" si="139"/>
        <v>'=COUNT(L14.8C45D)</v>
      </c>
    </row>
    <row r="2952" spans="1:8" x14ac:dyDescent="0.2">
      <c r="A2952" s="263" t="s">
        <v>5046</v>
      </c>
      <c r="B2952" s="263" t="s">
        <v>5047</v>
      </c>
      <c r="C2952" s="263">
        <f t="shared" ca="1" si="140"/>
        <v>0</v>
      </c>
      <c r="D2952" s="263" t="b">
        <f>ISBLANK(L14.8C45M)</f>
        <v>1</v>
      </c>
      <c r="E2952" s="263">
        <f>COUNT(L14.8C45M)</f>
        <v>0</v>
      </c>
      <c r="G2952" s="268" t="str">
        <f t="shared" si="138"/>
        <v>'=ISBLANK(L14.8C45M)</v>
      </c>
      <c r="H2952" s="263" t="str">
        <f t="shared" si="139"/>
        <v>'=COUNT(L14.8C45M)</v>
      </c>
    </row>
    <row r="2953" spans="1:8" x14ac:dyDescent="0.2">
      <c r="A2953" s="263" t="s">
        <v>5048</v>
      </c>
      <c r="B2953" s="263" t="s">
        <v>5049</v>
      </c>
      <c r="C2953" s="263">
        <f t="shared" ca="1" si="140"/>
        <v>0</v>
      </c>
      <c r="D2953" s="263" t="b">
        <f>ISBLANK(L14.8C46D)</f>
        <v>1</v>
      </c>
      <c r="E2953" s="263">
        <f>COUNT(L14.8C46D)</f>
        <v>0</v>
      </c>
      <c r="G2953" s="268" t="str">
        <f t="shared" si="138"/>
        <v>'=ISBLANK(L14.8C46D)</v>
      </c>
      <c r="H2953" s="263" t="str">
        <f t="shared" si="139"/>
        <v>'=COUNT(L14.8C46D)</v>
      </c>
    </row>
    <row r="2954" spans="1:8" x14ac:dyDescent="0.2">
      <c r="A2954" s="263" t="s">
        <v>5050</v>
      </c>
      <c r="B2954" s="263" t="s">
        <v>5051</v>
      </c>
      <c r="C2954" s="263">
        <f t="shared" ca="1" si="140"/>
        <v>0</v>
      </c>
      <c r="D2954" s="263" t="b">
        <f>ISBLANK(L14.8C46M)</f>
        <v>1</v>
      </c>
      <c r="E2954" s="263">
        <f>COUNT(L14.8C46M)</f>
        <v>0</v>
      </c>
      <c r="G2954" s="268" t="str">
        <f t="shared" si="138"/>
        <v>'=ISBLANK(L14.8C46M)</v>
      </c>
      <c r="H2954" s="263" t="str">
        <f t="shared" si="139"/>
        <v>'=COUNT(L14.8C46M)</v>
      </c>
    </row>
    <row r="2955" spans="1:8" x14ac:dyDescent="0.2">
      <c r="A2955" s="263" t="s">
        <v>5052</v>
      </c>
      <c r="B2955" s="263" t="s">
        <v>5053</v>
      </c>
      <c r="C2955" s="263">
        <f t="shared" ca="1" si="140"/>
        <v>0</v>
      </c>
      <c r="D2955" s="263" t="b">
        <f>ISBLANK(L14.8C47D)</f>
        <v>1</v>
      </c>
      <c r="E2955" s="263">
        <f>COUNT(L14.8C47D)</f>
        <v>0</v>
      </c>
      <c r="G2955" s="268" t="str">
        <f t="shared" si="138"/>
        <v>'=ISBLANK(L14.8C47D)</v>
      </c>
      <c r="H2955" s="263" t="str">
        <f t="shared" si="139"/>
        <v>'=COUNT(L14.8C47D)</v>
      </c>
    </row>
    <row r="2956" spans="1:8" x14ac:dyDescent="0.2">
      <c r="A2956" s="263" t="s">
        <v>5054</v>
      </c>
      <c r="B2956" s="263" t="s">
        <v>5055</v>
      </c>
      <c r="C2956" s="263">
        <f t="shared" ca="1" si="140"/>
        <v>0</v>
      </c>
      <c r="D2956" s="263" t="b">
        <f>ISBLANK(L14.8C47M)</f>
        <v>1</v>
      </c>
      <c r="E2956" s="263">
        <f>COUNT(L14.8C47M)</f>
        <v>0</v>
      </c>
      <c r="G2956" s="268" t="str">
        <f t="shared" si="138"/>
        <v>'=ISBLANK(L14.8C47M)</v>
      </c>
      <c r="H2956" s="263" t="str">
        <f t="shared" si="139"/>
        <v>'=COUNT(L14.8C47M)</v>
      </c>
    </row>
    <row r="2957" spans="1:8" x14ac:dyDescent="0.2">
      <c r="A2957" s="263" t="s">
        <v>5056</v>
      </c>
      <c r="B2957" s="263" t="s">
        <v>5057</v>
      </c>
      <c r="C2957" s="263">
        <f t="shared" ca="1" si="140"/>
        <v>0</v>
      </c>
      <c r="D2957" s="263" t="b">
        <f>ISBLANK(L14.8C48D)</f>
        <v>1</v>
      </c>
      <c r="E2957" s="263">
        <f>COUNT(L14.8C48D)</f>
        <v>0</v>
      </c>
      <c r="G2957" s="268" t="str">
        <f t="shared" si="138"/>
        <v>'=ISBLANK(L14.8C48D)</v>
      </c>
      <c r="H2957" s="263" t="str">
        <f t="shared" si="139"/>
        <v>'=COUNT(L14.8C48D)</v>
      </c>
    </row>
    <row r="2958" spans="1:8" x14ac:dyDescent="0.2">
      <c r="A2958" s="263" t="s">
        <v>5058</v>
      </c>
      <c r="B2958" s="263" t="s">
        <v>5059</v>
      </c>
      <c r="C2958" s="263">
        <f t="shared" ca="1" si="140"/>
        <v>0</v>
      </c>
      <c r="D2958" s="263" t="b">
        <f>ISBLANK(L14.8C48M)</f>
        <v>1</v>
      </c>
      <c r="E2958" s="263">
        <f>COUNT(L14.8C48M)</f>
        <v>0</v>
      </c>
      <c r="G2958" s="268" t="str">
        <f t="shared" si="138"/>
        <v>'=ISBLANK(L14.8C48M)</v>
      </c>
      <c r="H2958" s="263" t="str">
        <f t="shared" si="139"/>
        <v>'=COUNT(L14.8C48M)</v>
      </c>
    </row>
    <row r="2959" spans="1:8" x14ac:dyDescent="0.2">
      <c r="A2959" s="263" t="s">
        <v>5060</v>
      </c>
      <c r="B2959" s="263" t="s">
        <v>5061</v>
      </c>
      <c r="C2959" s="263">
        <f t="shared" ca="1" si="140"/>
        <v>0</v>
      </c>
      <c r="D2959" s="263" t="b">
        <f>ISBLANK(L14.8C49D)</f>
        <v>1</v>
      </c>
      <c r="E2959" s="263">
        <f>COUNT(L14.8C49D)</f>
        <v>0</v>
      </c>
      <c r="G2959" s="268" t="str">
        <f t="shared" si="138"/>
        <v>'=ISBLANK(L14.8C49D)</v>
      </c>
      <c r="H2959" s="263" t="str">
        <f t="shared" si="139"/>
        <v>'=COUNT(L14.8C49D)</v>
      </c>
    </row>
    <row r="2960" spans="1:8" x14ac:dyDescent="0.2">
      <c r="A2960" s="263" t="s">
        <v>5062</v>
      </c>
      <c r="B2960" s="263" t="s">
        <v>5063</v>
      </c>
      <c r="C2960" s="263">
        <f t="shared" ca="1" si="140"/>
        <v>0</v>
      </c>
      <c r="D2960" s="263" t="b">
        <f>ISBLANK(L14.8C49M)</f>
        <v>1</v>
      </c>
      <c r="E2960" s="263">
        <f>COUNT(L14.8C49M)</f>
        <v>0</v>
      </c>
      <c r="G2960" s="268" t="str">
        <f t="shared" si="138"/>
        <v>'=ISBLANK(L14.8C49M)</v>
      </c>
      <c r="H2960" s="263" t="str">
        <f t="shared" si="139"/>
        <v>'=COUNT(L14.8C49M)</v>
      </c>
    </row>
    <row r="2961" spans="1:8" x14ac:dyDescent="0.2">
      <c r="A2961" s="263" t="s">
        <v>5064</v>
      </c>
      <c r="B2961" s="263" t="s">
        <v>5065</v>
      </c>
      <c r="C2961" s="263">
        <f t="shared" ca="1" si="140"/>
        <v>0</v>
      </c>
      <c r="D2961" s="263" t="b">
        <f>ISBLANK(L14.8C50D)</f>
        <v>1</v>
      </c>
      <c r="E2961" s="263">
        <f>COUNT(L14.8C50D)</f>
        <v>0</v>
      </c>
      <c r="G2961" s="268" t="str">
        <f t="shared" si="138"/>
        <v>'=ISBLANK(L14.8C50D)</v>
      </c>
      <c r="H2961" s="263" t="str">
        <f t="shared" si="139"/>
        <v>'=COUNT(L14.8C50D)</v>
      </c>
    </row>
    <row r="2962" spans="1:8" x14ac:dyDescent="0.2">
      <c r="A2962" s="263" t="s">
        <v>5066</v>
      </c>
      <c r="B2962" s="263" t="s">
        <v>5067</v>
      </c>
      <c r="C2962" s="263">
        <f t="shared" ca="1" si="140"/>
        <v>0</v>
      </c>
      <c r="D2962" s="263" t="b">
        <f>ISBLANK(L14.8C50M)</f>
        <v>1</v>
      </c>
      <c r="E2962" s="263">
        <f>COUNT(L14.8C50M)</f>
        <v>0</v>
      </c>
      <c r="G2962" s="268" t="str">
        <f t="shared" si="138"/>
        <v>'=ISBLANK(L14.8C50M)</v>
      </c>
      <c r="H2962" s="263" t="str">
        <f t="shared" si="139"/>
        <v>'=COUNT(L14.8C50M)</v>
      </c>
    </row>
    <row r="2963" spans="1:8" x14ac:dyDescent="0.2">
      <c r="A2963" s="263" t="s">
        <v>5068</v>
      </c>
      <c r="B2963" s="263" t="s">
        <v>5069</v>
      </c>
      <c r="C2963" s="263">
        <f t="shared" ca="1" si="140"/>
        <v>0</v>
      </c>
      <c r="D2963" s="263" t="b">
        <f>ISBLANK(L14.8C51D)</f>
        <v>1</v>
      </c>
      <c r="E2963" s="263">
        <f>COUNT(L14.8C51D)</f>
        <v>0</v>
      </c>
      <c r="G2963" s="268" t="str">
        <f t="shared" si="138"/>
        <v>'=ISBLANK(L14.8C51D)</v>
      </c>
      <c r="H2963" s="263" t="str">
        <f t="shared" si="139"/>
        <v>'=COUNT(L14.8C51D)</v>
      </c>
    </row>
    <row r="2964" spans="1:8" x14ac:dyDescent="0.2">
      <c r="A2964" s="263" t="s">
        <v>5070</v>
      </c>
      <c r="B2964" s="263" t="s">
        <v>5071</v>
      </c>
      <c r="C2964" s="263">
        <f t="shared" ca="1" si="140"/>
        <v>0</v>
      </c>
      <c r="D2964" s="263" t="b">
        <f>ISBLANK(L14.8C51M)</f>
        <v>1</v>
      </c>
      <c r="E2964" s="263">
        <f>COUNT(L14.8C51M)</f>
        <v>0</v>
      </c>
      <c r="G2964" s="268" t="str">
        <f t="shared" si="138"/>
        <v>'=ISBLANK(L14.8C51M)</v>
      </c>
      <c r="H2964" s="263" t="str">
        <f t="shared" si="139"/>
        <v>'=COUNT(L14.8C51M)</v>
      </c>
    </row>
    <row r="2965" spans="1:8" x14ac:dyDescent="0.2">
      <c r="A2965" s="263" t="s">
        <v>6287</v>
      </c>
      <c r="B2965" s="263" t="s">
        <v>5073</v>
      </c>
      <c r="C2965" s="263" t="e">
        <f t="shared" ca="1" si="140"/>
        <v>#REF!</v>
      </c>
      <c r="D2965" s="263" t="b">
        <f>ISBLANK(L14.8D)</f>
        <v>0</v>
      </c>
      <c r="E2965" s="263">
        <f>COUNT(L14.8D)</f>
        <v>0</v>
      </c>
      <c r="G2965" s="268" t="str">
        <f t="shared" si="138"/>
        <v>'=ISBLANK(L14.8D)</v>
      </c>
      <c r="H2965" s="263" t="str">
        <f t="shared" si="139"/>
        <v>'=COUNT(L14.8D)</v>
      </c>
    </row>
    <row r="2966" spans="1:8" x14ac:dyDescent="0.2">
      <c r="A2966" s="263" t="s">
        <v>5072</v>
      </c>
      <c r="B2966" s="263" t="s">
        <v>5073</v>
      </c>
      <c r="C2966" s="263" t="e">
        <f t="shared" ca="1" si="140"/>
        <v>#REF!</v>
      </c>
      <c r="D2966" s="263" t="b">
        <f>ISBLANK(L14.8D1)</f>
        <v>0</v>
      </c>
      <c r="E2966" s="263">
        <f>COUNT(L14.8D1)</f>
        <v>0</v>
      </c>
      <c r="G2966" s="268" t="str">
        <f t="shared" si="138"/>
        <v>'=ISBLANK(L14.8D1)</v>
      </c>
      <c r="H2966" s="263" t="str">
        <f t="shared" si="139"/>
        <v>'=COUNT(L14.8D1)</v>
      </c>
    </row>
    <row r="2967" spans="1:8" x14ac:dyDescent="0.2">
      <c r="A2967" s="263" t="s">
        <v>5074</v>
      </c>
      <c r="B2967" s="263" t="s">
        <v>5075</v>
      </c>
      <c r="C2967" s="263" t="e">
        <f t="shared" ca="1" si="140"/>
        <v>#REF!</v>
      </c>
      <c r="D2967" s="263" t="b">
        <f>ISBLANK(L14.8D2)</f>
        <v>0</v>
      </c>
      <c r="E2967" s="263">
        <f>COUNT(L14.8D2)</f>
        <v>0</v>
      </c>
      <c r="G2967" s="268" t="str">
        <f t="shared" si="138"/>
        <v>'=ISBLANK(L14.8D2)</v>
      </c>
      <c r="H2967" s="263" t="str">
        <f t="shared" si="139"/>
        <v>'=COUNT(L14.8D2)</v>
      </c>
    </row>
    <row r="2968" spans="1:8" x14ac:dyDescent="0.2">
      <c r="A2968" s="263" t="s">
        <v>5076</v>
      </c>
      <c r="B2968" s="263" t="s">
        <v>5077</v>
      </c>
      <c r="C2968" s="263">
        <f t="shared" ca="1" si="140"/>
        <v>0</v>
      </c>
      <c r="D2968" s="263" t="b">
        <f>ISBLANK(L14.8DT)</f>
        <v>0</v>
      </c>
      <c r="E2968" s="263">
        <f>COUNT(L14.8DT)</f>
        <v>1</v>
      </c>
      <c r="G2968" s="268" t="str">
        <f t="shared" si="138"/>
        <v>'=ISBLANK(L14.8DT)</v>
      </c>
      <c r="H2968" s="263" t="str">
        <f t="shared" si="139"/>
        <v>'=COUNT(L14.8DT)</v>
      </c>
    </row>
    <row r="2969" spans="1:8" x14ac:dyDescent="0.2">
      <c r="A2969" s="263" t="s">
        <v>6288</v>
      </c>
      <c r="B2969" s="263" t="s">
        <v>5079</v>
      </c>
      <c r="C2969" s="263" t="e">
        <f t="shared" ca="1" si="140"/>
        <v>#REF!</v>
      </c>
      <c r="D2969" s="263" t="b">
        <f>ISBLANK(L14.8M)</f>
        <v>0</v>
      </c>
      <c r="E2969" s="263">
        <f>COUNT(L14.8M)</f>
        <v>0</v>
      </c>
      <c r="G2969" s="268" t="str">
        <f t="shared" si="138"/>
        <v>'=ISBLANK(L14.8M)</v>
      </c>
      <c r="H2969" s="263" t="str">
        <f t="shared" si="139"/>
        <v>'=COUNT(L14.8M)</v>
      </c>
    </row>
    <row r="2970" spans="1:8" x14ac:dyDescent="0.2">
      <c r="A2970" s="263" t="s">
        <v>5078</v>
      </c>
      <c r="B2970" s="263" t="s">
        <v>5079</v>
      </c>
      <c r="C2970" s="263" t="e">
        <f t="shared" ca="1" si="140"/>
        <v>#REF!</v>
      </c>
      <c r="D2970" s="263" t="b">
        <f>ISBLANK(L14.8M1)</f>
        <v>0</v>
      </c>
      <c r="E2970" s="263">
        <f>COUNT(L14.8M1)</f>
        <v>0</v>
      </c>
      <c r="G2970" s="268" t="str">
        <f t="shared" si="138"/>
        <v>'=ISBLANK(L14.8M1)</v>
      </c>
      <c r="H2970" s="263" t="str">
        <f t="shared" si="139"/>
        <v>'=COUNT(L14.8M1)</v>
      </c>
    </row>
    <row r="2971" spans="1:8" x14ac:dyDescent="0.2">
      <c r="A2971" s="263" t="s">
        <v>5080</v>
      </c>
      <c r="B2971" s="263" t="s">
        <v>5081</v>
      </c>
      <c r="C2971" s="263" t="e">
        <f t="shared" ca="1" si="140"/>
        <v>#REF!</v>
      </c>
      <c r="D2971" s="263" t="b">
        <f>ISBLANK(L14.8M2)</f>
        <v>0</v>
      </c>
      <c r="E2971" s="263">
        <f>COUNT(L14.8M2)</f>
        <v>0</v>
      </c>
      <c r="G2971" s="268" t="str">
        <f t="shared" si="138"/>
        <v>'=ISBLANK(L14.8M2)</v>
      </c>
      <c r="H2971" s="263" t="str">
        <f t="shared" si="139"/>
        <v>'=COUNT(L14.8M2)</v>
      </c>
    </row>
    <row r="2972" spans="1:8" x14ac:dyDescent="0.2">
      <c r="A2972" s="263" t="s">
        <v>5082</v>
      </c>
      <c r="B2972" s="263" t="s">
        <v>5083</v>
      </c>
      <c r="C2972" s="263">
        <f t="shared" ca="1" si="140"/>
        <v>0</v>
      </c>
      <c r="D2972" s="263" t="b">
        <f>ISBLANK(L14.8MT)</f>
        <v>0</v>
      </c>
      <c r="E2972" s="263">
        <f>COUNT(L14.8MT)</f>
        <v>1</v>
      </c>
      <c r="G2972" s="268" t="str">
        <f t="shared" si="138"/>
        <v>'=ISBLANK(L14.8MT)</v>
      </c>
      <c r="H2972" s="263" t="str">
        <f t="shared" si="139"/>
        <v>'=COUNT(L14.8MT)</v>
      </c>
    </row>
    <row r="2973" spans="1:8" x14ac:dyDescent="0.2">
      <c r="A2973" s="263" t="s">
        <v>5084</v>
      </c>
      <c r="B2973" s="263" t="s">
        <v>6289</v>
      </c>
      <c r="C2973" s="263" t="e">
        <f t="shared" ca="1" si="140"/>
        <v>#VALUE!</v>
      </c>
      <c r="D2973" s="263" t="b">
        <f>ISBLANK(L14.9)</f>
        <v>0</v>
      </c>
      <c r="E2973" s="263">
        <f>COUNT(L14.9)</f>
        <v>0</v>
      </c>
      <c r="G2973" s="268" t="str">
        <f t="shared" si="138"/>
        <v>'=ISBLANK(L14.9)</v>
      </c>
      <c r="H2973" s="263" t="str">
        <f t="shared" si="139"/>
        <v>'=COUNT(L14.9)</v>
      </c>
    </row>
    <row r="2974" spans="1:8" x14ac:dyDescent="0.2">
      <c r="A2974" s="263" t="s">
        <v>5085</v>
      </c>
      <c r="B2974" s="263" t="s">
        <v>5086</v>
      </c>
      <c r="C2974" s="263">
        <f t="shared" ca="1" si="140"/>
        <v>0</v>
      </c>
      <c r="D2974" s="263" t="b">
        <f>ISBLANK(L14.9C01)</f>
        <v>1</v>
      </c>
      <c r="E2974" s="263">
        <f>COUNT(L14.9C01)</f>
        <v>0</v>
      </c>
      <c r="G2974" s="268" t="str">
        <f t="shared" si="138"/>
        <v>'=ISBLANK(L14.9C01)</v>
      </c>
      <c r="H2974" s="263" t="str">
        <f t="shared" si="139"/>
        <v>'=COUNT(L14.9C01)</v>
      </c>
    </row>
    <row r="2975" spans="1:8" x14ac:dyDescent="0.2">
      <c r="A2975" s="263" t="s">
        <v>5087</v>
      </c>
      <c r="B2975" s="263" t="s">
        <v>5088</v>
      </c>
      <c r="C2975" s="263">
        <f t="shared" ca="1" si="140"/>
        <v>0</v>
      </c>
      <c r="D2975" s="263" t="b">
        <f>ISBLANK(L14.9C02)</f>
        <v>1</v>
      </c>
      <c r="E2975" s="263">
        <f>COUNT(L14.9C02)</f>
        <v>0</v>
      </c>
      <c r="G2975" s="268" t="str">
        <f t="shared" si="138"/>
        <v>'=ISBLANK(L14.9C02)</v>
      </c>
      <c r="H2975" s="263" t="str">
        <f t="shared" si="139"/>
        <v>'=COUNT(L14.9C02)</v>
      </c>
    </row>
    <row r="2976" spans="1:8" x14ac:dyDescent="0.2">
      <c r="A2976" s="263" t="s">
        <v>5089</v>
      </c>
      <c r="B2976" s="263" t="s">
        <v>5090</v>
      </c>
      <c r="C2976" s="263">
        <f t="shared" ca="1" si="140"/>
        <v>0</v>
      </c>
      <c r="D2976" s="263" t="b">
        <f>ISBLANK(L14.9C03)</f>
        <v>1</v>
      </c>
      <c r="E2976" s="263">
        <f>COUNT(L14.9C03)</f>
        <v>0</v>
      </c>
      <c r="G2976" s="268" t="str">
        <f t="shared" si="138"/>
        <v>'=ISBLANK(L14.9C03)</v>
      </c>
      <c r="H2976" s="263" t="str">
        <f t="shared" si="139"/>
        <v>'=COUNT(L14.9C03)</v>
      </c>
    </row>
    <row r="2977" spans="1:8" x14ac:dyDescent="0.2">
      <c r="A2977" s="263" t="s">
        <v>5091</v>
      </c>
      <c r="B2977" s="263" t="s">
        <v>5092</v>
      </c>
      <c r="C2977" s="263">
        <f t="shared" ca="1" si="140"/>
        <v>0</v>
      </c>
      <c r="D2977" s="263" t="b">
        <f>ISBLANK(L14.9C04)</f>
        <v>1</v>
      </c>
      <c r="E2977" s="263">
        <f>COUNT(L14.9C04)</f>
        <v>0</v>
      </c>
      <c r="G2977" s="268" t="str">
        <f t="shared" si="138"/>
        <v>'=ISBLANK(L14.9C04)</v>
      </c>
      <c r="H2977" s="263" t="str">
        <f t="shared" si="139"/>
        <v>'=COUNT(L14.9C04)</v>
      </c>
    </row>
    <row r="2978" spans="1:8" x14ac:dyDescent="0.2">
      <c r="A2978" s="263" t="s">
        <v>5093</v>
      </c>
      <c r="B2978" s="263" t="s">
        <v>5094</v>
      </c>
      <c r="C2978" s="263">
        <f t="shared" ca="1" si="140"/>
        <v>0</v>
      </c>
      <c r="D2978" s="263" t="b">
        <f>ISBLANK(L14.9C05)</f>
        <v>1</v>
      </c>
      <c r="E2978" s="263">
        <f>COUNT(L14.9C05)</f>
        <v>0</v>
      </c>
      <c r="G2978" s="268" t="str">
        <f t="shared" si="138"/>
        <v>'=ISBLANK(L14.9C05)</v>
      </c>
      <c r="H2978" s="263" t="str">
        <f t="shared" si="139"/>
        <v>'=COUNT(L14.9C05)</v>
      </c>
    </row>
    <row r="2979" spans="1:8" x14ac:dyDescent="0.2">
      <c r="A2979" s="263" t="s">
        <v>5095</v>
      </c>
      <c r="B2979" s="263" t="s">
        <v>5096</v>
      </c>
      <c r="C2979" s="263">
        <f t="shared" ca="1" si="140"/>
        <v>0</v>
      </c>
      <c r="D2979" s="263" t="b">
        <f>ISBLANK(L14.9C06)</f>
        <v>1</v>
      </c>
      <c r="E2979" s="263">
        <f>COUNT(L14.9C06)</f>
        <v>0</v>
      </c>
      <c r="G2979" s="268" t="str">
        <f t="shared" si="138"/>
        <v>'=ISBLANK(L14.9C06)</v>
      </c>
      <c r="H2979" s="263" t="str">
        <f t="shared" si="139"/>
        <v>'=COUNT(L14.9C06)</v>
      </c>
    </row>
    <row r="2980" spans="1:8" x14ac:dyDescent="0.2">
      <c r="A2980" s="263" t="s">
        <v>5097</v>
      </c>
      <c r="B2980" s="263" t="s">
        <v>5098</v>
      </c>
      <c r="C2980" s="263">
        <f t="shared" ca="1" si="140"/>
        <v>0</v>
      </c>
      <c r="D2980" s="263" t="b">
        <f>ISBLANK(L14.9C07)</f>
        <v>1</v>
      </c>
      <c r="E2980" s="263">
        <f>COUNT(L14.9C07)</f>
        <v>0</v>
      </c>
      <c r="G2980" s="268" t="str">
        <f t="shared" si="138"/>
        <v>'=ISBLANK(L14.9C07)</v>
      </c>
      <c r="H2980" s="263" t="str">
        <f t="shared" si="139"/>
        <v>'=COUNT(L14.9C07)</v>
      </c>
    </row>
    <row r="2981" spans="1:8" x14ac:dyDescent="0.2">
      <c r="A2981" s="263" t="s">
        <v>5099</v>
      </c>
      <c r="B2981" s="263" t="s">
        <v>5100</v>
      </c>
      <c r="C2981" s="263">
        <f t="shared" ca="1" si="140"/>
        <v>0</v>
      </c>
      <c r="D2981" s="263" t="b">
        <f>ISBLANK(L14.9C08)</f>
        <v>1</v>
      </c>
      <c r="E2981" s="263">
        <f>COUNT(L14.9C08)</f>
        <v>0</v>
      </c>
      <c r="G2981" s="268" t="str">
        <f t="shared" si="138"/>
        <v>'=ISBLANK(L14.9C08)</v>
      </c>
      <c r="H2981" s="263" t="str">
        <f t="shared" si="139"/>
        <v>'=COUNT(L14.9C08)</v>
      </c>
    </row>
    <row r="2982" spans="1:8" x14ac:dyDescent="0.2">
      <c r="A2982" s="263" t="s">
        <v>5101</v>
      </c>
      <c r="B2982" s="263" t="s">
        <v>5102</v>
      </c>
      <c r="C2982" s="263">
        <f t="shared" ca="1" si="140"/>
        <v>0</v>
      </c>
      <c r="D2982" s="263" t="b">
        <f>ISBLANK(L14.9C09)</f>
        <v>1</v>
      </c>
      <c r="E2982" s="263">
        <f>COUNT(L14.9C09)</f>
        <v>0</v>
      </c>
      <c r="G2982" s="268" t="str">
        <f t="shared" si="138"/>
        <v>'=ISBLANK(L14.9C09)</v>
      </c>
      <c r="H2982" s="263" t="str">
        <f t="shared" si="139"/>
        <v>'=COUNT(L14.9C09)</v>
      </c>
    </row>
    <row r="2983" spans="1:8" x14ac:dyDescent="0.2">
      <c r="A2983" s="263" t="s">
        <v>5103</v>
      </c>
      <c r="B2983" s="263" t="s">
        <v>5104</v>
      </c>
      <c r="C2983" s="263">
        <f t="shared" ca="1" si="140"/>
        <v>0</v>
      </c>
      <c r="D2983" s="263" t="b">
        <f>ISBLANK(L14.9C10)</f>
        <v>1</v>
      </c>
      <c r="E2983" s="263">
        <f>COUNT(L14.9C10)</f>
        <v>0</v>
      </c>
      <c r="G2983" s="268" t="str">
        <f t="shared" si="138"/>
        <v>'=ISBLANK(L14.9C10)</v>
      </c>
      <c r="H2983" s="263" t="str">
        <f t="shared" si="139"/>
        <v>'=COUNT(L14.9C10)</v>
      </c>
    </row>
    <row r="2984" spans="1:8" x14ac:dyDescent="0.2">
      <c r="A2984" s="263" t="s">
        <v>5105</v>
      </c>
      <c r="B2984" s="263" t="s">
        <v>5106</v>
      </c>
      <c r="C2984" s="263">
        <f t="shared" ca="1" si="140"/>
        <v>0</v>
      </c>
      <c r="D2984" s="263" t="b">
        <f>ISBLANK(L14.9C11)</f>
        <v>1</v>
      </c>
      <c r="E2984" s="263">
        <f>COUNT(L14.9C11)</f>
        <v>0</v>
      </c>
      <c r="G2984" s="268" t="str">
        <f t="shared" si="138"/>
        <v>'=ISBLANK(L14.9C11)</v>
      </c>
      <c r="H2984" s="263" t="str">
        <f t="shared" si="139"/>
        <v>'=COUNT(L14.9C11)</v>
      </c>
    </row>
    <row r="2985" spans="1:8" x14ac:dyDescent="0.2">
      <c r="A2985" s="263" t="s">
        <v>5107</v>
      </c>
      <c r="B2985" s="263" t="s">
        <v>5108</v>
      </c>
      <c r="C2985" s="263">
        <f t="shared" ca="1" si="140"/>
        <v>0</v>
      </c>
      <c r="D2985" s="263" t="b">
        <f>ISBLANK(L14.9C12)</f>
        <v>1</v>
      </c>
      <c r="E2985" s="263">
        <f>COUNT(L14.9C12)</f>
        <v>0</v>
      </c>
      <c r="G2985" s="268" t="str">
        <f t="shared" si="138"/>
        <v>'=ISBLANK(L14.9C12)</v>
      </c>
      <c r="H2985" s="263" t="str">
        <f t="shared" si="139"/>
        <v>'=COUNT(L14.9C12)</v>
      </c>
    </row>
    <row r="2986" spans="1:8" x14ac:dyDescent="0.2">
      <c r="A2986" s="263" t="s">
        <v>5109</v>
      </c>
      <c r="B2986" s="263" t="s">
        <v>5110</v>
      </c>
      <c r="C2986" s="263">
        <f t="shared" ca="1" si="140"/>
        <v>0</v>
      </c>
      <c r="D2986" s="263" t="b">
        <f>ISBLANK(L14.9C13)</f>
        <v>1</v>
      </c>
      <c r="E2986" s="263">
        <f>COUNT(L14.9C13)</f>
        <v>0</v>
      </c>
      <c r="G2986" s="268" t="str">
        <f t="shared" si="138"/>
        <v>'=ISBLANK(L14.9C13)</v>
      </c>
      <c r="H2986" s="263" t="str">
        <f t="shared" si="139"/>
        <v>'=COUNT(L14.9C13)</v>
      </c>
    </row>
    <row r="2987" spans="1:8" x14ac:dyDescent="0.2">
      <c r="A2987" s="263" t="s">
        <v>5111</v>
      </c>
      <c r="B2987" s="263" t="s">
        <v>5112</v>
      </c>
      <c r="C2987" s="263">
        <f t="shared" ca="1" si="140"/>
        <v>0</v>
      </c>
      <c r="D2987" s="263" t="b">
        <f>ISBLANK(L14.9C14)</f>
        <v>1</v>
      </c>
      <c r="E2987" s="263">
        <f>COUNT(L14.9C14)</f>
        <v>0</v>
      </c>
      <c r="G2987" s="268" t="str">
        <f t="shared" si="138"/>
        <v>'=ISBLANK(L14.9C14)</v>
      </c>
      <c r="H2987" s="263" t="str">
        <f t="shared" si="139"/>
        <v>'=COUNT(L14.9C14)</v>
      </c>
    </row>
    <row r="2988" spans="1:8" x14ac:dyDescent="0.2">
      <c r="A2988" s="263" t="s">
        <v>5113</v>
      </c>
      <c r="B2988" s="263" t="s">
        <v>5114</v>
      </c>
      <c r="C2988" s="263">
        <f t="shared" ca="1" si="140"/>
        <v>0</v>
      </c>
      <c r="D2988" s="263" t="b">
        <f>ISBLANK(L14.9C15)</f>
        <v>1</v>
      </c>
      <c r="E2988" s="263">
        <f>COUNT(L14.9C15)</f>
        <v>0</v>
      </c>
      <c r="G2988" s="268" t="str">
        <f t="shared" si="138"/>
        <v>'=ISBLANK(L14.9C15)</v>
      </c>
      <c r="H2988" s="263" t="str">
        <f t="shared" si="139"/>
        <v>'=COUNT(L14.9C15)</v>
      </c>
    </row>
    <row r="2989" spans="1:8" x14ac:dyDescent="0.2">
      <c r="A2989" s="263" t="s">
        <v>5115</v>
      </c>
      <c r="B2989" s="263" t="s">
        <v>5116</v>
      </c>
      <c r="C2989" s="263">
        <f t="shared" ca="1" si="140"/>
        <v>0</v>
      </c>
      <c r="D2989" s="263" t="b">
        <f>ISBLANK(L14.9C16)</f>
        <v>1</v>
      </c>
      <c r="E2989" s="263">
        <f>COUNT(L14.9C16)</f>
        <v>0</v>
      </c>
      <c r="G2989" s="268" t="str">
        <f t="shared" si="138"/>
        <v>'=ISBLANK(L14.9C16)</v>
      </c>
      <c r="H2989" s="263" t="str">
        <f t="shared" si="139"/>
        <v>'=COUNT(L14.9C16)</v>
      </c>
    </row>
    <row r="2990" spans="1:8" x14ac:dyDescent="0.2">
      <c r="A2990" s="263" t="s">
        <v>5117</v>
      </c>
      <c r="B2990" s="263" t="s">
        <v>5118</v>
      </c>
      <c r="C2990" s="263">
        <f t="shared" ca="1" si="140"/>
        <v>0</v>
      </c>
      <c r="D2990" s="263" t="b">
        <f>ISBLANK(L14.9C17)</f>
        <v>1</v>
      </c>
      <c r="E2990" s="263">
        <f>COUNT(L14.9C17)</f>
        <v>0</v>
      </c>
      <c r="G2990" s="268" t="str">
        <f t="shared" si="138"/>
        <v>'=ISBLANK(L14.9C17)</v>
      </c>
      <c r="H2990" s="263" t="str">
        <f t="shared" si="139"/>
        <v>'=COUNT(L14.9C17)</v>
      </c>
    </row>
    <row r="2991" spans="1:8" x14ac:dyDescent="0.2">
      <c r="A2991" s="263" t="s">
        <v>5119</v>
      </c>
      <c r="B2991" s="263" t="s">
        <v>5120</v>
      </c>
      <c r="C2991" s="263">
        <f t="shared" ca="1" si="140"/>
        <v>0</v>
      </c>
      <c r="D2991" s="263" t="b">
        <f>ISBLANK(L14.9C18)</f>
        <v>1</v>
      </c>
      <c r="E2991" s="263">
        <f>COUNT(L14.9C18)</f>
        <v>0</v>
      </c>
      <c r="G2991" s="268" t="str">
        <f t="shared" si="138"/>
        <v>'=ISBLANK(L14.9C18)</v>
      </c>
      <c r="H2991" s="263" t="str">
        <f t="shared" si="139"/>
        <v>'=COUNT(L14.9C18)</v>
      </c>
    </row>
    <row r="2992" spans="1:8" x14ac:dyDescent="0.2">
      <c r="A2992" s="263" t="s">
        <v>5121</v>
      </c>
      <c r="B2992" s="263" t="s">
        <v>5122</v>
      </c>
      <c r="C2992" s="263">
        <f t="shared" ca="1" si="140"/>
        <v>0</v>
      </c>
      <c r="D2992" s="263" t="b">
        <f>ISBLANK(L14.9C19)</f>
        <v>1</v>
      </c>
      <c r="E2992" s="263">
        <f>COUNT(L14.9C19)</f>
        <v>0</v>
      </c>
      <c r="G2992" s="268" t="str">
        <f t="shared" si="138"/>
        <v>'=ISBLANK(L14.9C19)</v>
      </c>
      <c r="H2992" s="263" t="str">
        <f t="shared" si="139"/>
        <v>'=COUNT(L14.9C19)</v>
      </c>
    </row>
    <row r="2993" spans="1:8" x14ac:dyDescent="0.2">
      <c r="A2993" s="263" t="s">
        <v>5123</v>
      </c>
      <c r="B2993" s="263" t="s">
        <v>5124</v>
      </c>
      <c r="C2993" s="263">
        <f t="shared" ca="1" si="140"/>
        <v>0</v>
      </c>
      <c r="D2993" s="263" t="b">
        <f>ISBLANK(L14.9C20)</f>
        <v>1</v>
      </c>
      <c r="E2993" s="263">
        <f>COUNT(L14.9C20)</f>
        <v>0</v>
      </c>
      <c r="G2993" s="268" t="str">
        <f t="shared" si="138"/>
        <v>'=ISBLANK(L14.9C20)</v>
      </c>
      <c r="H2993" s="263" t="str">
        <f t="shared" si="139"/>
        <v>'=COUNT(L14.9C20)</v>
      </c>
    </row>
    <row r="2994" spans="1:8" x14ac:dyDescent="0.2">
      <c r="A2994" s="263" t="s">
        <v>5125</v>
      </c>
      <c r="B2994" s="263" t="s">
        <v>5126</v>
      </c>
      <c r="C2994" s="263">
        <f t="shared" ca="1" si="140"/>
        <v>0</v>
      </c>
      <c r="D2994" s="263" t="b">
        <f>ISBLANK(L14.9C21)</f>
        <v>1</v>
      </c>
      <c r="E2994" s="263">
        <f>COUNT(L14.9C21)</f>
        <v>0</v>
      </c>
      <c r="G2994" s="268" t="str">
        <f t="shared" si="138"/>
        <v>'=ISBLANK(L14.9C21)</v>
      </c>
      <c r="H2994" s="263" t="str">
        <f t="shared" si="139"/>
        <v>'=COUNT(L14.9C21)</v>
      </c>
    </row>
    <row r="2995" spans="1:8" x14ac:dyDescent="0.2">
      <c r="A2995" s="263" t="s">
        <v>5127</v>
      </c>
      <c r="B2995" s="263" t="s">
        <v>5128</v>
      </c>
      <c r="C2995" s="263">
        <f t="shared" ca="1" si="140"/>
        <v>0</v>
      </c>
      <c r="D2995" s="263" t="b">
        <f>ISBLANK(L14.9C22)</f>
        <v>1</v>
      </c>
      <c r="E2995" s="263">
        <f>COUNT(L14.9C22)</f>
        <v>0</v>
      </c>
      <c r="G2995" s="268" t="str">
        <f t="shared" si="138"/>
        <v>'=ISBLANK(L14.9C22)</v>
      </c>
      <c r="H2995" s="263" t="str">
        <f t="shared" si="139"/>
        <v>'=COUNT(L14.9C22)</v>
      </c>
    </row>
    <row r="2996" spans="1:8" x14ac:dyDescent="0.2">
      <c r="A2996" s="263" t="s">
        <v>5129</v>
      </c>
      <c r="B2996" s="263" t="s">
        <v>5130</v>
      </c>
      <c r="C2996" s="263">
        <f t="shared" ca="1" si="140"/>
        <v>0</v>
      </c>
      <c r="D2996" s="263" t="b">
        <f>ISBLANK(L14.9C23)</f>
        <v>1</v>
      </c>
      <c r="E2996" s="263">
        <f>COUNT(L14.9C23)</f>
        <v>0</v>
      </c>
      <c r="G2996" s="268" t="str">
        <f t="shared" si="138"/>
        <v>'=ISBLANK(L14.9C23)</v>
      </c>
      <c r="H2996" s="263" t="str">
        <f t="shared" si="139"/>
        <v>'=COUNT(L14.9C23)</v>
      </c>
    </row>
    <row r="2997" spans="1:8" x14ac:dyDescent="0.2">
      <c r="A2997" s="263" t="s">
        <v>5131</v>
      </c>
      <c r="B2997" s="263" t="s">
        <v>5132</v>
      </c>
      <c r="C2997" s="263">
        <f t="shared" ca="1" si="140"/>
        <v>0</v>
      </c>
      <c r="D2997" s="263" t="b">
        <f>ISBLANK(L14.9C24)</f>
        <v>1</v>
      </c>
      <c r="E2997" s="263">
        <f>COUNT(L14.9C24)</f>
        <v>0</v>
      </c>
      <c r="G2997" s="268" t="str">
        <f t="shared" si="138"/>
        <v>'=ISBLANK(L14.9C24)</v>
      </c>
      <c r="H2997" s="263" t="str">
        <f t="shared" si="139"/>
        <v>'=COUNT(L14.9C24)</v>
      </c>
    </row>
    <row r="2998" spans="1:8" x14ac:dyDescent="0.2">
      <c r="A2998" s="263" t="s">
        <v>5133</v>
      </c>
      <c r="B2998" s="263" t="s">
        <v>5134</v>
      </c>
      <c r="C2998" s="263">
        <f t="shared" ca="1" si="140"/>
        <v>0</v>
      </c>
      <c r="D2998" s="263" t="b">
        <f>ISBLANK(L14.9C25)</f>
        <v>1</v>
      </c>
      <c r="E2998" s="263">
        <f>COUNT(L14.9C25)</f>
        <v>0</v>
      </c>
      <c r="G2998" s="268" t="str">
        <f t="shared" si="138"/>
        <v>'=ISBLANK(L14.9C25)</v>
      </c>
      <c r="H2998" s="263" t="str">
        <f t="shared" si="139"/>
        <v>'=COUNT(L14.9C25)</v>
      </c>
    </row>
    <row r="2999" spans="1:8" x14ac:dyDescent="0.2">
      <c r="A2999" s="263" t="s">
        <v>5135</v>
      </c>
      <c r="B2999" s="263" t="s">
        <v>5136</v>
      </c>
      <c r="C2999" s="263">
        <f t="shared" ca="1" si="140"/>
        <v>0</v>
      </c>
      <c r="D2999" s="263" t="b">
        <f>ISBLANK(L14.9C26)</f>
        <v>1</v>
      </c>
      <c r="E2999" s="263">
        <f>COUNT(L14.9C26)</f>
        <v>0</v>
      </c>
      <c r="G2999" s="268" t="str">
        <f t="shared" si="138"/>
        <v>'=ISBLANK(L14.9C26)</v>
      </c>
      <c r="H2999" s="263" t="str">
        <f t="shared" si="139"/>
        <v>'=COUNT(L14.9C26)</v>
      </c>
    </row>
    <row r="3000" spans="1:8" x14ac:dyDescent="0.2">
      <c r="A3000" s="263" t="s">
        <v>5137</v>
      </c>
      <c r="B3000" s="263" t="s">
        <v>5138</v>
      </c>
      <c r="C3000" s="263">
        <f t="shared" ca="1" si="140"/>
        <v>0</v>
      </c>
      <c r="D3000" s="263" t="b">
        <f>ISBLANK(L14.9C27)</f>
        <v>1</v>
      </c>
      <c r="E3000" s="263">
        <f>COUNT(L14.9C27)</f>
        <v>0</v>
      </c>
      <c r="G3000" s="268" t="str">
        <f t="shared" si="138"/>
        <v>'=ISBLANK(L14.9C27)</v>
      </c>
      <c r="H3000" s="263" t="str">
        <f t="shared" si="139"/>
        <v>'=COUNT(L14.9C27)</v>
      </c>
    </row>
    <row r="3001" spans="1:8" x14ac:dyDescent="0.2">
      <c r="A3001" s="263" t="s">
        <v>5139</v>
      </c>
      <c r="B3001" s="263" t="s">
        <v>5140</v>
      </c>
      <c r="C3001" s="263">
        <f t="shared" ca="1" si="140"/>
        <v>0</v>
      </c>
      <c r="D3001" s="263" t="b">
        <f>ISBLANK(L14.9C28)</f>
        <v>1</v>
      </c>
      <c r="E3001" s="263">
        <f>COUNT(L14.9C28)</f>
        <v>0</v>
      </c>
      <c r="G3001" s="268" t="str">
        <f t="shared" si="138"/>
        <v>'=ISBLANK(L14.9C28)</v>
      </c>
      <c r="H3001" s="263" t="str">
        <f t="shared" si="139"/>
        <v>'=COUNT(L14.9C28)</v>
      </c>
    </row>
    <row r="3002" spans="1:8" x14ac:dyDescent="0.2">
      <c r="A3002" s="263" t="s">
        <v>5141</v>
      </c>
      <c r="B3002" s="263" t="s">
        <v>5142</v>
      </c>
      <c r="C3002" s="263">
        <f t="shared" ca="1" si="140"/>
        <v>0</v>
      </c>
      <c r="D3002" s="263" t="b">
        <f>ISBLANK(L14.9C29)</f>
        <v>1</v>
      </c>
      <c r="E3002" s="263">
        <f>COUNT(L14.9C29)</f>
        <v>0</v>
      </c>
      <c r="G3002" s="268" t="str">
        <f t="shared" si="138"/>
        <v>'=ISBLANK(L14.9C29)</v>
      </c>
      <c r="H3002" s="263" t="str">
        <f t="shared" si="139"/>
        <v>'=COUNT(L14.9C29)</v>
      </c>
    </row>
    <row r="3003" spans="1:8" x14ac:dyDescent="0.2">
      <c r="A3003" s="263" t="s">
        <v>5143</v>
      </c>
      <c r="B3003" s="263" t="s">
        <v>5144</v>
      </c>
      <c r="C3003" s="263">
        <f t="shared" ca="1" si="140"/>
        <v>0</v>
      </c>
      <c r="D3003" s="263" t="b">
        <f>ISBLANK(L14.9C30)</f>
        <v>1</v>
      </c>
      <c r="E3003" s="263">
        <f>COUNT(L14.9C30)</f>
        <v>0</v>
      </c>
      <c r="G3003" s="268" t="str">
        <f t="shared" si="138"/>
        <v>'=ISBLANK(L14.9C30)</v>
      </c>
      <c r="H3003" s="263" t="str">
        <f t="shared" si="139"/>
        <v>'=COUNT(L14.9C30)</v>
      </c>
    </row>
    <row r="3004" spans="1:8" x14ac:dyDescent="0.2">
      <c r="A3004" s="263" t="s">
        <v>5145</v>
      </c>
      <c r="B3004" s="263" t="s">
        <v>5146</v>
      </c>
      <c r="C3004" s="263">
        <f t="shared" ca="1" si="140"/>
        <v>0</v>
      </c>
      <c r="D3004" s="263" t="b">
        <f>ISBLANK(L14.9C31)</f>
        <v>1</v>
      </c>
      <c r="E3004" s="263">
        <f>COUNT(L14.9C31)</f>
        <v>0</v>
      </c>
      <c r="G3004" s="268" t="str">
        <f t="shared" si="138"/>
        <v>'=ISBLANK(L14.9C31)</v>
      </c>
      <c r="H3004" s="263" t="str">
        <f t="shared" si="139"/>
        <v>'=COUNT(L14.9C31)</v>
      </c>
    </row>
    <row r="3005" spans="1:8" x14ac:dyDescent="0.2">
      <c r="A3005" s="263" t="s">
        <v>5147</v>
      </c>
      <c r="B3005" s="263" t="s">
        <v>5148</v>
      </c>
      <c r="C3005" s="263">
        <f t="shared" ca="1" si="140"/>
        <v>0</v>
      </c>
      <c r="D3005" s="263" t="b">
        <f>ISBLANK(L14.9C32)</f>
        <v>1</v>
      </c>
      <c r="E3005" s="263">
        <f>COUNT(L14.9C32)</f>
        <v>0</v>
      </c>
      <c r="G3005" s="268" t="str">
        <f t="shared" si="138"/>
        <v>'=ISBLANK(L14.9C32)</v>
      </c>
      <c r="H3005" s="263" t="str">
        <f t="shared" si="139"/>
        <v>'=COUNT(L14.9C32)</v>
      </c>
    </row>
    <row r="3006" spans="1:8" x14ac:dyDescent="0.2">
      <c r="A3006" s="263" t="s">
        <v>5149</v>
      </c>
      <c r="B3006" s="263" t="s">
        <v>5150</v>
      </c>
      <c r="C3006" s="263">
        <f t="shared" ca="1" si="140"/>
        <v>0</v>
      </c>
      <c r="D3006" s="263" t="b">
        <f>ISBLANK(L14.9C33)</f>
        <v>1</v>
      </c>
      <c r="E3006" s="263">
        <f>COUNT(L14.9C33)</f>
        <v>0</v>
      </c>
      <c r="G3006" s="268" t="str">
        <f t="shared" si="138"/>
        <v>'=ISBLANK(L14.9C33)</v>
      </c>
      <c r="H3006" s="263" t="str">
        <f t="shared" si="139"/>
        <v>'=COUNT(L14.9C33)</v>
      </c>
    </row>
    <row r="3007" spans="1:8" x14ac:dyDescent="0.2">
      <c r="A3007" s="263" t="s">
        <v>5151</v>
      </c>
      <c r="B3007" s="263" t="s">
        <v>5152</v>
      </c>
      <c r="C3007" s="263">
        <f t="shared" ca="1" si="140"/>
        <v>0</v>
      </c>
      <c r="D3007" s="263" t="b">
        <f>ISBLANK(L14.9C34)</f>
        <v>1</v>
      </c>
      <c r="E3007" s="263">
        <f>COUNT(L14.9C34)</f>
        <v>0</v>
      </c>
      <c r="G3007" s="268" t="str">
        <f t="shared" si="138"/>
        <v>'=ISBLANK(L14.9C34)</v>
      </c>
      <c r="H3007" s="263" t="str">
        <f t="shared" si="139"/>
        <v>'=COUNT(L14.9C34)</v>
      </c>
    </row>
    <row r="3008" spans="1:8" x14ac:dyDescent="0.2">
      <c r="A3008" s="263" t="s">
        <v>5153</v>
      </c>
      <c r="B3008" s="263" t="s">
        <v>5154</v>
      </c>
      <c r="C3008" s="263">
        <f t="shared" ca="1" si="140"/>
        <v>0</v>
      </c>
      <c r="D3008" s="263" t="b">
        <f>ISBLANK(L14.9C35)</f>
        <v>1</v>
      </c>
      <c r="E3008" s="263">
        <f>COUNT(L14.9C35)</f>
        <v>0</v>
      </c>
      <c r="G3008" s="268" t="str">
        <f t="shared" si="138"/>
        <v>'=ISBLANK(L14.9C35)</v>
      </c>
      <c r="H3008" s="263" t="str">
        <f t="shared" si="139"/>
        <v>'=COUNT(L14.9C35)</v>
      </c>
    </row>
    <row r="3009" spans="1:8" x14ac:dyDescent="0.2">
      <c r="A3009" s="263" t="s">
        <v>5155</v>
      </c>
      <c r="B3009" s="263" t="s">
        <v>5156</v>
      </c>
      <c r="C3009" s="263">
        <f t="shared" ca="1" si="140"/>
        <v>0</v>
      </c>
      <c r="D3009" s="263" t="b">
        <f>ISBLANK(L14.9C36)</f>
        <v>1</v>
      </c>
      <c r="E3009" s="263">
        <f>COUNT(L14.9C36)</f>
        <v>0</v>
      </c>
      <c r="G3009" s="268" t="str">
        <f t="shared" si="138"/>
        <v>'=ISBLANK(L14.9C36)</v>
      </c>
      <c r="H3009" s="263" t="str">
        <f t="shared" si="139"/>
        <v>'=COUNT(L14.9C36)</v>
      </c>
    </row>
    <row r="3010" spans="1:8" x14ac:dyDescent="0.2">
      <c r="A3010" s="263" t="s">
        <v>5157</v>
      </c>
      <c r="B3010" s="263" t="s">
        <v>5158</v>
      </c>
      <c r="C3010" s="263">
        <f t="shared" ca="1" si="140"/>
        <v>0</v>
      </c>
      <c r="D3010" s="263" t="b">
        <f>ISBLANK(L14.9C37)</f>
        <v>1</v>
      </c>
      <c r="E3010" s="263">
        <f>COUNT(L14.9C37)</f>
        <v>0</v>
      </c>
      <c r="G3010" s="268" t="str">
        <f t="shared" ref="G3010:G3073" si="141">"'=ISBLANK(" &amp; A3010 &amp;")"</f>
        <v>'=ISBLANK(L14.9C37)</v>
      </c>
      <c r="H3010" s="263" t="str">
        <f t="shared" ref="H3010:H3073" si="142">"'=COUNT(" &amp; A3010 &amp;")"</f>
        <v>'=COUNT(L14.9C37)</v>
      </c>
    </row>
    <row r="3011" spans="1:8" x14ac:dyDescent="0.2">
      <c r="A3011" s="263" t="s">
        <v>5159</v>
      </c>
      <c r="B3011" s="263" t="s">
        <v>5160</v>
      </c>
      <c r="C3011" s="263">
        <f t="shared" ref="C3011:C3074" ca="1" si="143">INDIRECT(A3011)</f>
        <v>0</v>
      </c>
      <c r="D3011" s="263" t="b">
        <f>ISBLANK(L14.9C38)</f>
        <v>1</v>
      </c>
      <c r="E3011" s="263">
        <f>COUNT(L14.9C38)</f>
        <v>0</v>
      </c>
      <c r="G3011" s="268" t="str">
        <f t="shared" si="141"/>
        <v>'=ISBLANK(L14.9C38)</v>
      </c>
      <c r="H3011" s="263" t="str">
        <f t="shared" si="142"/>
        <v>'=COUNT(L14.9C38)</v>
      </c>
    </row>
    <row r="3012" spans="1:8" x14ac:dyDescent="0.2">
      <c r="A3012" s="263" t="s">
        <v>5161</v>
      </c>
      <c r="B3012" s="263" t="s">
        <v>5162</v>
      </c>
      <c r="C3012" s="263">
        <f t="shared" ca="1" si="143"/>
        <v>0</v>
      </c>
      <c r="D3012" s="263" t="b">
        <f>ISBLANK(L14.9C39)</f>
        <v>1</v>
      </c>
      <c r="E3012" s="263">
        <f>COUNT(L14.9C39)</f>
        <v>0</v>
      </c>
      <c r="G3012" s="268" t="str">
        <f t="shared" si="141"/>
        <v>'=ISBLANK(L14.9C39)</v>
      </c>
      <c r="H3012" s="263" t="str">
        <f t="shared" si="142"/>
        <v>'=COUNT(L14.9C39)</v>
      </c>
    </row>
    <row r="3013" spans="1:8" x14ac:dyDescent="0.2">
      <c r="A3013" s="263" t="s">
        <v>5163</v>
      </c>
      <c r="B3013" s="263" t="s">
        <v>5164</v>
      </c>
      <c r="C3013" s="263">
        <f t="shared" ca="1" si="143"/>
        <v>0</v>
      </c>
      <c r="D3013" s="263" t="b">
        <f>ISBLANK(L14.9C40)</f>
        <v>1</v>
      </c>
      <c r="E3013" s="263">
        <f>COUNT(L14.9C40)</f>
        <v>0</v>
      </c>
      <c r="G3013" s="268" t="str">
        <f t="shared" si="141"/>
        <v>'=ISBLANK(L14.9C40)</v>
      </c>
      <c r="H3013" s="263" t="str">
        <f t="shared" si="142"/>
        <v>'=COUNT(L14.9C40)</v>
      </c>
    </row>
    <row r="3014" spans="1:8" x14ac:dyDescent="0.2">
      <c r="A3014" s="263" t="s">
        <v>5165</v>
      </c>
      <c r="B3014" s="263" t="s">
        <v>5166</v>
      </c>
      <c r="C3014" s="263">
        <f t="shared" ca="1" si="143"/>
        <v>0</v>
      </c>
      <c r="D3014" s="263" t="b">
        <f>ISBLANK(L14.9C41)</f>
        <v>1</v>
      </c>
      <c r="E3014" s="263">
        <f>COUNT(L14.9C41)</f>
        <v>0</v>
      </c>
      <c r="G3014" s="268" t="str">
        <f t="shared" si="141"/>
        <v>'=ISBLANK(L14.9C41)</v>
      </c>
      <c r="H3014" s="263" t="str">
        <f t="shared" si="142"/>
        <v>'=COUNT(L14.9C41)</v>
      </c>
    </row>
    <row r="3015" spans="1:8" x14ac:dyDescent="0.2">
      <c r="A3015" s="263" t="s">
        <v>5167</v>
      </c>
      <c r="B3015" s="263" t="s">
        <v>5168</v>
      </c>
      <c r="C3015" s="263">
        <f t="shared" ca="1" si="143"/>
        <v>0</v>
      </c>
      <c r="D3015" s="263" t="b">
        <f>ISBLANK(L14.9C42)</f>
        <v>1</v>
      </c>
      <c r="E3015" s="263">
        <f>COUNT(L14.9C42)</f>
        <v>0</v>
      </c>
      <c r="G3015" s="268" t="str">
        <f t="shared" si="141"/>
        <v>'=ISBLANK(L14.9C42)</v>
      </c>
      <c r="H3015" s="263" t="str">
        <f t="shared" si="142"/>
        <v>'=COUNT(L14.9C42)</v>
      </c>
    </row>
    <row r="3016" spans="1:8" x14ac:dyDescent="0.2">
      <c r="A3016" s="263" t="s">
        <v>5169</v>
      </c>
      <c r="B3016" s="263" t="s">
        <v>5170</v>
      </c>
      <c r="C3016" s="263">
        <f t="shared" ca="1" si="143"/>
        <v>0</v>
      </c>
      <c r="D3016" s="263" t="b">
        <f>ISBLANK(L14.9C43)</f>
        <v>1</v>
      </c>
      <c r="E3016" s="263">
        <f>COUNT(L14.9C43)</f>
        <v>0</v>
      </c>
      <c r="G3016" s="268" t="str">
        <f t="shared" si="141"/>
        <v>'=ISBLANK(L14.9C43)</v>
      </c>
      <c r="H3016" s="263" t="str">
        <f t="shared" si="142"/>
        <v>'=COUNT(L14.9C43)</v>
      </c>
    </row>
    <row r="3017" spans="1:8" x14ac:dyDescent="0.2">
      <c r="A3017" s="263" t="s">
        <v>5171</v>
      </c>
      <c r="B3017" s="263" t="s">
        <v>5172</v>
      </c>
      <c r="C3017" s="263">
        <f t="shared" ca="1" si="143"/>
        <v>0</v>
      </c>
      <c r="D3017" s="263" t="b">
        <f>ISBLANK(L14.9C44)</f>
        <v>1</v>
      </c>
      <c r="E3017" s="263">
        <f>COUNT(L14.9C44)</f>
        <v>0</v>
      </c>
      <c r="G3017" s="268" t="str">
        <f t="shared" si="141"/>
        <v>'=ISBLANK(L14.9C44)</v>
      </c>
      <c r="H3017" s="263" t="str">
        <f t="shared" si="142"/>
        <v>'=COUNT(L14.9C44)</v>
      </c>
    </row>
    <row r="3018" spans="1:8" x14ac:dyDescent="0.2">
      <c r="A3018" s="263" t="s">
        <v>5173</v>
      </c>
      <c r="B3018" s="263" t="s">
        <v>5174</v>
      </c>
      <c r="C3018" s="263">
        <f t="shared" ca="1" si="143"/>
        <v>0</v>
      </c>
      <c r="D3018" s="263" t="b">
        <f>ISBLANK(L14.9C45)</f>
        <v>1</v>
      </c>
      <c r="E3018" s="263">
        <f>COUNT(L14.9C45)</f>
        <v>0</v>
      </c>
      <c r="G3018" s="268" t="str">
        <f t="shared" si="141"/>
        <v>'=ISBLANK(L14.9C45)</v>
      </c>
      <c r="H3018" s="263" t="str">
        <f t="shared" si="142"/>
        <v>'=COUNT(L14.9C45)</v>
      </c>
    </row>
    <row r="3019" spans="1:8" x14ac:dyDescent="0.2">
      <c r="A3019" s="263" t="s">
        <v>5175</v>
      </c>
      <c r="B3019" s="263" t="s">
        <v>5176</v>
      </c>
      <c r="C3019" s="263">
        <f t="shared" ca="1" si="143"/>
        <v>0</v>
      </c>
      <c r="D3019" s="263" t="b">
        <f>ISBLANK(L14.9C46)</f>
        <v>1</v>
      </c>
      <c r="E3019" s="263">
        <f>COUNT(L14.9C46)</f>
        <v>0</v>
      </c>
      <c r="G3019" s="268" t="str">
        <f t="shared" si="141"/>
        <v>'=ISBLANK(L14.9C46)</v>
      </c>
      <c r="H3019" s="263" t="str">
        <f t="shared" si="142"/>
        <v>'=COUNT(L14.9C46)</v>
      </c>
    </row>
    <row r="3020" spans="1:8" x14ac:dyDescent="0.2">
      <c r="A3020" s="263" t="s">
        <v>5177</v>
      </c>
      <c r="B3020" s="263" t="s">
        <v>5178</v>
      </c>
      <c r="C3020" s="263">
        <f t="shared" ca="1" si="143"/>
        <v>0</v>
      </c>
      <c r="D3020" s="263" t="b">
        <f>ISBLANK(L14.9C47)</f>
        <v>1</v>
      </c>
      <c r="E3020" s="263">
        <f>COUNT(L14.9C47)</f>
        <v>0</v>
      </c>
      <c r="G3020" s="268" t="str">
        <f t="shared" si="141"/>
        <v>'=ISBLANK(L14.9C47)</v>
      </c>
      <c r="H3020" s="263" t="str">
        <f t="shared" si="142"/>
        <v>'=COUNT(L14.9C47)</v>
      </c>
    </row>
    <row r="3021" spans="1:8" x14ac:dyDescent="0.2">
      <c r="A3021" s="263" t="s">
        <v>5179</v>
      </c>
      <c r="B3021" s="263" t="s">
        <v>5180</v>
      </c>
      <c r="C3021" s="263">
        <f t="shared" ca="1" si="143"/>
        <v>0</v>
      </c>
      <c r="D3021" s="263" t="b">
        <f>ISBLANK(L14.9C48)</f>
        <v>1</v>
      </c>
      <c r="E3021" s="263">
        <f>COUNT(L14.9C48)</f>
        <v>0</v>
      </c>
      <c r="G3021" s="268" t="str">
        <f t="shared" si="141"/>
        <v>'=ISBLANK(L14.9C48)</v>
      </c>
      <c r="H3021" s="263" t="str">
        <f t="shared" si="142"/>
        <v>'=COUNT(L14.9C48)</v>
      </c>
    </row>
    <row r="3022" spans="1:8" x14ac:dyDescent="0.2">
      <c r="A3022" s="263" t="s">
        <v>5181</v>
      </c>
      <c r="B3022" s="263" t="s">
        <v>5182</v>
      </c>
      <c r="C3022" s="263">
        <f t="shared" ca="1" si="143"/>
        <v>0</v>
      </c>
      <c r="D3022" s="263" t="b">
        <f>ISBLANK(L14.9C49)</f>
        <v>1</v>
      </c>
      <c r="E3022" s="263">
        <f>COUNT(L14.9C49)</f>
        <v>0</v>
      </c>
      <c r="G3022" s="268" t="str">
        <f t="shared" si="141"/>
        <v>'=ISBLANK(L14.9C49)</v>
      </c>
      <c r="H3022" s="263" t="str">
        <f t="shared" si="142"/>
        <v>'=COUNT(L14.9C49)</v>
      </c>
    </row>
    <row r="3023" spans="1:8" x14ac:dyDescent="0.2">
      <c r="A3023" s="263" t="s">
        <v>5183</v>
      </c>
      <c r="B3023" s="263" t="s">
        <v>5184</v>
      </c>
      <c r="C3023" s="263">
        <f t="shared" ca="1" si="143"/>
        <v>0</v>
      </c>
      <c r="D3023" s="263" t="b">
        <f>ISBLANK(L14.9C50)</f>
        <v>1</v>
      </c>
      <c r="E3023" s="263">
        <f>COUNT(L14.9C50)</f>
        <v>0</v>
      </c>
      <c r="G3023" s="268" t="str">
        <f t="shared" si="141"/>
        <v>'=ISBLANK(L14.9C50)</v>
      </c>
      <c r="H3023" s="263" t="str">
        <f t="shared" si="142"/>
        <v>'=COUNT(L14.9C50)</v>
      </c>
    </row>
    <row r="3024" spans="1:8" x14ac:dyDescent="0.2">
      <c r="A3024" s="263" t="s">
        <v>5185</v>
      </c>
      <c r="B3024" s="263" t="s">
        <v>5186</v>
      </c>
      <c r="C3024" s="263">
        <f t="shared" ca="1" si="143"/>
        <v>0</v>
      </c>
      <c r="D3024" s="263" t="b">
        <f>ISBLANK(L14.9C51)</f>
        <v>1</v>
      </c>
      <c r="E3024" s="263">
        <f>COUNT(L14.9C51)</f>
        <v>0</v>
      </c>
      <c r="G3024" s="268" t="str">
        <f t="shared" si="141"/>
        <v>'=ISBLANK(L14.9C51)</v>
      </c>
      <c r="H3024" s="263" t="str">
        <f t="shared" si="142"/>
        <v>'=COUNT(L14.9C51)</v>
      </c>
    </row>
    <row r="3025" spans="1:8" x14ac:dyDescent="0.2">
      <c r="A3025" s="263" t="s">
        <v>5187</v>
      </c>
      <c r="B3025" s="263" t="s">
        <v>5188</v>
      </c>
      <c r="C3025" s="263">
        <f t="shared" ca="1" si="143"/>
        <v>0</v>
      </c>
      <c r="D3025" s="263" t="b">
        <f>ISBLANK(L14.9T)</f>
        <v>0</v>
      </c>
      <c r="E3025" s="263">
        <f>COUNT(L14.9T)</f>
        <v>1</v>
      </c>
      <c r="G3025" s="268" t="str">
        <f t="shared" si="141"/>
        <v>'=ISBLANK(L14.9T)</v>
      </c>
      <c r="H3025" s="263" t="str">
        <f t="shared" si="142"/>
        <v>'=COUNT(L14.9T)</v>
      </c>
    </row>
    <row r="3026" spans="1:8" x14ac:dyDescent="0.2">
      <c r="A3026" s="263" t="s">
        <v>5189</v>
      </c>
      <c r="B3026" s="263" t="s">
        <v>6278</v>
      </c>
      <c r="C3026" s="263" t="e">
        <f t="shared" ca="1" si="143"/>
        <v>#VALUE!</v>
      </c>
      <c r="D3026" s="263" t="b">
        <f>ISBLANK(L15.5)</f>
        <v>0</v>
      </c>
      <c r="E3026" s="263">
        <f>COUNT(L15.5)</f>
        <v>0</v>
      </c>
      <c r="G3026" s="268" t="str">
        <f t="shared" si="141"/>
        <v>'=ISBLANK(L15.5)</v>
      </c>
      <c r="H3026" s="263" t="str">
        <f t="shared" si="142"/>
        <v>'=COUNT(L15.5)</v>
      </c>
    </row>
    <row r="3027" spans="1:8" x14ac:dyDescent="0.2">
      <c r="A3027" s="263" t="s">
        <v>5190</v>
      </c>
      <c r="B3027" s="263" t="s">
        <v>3804</v>
      </c>
      <c r="C3027" s="263">
        <f t="shared" ca="1" si="143"/>
        <v>0</v>
      </c>
      <c r="D3027" s="263" t="b">
        <f>ISBLANK(L15.5C01)</f>
        <v>1</v>
      </c>
      <c r="E3027" s="263">
        <f>COUNT(L15.5C01)</f>
        <v>0</v>
      </c>
      <c r="G3027" s="268" t="str">
        <f t="shared" si="141"/>
        <v>'=ISBLANK(L15.5C01)</v>
      </c>
      <c r="H3027" s="263" t="str">
        <f t="shared" si="142"/>
        <v>'=COUNT(L15.5C01)</v>
      </c>
    </row>
    <row r="3028" spans="1:8" x14ac:dyDescent="0.2">
      <c r="A3028" s="263" t="s">
        <v>5192</v>
      </c>
      <c r="B3028" s="263" t="s">
        <v>3806</v>
      </c>
      <c r="C3028" s="263">
        <f t="shared" ca="1" si="143"/>
        <v>0</v>
      </c>
      <c r="D3028" s="263" t="b">
        <f>ISBLANK(L15.5C02)</f>
        <v>1</v>
      </c>
      <c r="E3028" s="263">
        <f>COUNT(L15.5C02)</f>
        <v>0</v>
      </c>
      <c r="G3028" s="268" t="str">
        <f t="shared" si="141"/>
        <v>'=ISBLANK(L15.5C02)</v>
      </c>
      <c r="H3028" s="263" t="str">
        <f t="shared" si="142"/>
        <v>'=COUNT(L15.5C02)</v>
      </c>
    </row>
    <row r="3029" spans="1:8" x14ac:dyDescent="0.2">
      <c r="A3029" s="263" t="s">
        <v>5194</v>
      </c>
      <c r="B3029" s="263" t="s">
        <v>3808</v>
      </c>
      <c r="C3029" s="263">
        <f t="shared" ca="1" si="143"/>
        <v>0</v>
      </c>
      <c r="D3029" s="263" t="b">
        <f>ISBLANK(L15.5C03)</f>
        <v>1</v>
      </c>
      <c r="E3029" s="263">
        <f>COUNT(L15.5C03)</f>
        <v>0</v>
      </c>
      <c r="G3029" s="268" t="str">
        <f t="shared" si="141"/>
        <v>'=ISBLANK(L15.5C03)</v>
      </c>
      <c r="H3029" s="263" t="str">
        <f t="shared" si="142"/>
        <v>'=COUNT(L15.5C03)</v>
      </c>
    </row>
    <row r="3030" spans="1:8" x14ac:dyDescent="0.2">
      <c r="A3030" s="263" t="s">
        <v>5196</v>
      </c>
      <c r="B3030" s="263" t="s">
        <v>3810</v>
      </c>
      <c r="C3030" s="263">
        <f t="shared" ca="1" si="143"/>
        <v>0</v>
      </c>
      <c r="D3030" s="263" t="b">
        <f>ISBLANK(L15.5C04)</f>
        <v>1</v>
      </c>
      <c r="E3030" s="263">
        <f>COUNT(L15.5C04)</f>
        <v>0</v>
      </c>
      <c r="G3030" s="268" t="str">
        <f t="shared" si="141"/>
        <v>'=ISBLANK(L15.5C04)</v>
      </c>
      <c r="H3030" s="263" t="str">
        <f t="shared" si="142"/>
        <v>'=COUNT(L15.5C04)</v>
      </c>
    </row>
    <row r="3031" spans="1:8" x14ac:dyDescent="0.2">
      <c r="A3031" s="263" t="s">
        <v>5198</v>
      </c>
      <c r="B3031" s="263" t="s">
        <v>3812</v>
      </c>
      <c r="C3031" s="263">
        <f t="shared" ca="1" si="143"/>
        <v>0</v>
      </c>
      <c r="D3031" s="263" t="b">
        <f>ISBLANK(L15.5C05)</f>
        <v>1</v>
      </c>
      <c r="E3031" s="263">
        <f>COUNT(L15.5C05)</f>
        <v>0</v>
      </c>
      <c r="G3031" s="268" t="str">
        <f t="shared" si="141"/>
        <v>'=ISBLANK(L15.5C05)</v>
      </c>
      <c r="H3031" s="263" t="str">
        <f t="shared" si="142"/>
        <v>'=COUNT(L15.5C05)</v>
      </c>
    </row>
    <row r="3032" spans="1:8" x14ac:dyDescent="0.2">
      <c r="A3032" s="263" t="s">
        <v>5200</v>
      </c>
      <c r="B3032" s="263" t="s">
        <v>3814</v>
      </c>
      <c r="C3032" s="263">
        <f t="shared" ca="1" si="143"/>
        <v>0</v>
      </c>
      <c r="D3032" s="263" t="b">
        <f>ISBLANK(L15.5C06)</f>
        <v>1</v>
      </c>
      <c r="E3032" s="263">
        <f>COUNT(L15.5C06)</f>
        <v>0</v>
      </c>
      <c r="G3032" s="268" t="str">
        <f t="shared" si="141"/>
        <v>'=ISBLANK(L15.5C06)</v>
      </c>
      <c r="H3032" s="263" t="str">
        <f t="shared" si="142"/>
        <v>'=COUNT(L15.5C06)</v>
      </c>
    </row>
    <row r="3033" spans="1:8" x14ac:dyDescent="0.2">
      <c r="A3033" s="263" t="s">
        <v>5202</v>
      </c>
      <c r="B3033" s="263" t="s">
        <v>3816</v>
      </c>
      <c r="C3033" s="263">
        <f t="shared" ca="1" si="143"/>
        <v>0</v>
      </c>
      <c r="D3033" s="263" t="b">
        <f>ISBLANK(L15.5C07)</f>
        <v>1</v>
      </c>
      <c r="E3033" s="263">
        <f>COUNT(L15.5C07)</f>
        <v>0</v>
      </c>
      <c r="G3033" s="268" t="str">
        <f t="shared" si="141"/>
        <v>'=ISBLANK(L15.5C07)</v>
      </c>
      <c r="H3033" s="263" t="str">
        <f t="shared" si="142"/>
        <v>'=COUNT(L15.5C07)</v>
      </c>
    </row>
    <row r="3034" spans="1:8" x14ac:dyDescent="0.2">
      <c r="A3034" s="263" t="s">
        <v>5204</v>
      </c>
      <c r="B3034" s="263" t="s">
        <v>3818</v>
      </c>
      <c r="C3034" s="263">
        <f t="shared" ca="1" si="143"/>
        <v>0</v>
      </c>
      <c r="D3034" s="263" t="b">
        <f>ISBLANK(L15.5C08)</f>
        <v>1</v>
      </c>
      <c r="E3034" s="263">
        <f>COUNT(L15.5C08)</f>
        <v>0</v>
      </c>
      <c r="G3034" s="268" t="str">
        <f t="shared" si="141"/>
        <v>'=ISBLANK(L15.5C08)</v>
      </c>
      <c r="H3034" s="263" t="str">
        <f t="shared" si="142"/>
        <v>'=COUNT(L15.5C08)</v>
      </c>
    </row>
    <row r="3035" spans="1:8" x14ac:dyDescent="0.2">
      <c r="A3035" s="263" t="s">
        <v>5206</v>
      </c>
      <c r="B3035" s="263" t="s">
        <v>3820</v>
      </c>
      <c r="C3035" s="263">
        <f t="shared" ca="1" si="143"/>
        <v>0</v>
      </c>
      <c r="D3035" s="263" t="b">
        <f>ISBLANK(L15.5C09)</f>
        <v>1</v>
      </c>
      <c r="E3035" s="263">
        <f>COUNT(L15.5C09)</f>
        <v>0</v>
      </c>
      <c r="G3035" s="268" t="str">
        <f t="shared" si="141"/>
        <v>'=ISBLANK(L15.5C09)</v>
      </c>
      <c r="H3035" s="263" t="str">
        <f t="shared" si="142"/>
        <v>'=COUNT(L15.5C09)</v>
      </c>
    </row>
    <row r="3036" spans="1:8" x14ac:dyDescent="0.2">
      <c r="A3036" s="263" t="s">
        <v>5208</v>
      </c>
      <c r="B3036" s="263" t="s">
        <v>3822</v>
      </c>
      <c r="C3036" s="263">
        <f t="shared" ca="1" si="143"/>
        <v>0</v>
      </c>
      <c r="D3036" s="263" t="b">
        <f>ISBLANK(L15.5C10)</f>
        <v>1</v>
      </c>
      <c r="E3036" s="263">
        <f>COUNT(L15.5C10)</f>
        <v>0</v>
      </c>
      <c r="G3036" s="268" t="str">
        <f t="shared" si="141"/>
        <v>'=ISBLANK(L15.5C10)</v>
      </c>
      <c r="H3036" s="263" t="str">
        <f t="shared" si="142"/>
        <v>'=COUNT(L15.5C10)</v>
      </c>
    </row>
    <row r="3037" spans="1:8" x14ac:dyDescent="0.2">
      <c r="A3037" s="263" t="s">
        <v>5210</v>
      </c>
      <c r="B3037" s="263" t="s">
        <v>3824</v>
      </c>
      <c r="C3037" s="263">
        <f t="shared" ca="1" si="143"/>
        <v>0</v>
      </c>
      <c r="D3037" s="263" t="b">
        <f>ISBLANK(L15.5C11)</f>
        <v>1</v>
      </c>
      <c r="E3037" s="263">
        <f>COUNT(L15.5C11)</f>
        <v>0</v>
      </c>
      <c r="G3037" s="268" t="str">
        <f t="shared" si="141"/>
        <v>'=ISBLANK(L15.5C11)</v>
      </c>
      <c r="H3037" s="263" t="str">
        <f t="shared" si="142"/>
        <v>'=COUNT(L15.5C11)</v>
      </c>
    </row>
    <row r="3038" spans="1:8" x14ac:dyDescent="0.2">
      <c r="A3038" s="263" t="s">
        <v>5212</v>
      </c>
      <c r="B3038" s="263" t="s">
        <v>3826</v>
      </c>
      <c r="C3038" s="263">
        <f t="shared" ca="1" si="143"/>
        <v>0</v>
      </c>
      <c r="D3038" s="263" t="b">
        <f>ISBLANK(L15.5C12)</f>
        <v>1</v>
      </c>
      <c r="E3038" s="263">
        <f>COUNT(L15.5C12)</f>
        <v>0</v>
      </c>
      <c r="G3038" s="268" t="str">
        <f t="shared" si="141"/>
        <v>'=ISBLANK(L15.5C12)</v>
      </c>
      <c r="H3038" s="263" t="str">
        <f t="shared" si="142"/>
        <v>'=COUNT(L15.5C12)</v>
      </c>
    </row>
    <row r="3039" spans="1:8" x14ac:dyDescent="0.2">
      <c r="A3039" s="263" t="s">
        <v>5214</v>
      </c>
      <c r="B3039" s="263" t="s">
        <v>3828</v>
      </c>
      <c r="C3039" s="263">
        <f t="shared" ca="1" si="143"/>
        <v>0</v>
      </c>
      <c r="D3039" s="263" t="b">
        <f>ISBLANK(L15.5C13)</f>
        <v>1</v>
      </c>
      <c r="E3039" s="263">
        <f>COUNT(L15.5C13)</f>
        <v>0</v>
      </c>
      <c r="G3039" s="268" t="str">
        <f t="shared" si="141"/>
        <v>'=ISBLANK(L15.5C13)</v>
      </c>
      <c r="H3039" s="263" t="str">
        <f t="shared" si="142"/>
        <v>'=COUNT(L15.5C13)</v>
      </c>
    </row>
    <row r="3040" spans="1:8" x14ac:dyDescent="0.2">
      <c r="A3040" s="263" t="s">
        <v>5216</v>
      </c>
      <c r="B3040" s="263" t="s">
        <v>3830</v>
      </c>
      <c r="C3040" s="263">
        <f t="shared" ca="1" si="143"/>
        <v>0</v>
      </c>
      <c r="D3040" s="263" t="b">
        <f>ISBLANK(L15.5C14)</f>
        <v>1</v>
      </c>
      <c r="E3040" s="263">
        <f>COUNT(L15.5C14)</f>
        <v>0</v>
      </c>
      <c r="G3040" s="268" t="str">
        <f t="shared" si="141"/>
        <v>'=ISBLANK(L15.5C14)</v>
      </c>
      <c r="H3040" s="263" t="str">
        <f t="shared" si="142"/>
        <v>'=COUNT(L15.5C14)</v>
      </c>
    </row>
    <row r="3041" spans="1:8" x14ac:dyDescent="0.2">
      <c r="A3041" s="263" t="s">
        <v>5218</v>
      </c>
      <c r="B3041" s="263" t="s">
        <v>3832</v>
      </c>
      <c r="C3041" s="263">
        <f t="shared" ca="1" si="143"/>
        <v>0</v>
      </c>
      <c r="D3041" s="263" t="b">
        <f>ISBLANK(L15.5C15)</f>
        <v>1</v>
      </c>
      <c r="E3041" s="263">
        <f>COUNT(L15.5C15)</f>
        <v>0</v>
      </c>
      <c r="G3041" s="268" t="str">
        <f t="shared" si="141"/>
        <v>'=ISBLANK(L15.5C15)</v>
      </c>
      <c r="H3041" s="263" t="str">
        <f t="shared" si="142"/>
        <v>'=COUNT(L15.5C15)</v>
      </c>
    </row>
    <row r="3042" spans="1:8" x14ac:dyDescent="0.2">
      <c r="A3042" s="263" t="s">
        <v>5220</v>
      </c>
      <c r="B3042" s="263" t="s">
        <v>3834</v>
      </c>
      <c r="C3042" s="263">
        <f t="shared" ca="1" si="143"/>
        <v>0</v>
      </c>
      <c r="D3042" s="263" t="b">
        <f>ISBLANK(L15.5C16)</f>
        <v>1</v>
      </c>
      <c r="E3042" s="263">
        <f>COUNT(L15.5C16)</f>
        <v>0</v>
      </c>
      <c r="G3042" s="268" t="str">
        <f t="shared" si="141"/>
        <v>'=ISBLANK(L15.5C16)</v>
      </c>
      <c r="H3042" s="263" t="str">
        <f t="shared" si="142"/>
        <v>'=COUNT(L15.5C16)</v>
      </c>
    </row>
    <row r="3043" spans="1:8" x14ac:dyDescent="0.2">
      <c r="A3043" s="263" t="s">
        <v>5222</v>
      </c>
      <c r="B3043" s="263" t="s">
        <v>3836</v>
      </c>
      <c r="C3043" s="263">
        <f t="shared" ca="1" si="143"/>
        <v>0</v>
      </c>
      <c r="D3043" s="263" t="b">
        <f>ISBLANK(L15.5C17)</f>
        <v>1</v>
      </c>
      <c r="E3043" s="263">
        <f>COUNT(L15.5C17)</f>
        <v>0</v>
      </c>
      <c r="G3043" s="268" t="str">
        <f t="shared" si="141"/>
        <v>'=ISBLANK(L15.5C17)</v>
      </c>
      <c r="H3043" s="263" t="str">
        <f t="shared" si="142"/>
        <v>'=COUNT(L15.5C17)</v>
      </c>
    </row>
    <row r="3044" spans="1:8" x14ac:dyDescent="0.2">
      <c r="A3044" s="263" t="s">
        <v>5224</v>
      </c>
      <c r="B3044" s="263" t="s">
        <v>3838</v>
      </c>
      <c r="C3044" s="263">
        <f t="shared" ca="1" si="143"/>
        <v>0</v>
      </c>
      <c r="D3044" s="263" t="b">
        <f>ISBLANK(L15.5C18)</f>
        <v>1</v>
      </c>
      <c r="E3044" s="263">
        <f>COUNT(L15.5C18)</f>
        <v>0</v>
      </c>
      <c r="G3044" s="268" t="str">
        <f t="shared" si="141"/>
        <v>'=ISBLANK(L15.5C18)</v>
      </c>
      <c r="H3044" s="263" t="str">
        <f t="shared" si="142"/>
        <v>'=COUNT(L15.5C18)</v>
      </c>
    </row>
    <row r="3045" spans="1:8" x14ac:dyDescent="0.2">
      <c r="A3045" s="263" t="s">
        <v>5226</v>
      </c>
      <c r="B3045" s="263" t="s">
        <v>3840</v>
      </c>
      <c r="C3045" s="263">
        <f t="shared" ca="1" si="143"/>
        <v>0</v>
      </c>
      <c r="D3045" s="263" t="b">
        <f>ISBLANK(L15.5C19)</f>
        <v>1</v>
      </c>
      <c r="E3045" s="263">
        <f>COUNT(L15.5C19)</f>
        <v>0</v>
      </c>
      <c r="G3045" s="268" t="str">
        <f t="shared" si="141"/>
        <v>'=ISBLANK(L15.5C19)</v>
      </c>
      <c r="H3045" s="263" t="str">
        <f t="shared" si="142"/>
        <v>'=COUNT(L15.5C19)</v>
      </c>
    </row>
    <row r="3046" spans="1:8" x14ac:dyDescent="0.2">
      <c r="A3046" s="263" t="s">
        <v>5228</v>
      </c>
      <c r="B3046" s="263" t="s">
        <v>3842</v>
      </c>
      <c r="C3046" s="263">
        <f t="shared" ca="1" si="143"/>
        <v>0</v>
      </c>
      <c r="D3046" s="263" t="b">
        <f>ISBLANK(L15.5C20)</f>
        <v>1</v>
      </c>
      <c r="E3046" s="263">
        <f>COUNT(L15.5C20)</f>
        <v>0</v>
      </c>
      <c r="G3046" s="268" t="str">
        <f t="shared" si="141"/>
        <v>'=ISBLANK(L15.5C20)</v>
      </c>
      <c r="H3046" s="263" t="str">
        <f t="shared" si="142"/>
        <v>'=COUNT(L15.5C20)</v>
      </c>
    </row>
    <row r="3047" spans="1:8" x14ac:dyDescent="0.2">
      <c r="A3047" s="264" t="s">
        <v>5230</v>
      </c>
      <c r="B3047" s="264" t="s">
        <v>3844</v>
      </c>
      <c r="C3047" s="263">
        <f t="shared" ca="1" si="143"/>
        <v>0</v>
      </c>
      <c r="D3047" s="263" t="b">
        <f>ISBLANK(L15.5C21)</f>
        <v>1</v>
      </c>
      <c r="E3047" s="263">
        <f>COUNT(L15.5C21)</f>
        <v>0</v>
      </c>
      <c r="G3047" s="268" t="str">
        <f t="shared" si="141"/>
        <v>'=ISBLANK(L15.5C21)</v>
      </c>
      <c r="H3047" s="263" t="str">
        <f t="shared" si="142"/>
        <v>'=COUNT(L15.5C21)</v>
      </c>
    </row>
    <row r="3048" spans="1:8" x14ac:dyDescent="0.2">
      <c r="A3048" s="263" t="s">
        <v>5232</v>
      </c>
      <c r="B3048" s="263" t="s">
        <v>3846</v>
      </c>
      <c r="C3048" s="263">
        <f t="shared" ca="1" si="143"/>
        <v>0</v>
      </c>
      <c r="D3048" s="263" t="b">
        <f>ISBLANK(L15.5C22)</f>
        <v>1</v>
      </c>
      <c r="E3048" s="263">
        <f>COUNT(L15.5C22)</f>
        <v>0</v>
      </c>
      <c r="G3048" s="268" t="str">
        <f t="shared" si="141"/>
        <v>'=ISBLANK(L15.5C22)</v>
      </c>
      <c r="H3048" s="263" t="str">
        <f t="shared" si="142"/>
        <v>'=COUNT(L15.5C22)</v>
      </c>
    </row>
    <row r="3049" spans="1:8" x14ac:dyDescent="0.2">
      <c r="A3049" s="263" t="s">
        <v>5234</v>
      </c>
      <c r="B3049" s="263" t="s">
        <v>3848</v>
      </c>
      <c r="C3049" s="263">
        <f t="shared" ca="1" si="143"/>
        <v>0</v>
      </c>
      <c r="D3049" s="263" t="b">
        <f>ISBLANK(L15.5C23)</f>
        <v>1</v>
      </c>
      <c r="E3049" s="263">
        <f>COUNT(L15.5C23)</f>
        <v>0</v>
      </c>
      <c r="G3049" s="268" t="str">
        <f t="shared" si="141"/>
        <v>'=ISBLANK(L15.5C23)</v>
      </c>
      <c r="H3049" s="263" t="str">
        <f t="shared" si="142"/>
        <v>'=COUNT(L15.5C23)</v>
      </c>
    </row>
    <row r="3050" spans="1:8" x14ac:dyDescent="0.2">
      <c r="A3050" s="263" t="s">
        <v>5236</v>
      </c>
      <c r="B3050" s="263" t="s">
        <v>3850</v>
      </c>
      <c r="C3050" s="263">
        <f t="shared" ca="1" si="143"/>
        <v>0</v>
      </c>
      <c r="D3050" s="263" t="b">
        <f>ISBLANK(L15.5C24)</f>
        <v>1</v>
      </c>
      <c r="E3050" s="263">
        <f>COUNT(L15.5C24)</f>
        <v>0</v>
      </c>
      <c r="G3050" s="268" t="str">
        <f t="shared" si="141"/>
        <v>'=ISBLANK(L15.5C24)</v>
      </c>
      <c r="H3050" s="263" t="str">
        <f t="shared" si="142"/>
        <v>'=COUNT(L15.5C24)</v>
      </c>
    </row>
    <row r="3051" spans="1:8" x14ac:dyDescent="0.2">
      <c r="A3051" s="263" t="s">
        <v>5238</v>
      </c>
      <c r="B3051" s="263" t="s">
        <v>3852</v>
      </c>
      <c r="C3051" s="263">
        <f t="shared" ca="1" si="143"/>
        <v>0</v>
      </c>
      <c r="D3051" s="263" t="b">
        <f>ISBLANK(L15.5C25)</f>
        <v>1</v>
      </c>
      <c r="E3051" s="263">
        <f>COUNT(L15.5C25)</f>
        <v>0</v>
      </c>
      <c r="G3051" s="268" t="str">
        <f t="shared" si="141"/>
        <v>'=ISBLANK(L15.5C25)</v>
      </c>
      <c r="H3051" s="263" t="str">
        <f t="shared" si="142"/>
        <v>'=COUNT(L15.5C25)</v>
      </c>
    </row>
    <row r="3052" spans="1:8" x14ac:dyDescent="0.2">
      <c r="A3052" s="263" t="s">
        <v>5240</v>
      </c>
      <c r="B3052" s="263" t="s">
        <v>3854</v>
      </c>
      <c r="C3052" s="263">
        <f t="shared" ca="1" si="143"/>
        <v>0</v>
      </c>
      <c r="D3052" s="263" t="b">
        <f>ISBLANK(L15.5C26)</f>
        <v>1</v>
      </c>
      <c r="E3052" s="263">
        <f>COUNT(L15.5C26)</f>
        <v>0</v>
      </c>
      <c r="G3052" s="268" t="str">
        <f t="shared" si="141"/>
        <v>'=ISBLANK(L15.5C26)</v>
      </c>
      <c r="H3052" s="263" t="str">
        <f t="shared" si="142"/>
        <v>'=COUNT(L15.5C26)</v>
      </c>
    </row>
    <row r="3053" spans="1:8" x14ac:dyDescent="0.2">
      <c r="A3053" s="263" t="s">
        <v>5242</v>
      </c>
      <c r="B3053" s="263" t="s">
        <v>3856</v>
      </c>
      <c r="C3053" s="263">
        <f t="shared" ca="1" si="143"/>
        <v>0</v>
      </c>
      <c r="D3053" s="263" t="b">
        <f>ISBLANK(L15.5C27)</f>
        <v>1</v>
      </c>
      <c r="E3053" s="263">
        <f>COUNT(L15.5C27)</f>
        <v>0</v>
      </c>
      <c r="G3053" s="268" t="str">
        <f t="shared" si="141"/>
        <v>'=ISBLANK(L15.5C27)</v>
      </c>
      <c r="H3053" s="263" t="str">
        <f t="shared" si="142"/>
        <v>'=COUNT(L15.5C27)</v>
      </c>
    </row>
    <row r="3054" spans="1:8" x14ac:dyDescent="0.2">
      <c r="A3054" s="263" t="s">
        <v>5244</v>
      </c>
      <c r="B3054" s="263" t="s">
        <v>3858</v>
      </c>
      <c r="C3054" s="263">
        <f t="shared" ca="1" si="143"/>
        <v>0</v>
      </c>
      <c r="D3054" s="263" t="b">
        <f>ISBLANK(L15.5C28)</f>
        <v>1</v>
      </c>
      <c r="E3054" s="263">
        <f>COUNT(L15.5C28)</f>
        <v>0</v>
      </c>
      <c r="G3054" s="268" t="str">
        <f t="shared" si="141"/>
        <v>'=ISBLANK(L15.5C28)</v>
      </c>
      <c r="H3054" s="263" t="str">
        <f t="shared" si="142"/>
        <v>'=COUNT(L15.5C28)</v>
      </c>
    </row>
    <row r="3055" spans="1:8" x14ac:dyDescent="0.2">
      <c r="A3055" s="263" t="s">
        <v>5246</v>
      </c>
      <c r="B3055" s="263" t="s">
        <v>3860</v>
      </c>
      <c r="C3055" s="263">
        <f t="shared" ca="1" si="143"/>
        <v>0</v>
      </c>
      <c r="D3055" s="263" t="b">
        <f>ISBLANK(L15.5C29)</f>
        <v>1</v>
      </c>
      <c r="E3055" s="263">
        <f>COUNT(L15.5C29)</f>
        <v>0</v>
      </c>
      <c r="G3055" s="268" t="str">
        <f t="shared" si="141"/>
        <v>'=ISBLANK(L15.5C29)</v>
      </c>
      <c r="H3055" s="263" t="str">
        <f t="shared" si="142"/>
        <v>'=COUNT(L15.5C29)</v>
      </c>
    </row>
    <row r="3056" spans="1:8" x14ac:dyDescent="0.2">
      <c r="A3056" s="263" t="s">
        <v>5248</v>
      </c>
      <c r="B3056" s="263" t="s">
        <v>3862</v>
      </c>
      <c r="C3056" s="263">
        <f t="shared" ca="1" si="143"/>
        <v>0</v>
      </c>
      <c r="D3056" s="263" t="b">
        <f>ISBLANK(L15.5C30)</f>
        <v>1</v>
      </c>
      <c r="E3056" s="263">
        <f>COUNT(L15.5C30)</f>
        <v>0</v>
      </c>
      <c r="G3056" s="268" t="str">
        <f t="shared" si="141"/>
        <v>'=ISBLANK(L15.5C30)</v>
      </c>
      <c r="H3056" s="263" t="str">
        <f t="shared" si="142"/>
        <v>'=COUNT(L15.5C30)</v>
      </c>
    </row>
    <row r="3057" spans="1:8" x14ac:dyDescent="0.2">
      <c r="A3057" s="263" t="s">
        <v>5250</v>
      </c>
      <c r="B3057" s="263" t="s">
        <v>3864</v>
      </c>
      <c r="C3057" s="263">
        <f t="shared" ca="1" si="143"/>
        <v>0</v>
      </c>
      <c r="D3057" s="263" t="b">
        <f>ISBLANK(L15.5C31)</f>
        <v>1</v>
      </c>
      <c r="E3057" s="263">
        <f>COUNT(L15.5C31)</f>
        <v>0</v>
      </c>
      <c r="G3057" s="268" t="str">
        <f t="shared" si="141"/>
        <v>'=ISBLANK(L15.5C31)</v>
      </c>
      <c r="H3057" s="263" t="str">
        <f t="shared" si="142"/>
        <v>'=COUNT(L15.5C31)</v>
      </c>
    </row>
    <row r="3058" spans="1:8" x14ac:dyDescent="0.2">
      <c r="A3058" s="263" t="s">
        <v>5252</v>
      </c>
      <c r="B3058" s="263" t="s">
        <v>3866</v>
      </c>
      <c r="C3058" s="263">
        <f t="shared" ca="1" si="143"/>
        <v>0</v>
      </c>
      <c r="D3058" s="263" t="b">
        <f>ISBLANK(L15.5C32)</f>
        <v>1</v>
      </c>
      <c r="E3058" s="263">
        <f>COUNT(L15.5C32)</f>
        <v>0</v>
      </c>
      <c r="G3058" s="268" t="str">
        <f t="shared" si="141"/>
        <v>'=ISBLANK(L15.5C32)</v>
      </c>
      <c r="H3058" s="263" t="str">
        <f t="shared" si="142"/>
        <v>'=COUNT(L15.5C32)</v>
      </c>
    </row>
    <row r="3059" spans="1:8" x14ac:dyDescent="0.2">
      <c r="A3059" s="263" t="s">
        <v>5254</v>
      </c>
      <c r="B3059" s="263" t="s">
        <v>3868</v>
      </c>
      <c r="C3059" s="263">
        <f t="shared" ca="1" si="143"/>
        <v>0</v>
      </c>
      <c r="D3059" s="263" t="b">
        <f>ISBLANK(L15.5C33)</f>
        <v>1</v>
      </c>
      <c r="E3059" s="263">
        <f>COUNT(L15.5C33)</f>
        <v>0</v>
      </c>
      <c r="G3059" s="268" t="str">
        <f t="shared" si="141"/>
        <v>'=ISBLANK(L15.5C33)</v>
      </c>
      <c r="H3059" s="263" t="str">
        <f t="shared" si="142"/>
        <v>'=COUNT(L15.5C33)</v>
      </c>
    </row>
    <row r="3060" spans="1:8" x14ac:dyDescent="0.2">
      <c r="A3060" s="263" t="s">
        <v>5256</v>
      </c>
      <c r="B3060" s="263" t="s">
        <v>3870</v>
      </c>
      <c r="C3060" s="263">
        <f t="shared" ca="1" si="143"/>
        <v>0</v>
      </c>
      <c r="D3060" s="263" t="b">
        <f>ISBLANK(L15.5C34)</f>
        <v>1</v>
      </c>
      <c r="E3060" s="263">
        <f>COUNT(L15.5C34)</f>
        <v>0</v>
      </c>
      <c r="G3060" s="268" t="str">
        <f t="shared" si="141"/>
        <v>'=ISBLANK(L15.5C34)</v>
      </c>
      <c r="H3060" s="263" t="str">
        <f t="shared" si="142"/>
        <v>'=COUNT(L15.5C34)</v>
      </c>
    </row>
    <row r="3061" spans="1:8" x14ac:dyDescent="0.2">
      <c r="A3061" s="263" t="s">
        <v>5258</v>
      </c>
      <c r="B3061" s="263" t="s">
        <v>3872</v>
      </c>
      <c r="C3061" s="263">
        <f t="shared" ca="1" si="143"/>
        <v>0</v>
      </c>
      <c r="D3061" s="263" t="b">
        <f>ISBLANK(L15.5C35)</f>
        <v>1</v>
      </c>
      <c r="E3061" s="263">
        <f>COUNT(L15.5C35)</f>
        <v>0</v>
      </c>
      <c r="G3061" s="268" t="str">
        <f t="shared" si="141"/>
        <v>'=ISBLANK(L15.5C35)</v>
      </c>
      <c r="H3061" s="263" t="str">
        <f t="shared" si="142"/>
        <v>'=COUNT(L15.5C35)</v>
      </c>
    </row>
    <row r="3062" spans="1:8" x14ac:dyDescent="0.2">
      <c r="A3062" s="263" t="s">
        <v>5260</v>
      </c>
      <c r="B3062" s="263" t="s">
        <v>3874</v>
      </c>
      <c r="C3062" s="263">
        <f t="shared" ca="1" si="143"/>
        <v>0</v>
      </c>
      <c r="D3062" s="263" t="b">
        <f>ISBLANK(L15.5C36)</f>
        <v>1</v>
      </c>
      <c r="E3062" s="263">
        <f>COUNT(L15.5C36)</f>
        <v>0</v>
      </c>
      <c r="G3062" s="268" t="str">
        <f t="shared" si="141"/>
        <v>'=ISBLANK(L15.5C36)</v>
      </c>
      <c r="H3062" s="263" t="str">
        <f t="shared" si="142"/>
        <v>'=COUNT(L15.5C36)</v>
      </c>
    </row>
    <row r="3063" spans="1:8" x14ac:dyDescent="0.2">
      <c r="A3063" s="263" t="s">
        <v>5262</v>
      </c>
      <c r="B3063" s="263" t="s">
        <v>3876</v>
      </c>
      <c r="C3063" s="263">
        <f t="shared" ca="1" si="143"/>
        <v>0</v>
      </c>
      <c r="D3063" s="263" t="b">
        <f>ISBLANK(L15.5C37)</f>
        <v>1</v>
      </c>
      <c r="E3063" s="263">
        <f>COUNT(L15.5C37)</f>
        <v>0</v>
      </c>
      <c r="G3063" s="268" t="str">
        <f t="shared" si="141"/>
        <v>'=ISBLANK(L15.5C37)</v>
      </c>
      <c r="H3063" s="263" t="str">
        <f t="shared" si="142"/>
        <v>'=COUNT(L15.5C37)</v>
      </c>
    </row>
    <row r="3064" spans="1:8" x14ac:dyDescent="0.2">
      <c r="A3064" s="263" t="s">
        <v>5264</v>
      </c>
      <c r="B3064" s="263" t="s">
        <v>3878</v>
      </c>
      <c r="C3064" s="263">
        <f t="shared" ca="1" si="143"/>
        <v>0</v>
      </c>
      <c r="D3064" s="263" t="b">
        <f>ISBLANK(L15.5C38)</f>
        <v>1</v>
      </c>
      <c r="E3064" s="263">
        <f>COUNT(L15.5C38)</f>
        <v>0</v>
      </c>
      <c r="G3064" s="268" t="str">
        <f t="shared" si="141"/>
        <v>'=ISBLANK(L15.5C38)</v>
      </c>
      <c r="H3064" s="263" t="str">
        <f t="shared" si="142"/>
        <v>'=COUNT(L15.5C38)</v>
      </c>
    </row>
    <row r="3065" spans="1:8" x14ac:dyDescent="0.2">
      <c r="A3065" s="263" t="s">
        <v>5266</v>
      </c>
      <c r="B3065" s="263" t="s">
        <v>3880</v>
      </c>
      <c r="C3065" s="263">
        <f t="shared" ca="1" si="143"/>
        <v>0</v>
      </c>
      <c r="D3065" s="263" t="b">
        <f>ISBLANK(L15.5C39)</f>
        <v>1</v>
      </c>
      <c r="E3065" s="263">
        <f>COUNT(L15.5C39)</f>
        <v>0</v>
      </c>
      <c r="G3065" s="268" t="str">
        <f t="shared" si="141"/>
        <v>'=ISBLANK(L15.5C39)</v>
      </c>
      <c r="H3065" s="263" t="str">
        <f t="shared" si="142"/>
        <v>'=COUNT(L15.5C39)</v>
      </c>
    </row>
    <row r="3066" spans="1:8" x14ac:dyDescent="0.2">
      <c r="A3066" s="263" t="s">
        <v>5268</v>
      </c>
      <c r="B3066" s="263" t="s">
        <v>3882</v>
      </c>
      <c r="C3066" s="263">
        <f t="shared" ca="1" si="143"/>
        <v>0</v>
      </c>
      <c r="D3066" s="263" t="b">
        <f>ISBLANK(L15.5C40)</f>
        <v>1</v>
      </c>
      <c r="E3066" s="263">
        <f>COUNT(L15.5C40)</f>
        <v>0</v>
      </c>
      <c r="G3066" s="268" t="str">
        <f t="shared" si="141"/>
        <v>'=ISBLANK(L15.5C40)</v>
      </c>
      <c r="H3066" s="263" t="str">
        <f t="shared" si="142"/>
        <v>'=COUNT(L15.5C40)</v>
      </c>
    </row>
    <row r="3067" spans="1:8" x14ac:dyDescent="0.2">
      <c r="A3067" s="263" t="s">
        <v>5270</v>
      </c>
      <c r="B3067" s="263" t="s">
        <v>3884</v>
      </c>
      <c r="C3067" s="263">
        <f t="shared" ca="1" si="143"/>
        <v>0</v>
      </c>
      <c r="D3067" s="263" t="b">
        <f>ISBLANK(L15.5C41)</f>
        <v>1</v>
      </c>
      <c r="E3067" s="263">
        <f>COUNT(L15.5C41)</f>
        <v>0</v>
      </c>
      <c r="G3067" s="268" t="str">
        <f t="shared" si="141"/>
        <v>'=ISBLANK(L15.5C41)</v>
      </c>
      <c r="H3067" s="263" t="str">
        <f t="shared" si="142"/>
        <v>'=COUNT(L15.5C41)</v>
      </c>
    </row>
    <row r="3068" spans="1:8" x14ac:dyDescent="0.2">
      <c r="A3068" s="263" t="s">
        <v>5272</v>
      </c>
      <c r="B3068" s="263" t="s">
        <v>3886</v>
      </c>
      <c r="C3068" s="263">
        <f t="shared" ca="1" si="143"/>
        <v>0</v>
      </c>
      <c r="D3068" s="263" t="b">
        <f>ISBLANK(L15.5C42)</f>
        <v>1</v>
      </c>
      <c r="E3068" s="263">
        <f>COUNT(L15.5C42)</f>
        <v>0</v>
      </c>
      <c r="G3068" s="268" t="str">
        <f t="shared" si="141"/>
        <v>'=ISBLANK(L15.5C42)</v>
      </c>
      <c r="H3068" s="263" t="str">
        <f t="shared" si="142"/>
        <v>'=COUNT(L15.5C42)</v>
      </c>
    </row>
    <row r="3069" spans="1:8" x14ac:dyDescent="0.2">
      <c r="A3069" s="263" t="s">
        <v>5274</v>
      </c>
      <c r="B3069" s="263" t="s">
        <v>3888</v>
      </c>
      <c r="C3069" s="263">
        <f t="shared" ca="1" si="143"/>
        <v>0</v>
      </c>
      <c r="D3069" s="263" t="b">
        <f>ISBLANK(L15.5C43)</f>
        <v>1</v>
      </c>
      <c r="E3069" s="263">
        <f>COUNT(L15.5C43)</f>
        <v>0</v>
      </c>
      <c r="G3069" s="268" t="str">
        <f t="shared" si="141"/>
        <v>'=ISBLANK(L15.5C43)</v>
      </c>
      <c r="H3069" s="263" t="str">
        <f t="shared" si="142"/>
        <v>'=COUNT(L15.5C43)</v>
      </c>
    </row>
    <row r="3070" spans="1:8" x14ac:dyDescent="0.2">
      <c r="A3070" s="263" t="s">
        <v>5276</v>
      </c>
      <c r="B3070" s="263" t="s">
        <v>3890</v>
      </c>
      <c r="C3070" s="263">
        <f t="shared" ca="1" si="143"/>
        <v>0</v>
      </c>
      <c r="D3070" s="263" t="b">
        <f>ISBLANK(L15.5C44)</f>
        <v>1</v>
      </c>
      <c r="E3070" s="263">
        <f>COUNT(L15.5C44)</f>
        <v>0</v>
      </c>
      <c r="G3070" s="268" t="str">
        <f t="shared" si="141"/>
        <v>'=ISBLANK(L15.5C44)</v>
      </c>
      <c r="H3070" s="263" t="str">
        <f t="shared" si="142"/>
        <v>'=COUNT(L15.5C44)</v>
      </c>
    </row>
    <row r="3071" spans="1:8" x14ac:dyDescent="0.2">
      <c r="A3071" s="263" t="s">
        <v>5278</v>
      </c>
      <c r="B3071" s="263" t="s">
        <v>3892</v>
      </c>
      <c r="C3071" s="263">
        <f t="shared" ca="1" si="143"/>
        <v>0</v>
      </c>
      <c r="D3071" s="263" t="b">
        <f>ISBLANK(L15.5C45)</f>
        <v>1</v>
      </c>
      <c r="E3071" s="263">
        <f>COUNT(L15.5C45)</f>
        <v>0</v>
      </c>
      <c r="G3071" s="268" t="str">
        <f t="shared" si="141"/>
        <v>'=ISBLANK(L15.5C45)</v>
      </c>
      <c r="H3071" s="263" t="str">
        <f t="shared" si="142"/>
        <v>'=COUNT(L15.5C45)</v>
      </c>
    </row>
    <row r="3072" spans="1:8" x14ac:dyDescent="0.2">
      <c r="A3072" s="263" t="s">
        <v>5280</v>
      </c>
      <c r="B3072" s="263" t="s">
        <v>3894</v>
      </c>
      <c r="C3072" s="263">
        <f t="shared" ca="1" si="143"/>
        <v>0</v>
      </c>
      <c r="D3072" s="263" t="b">
        <f>ISBLANK(L15.5C46)</f>
        <v>1</v>
      </c>
      <c r="E3072" s="263">
        <f>COUNT(L15.5C46)</f>
        <v>0</v>
      </c>
      <c r="G3072" s="268" t="str">
        <f t="shared" si="141"/>
        <v>'=ISBLANK(L15.5C46)</v>
      </c>
      <c r="H3072" s="263" t="str">
        <f t="shared" si="142"/>
        <v>'=COUNT(L15.5C46)</v>
      </c>
    </row>
    <row r="3073" spans="1:8" x14ac:dyDescent="0.2">
      <c r="A3073" s="263" t="s">
        <v>5282</v>
      </c>
      <c r="B3073" s="263" t="s">
        <v>3896</v>
      </c>
      <c r="C3073" s="263">
        <f t="shared" ca="1" si="143"/>
        <v>0</v>
      </c>
      <c r="D3073" s="263" t="b">
        <f>ISBLANK(L15.5C47)</f>
        <v>1</v>
      </c>
      <c r="E3073" s="263">
        <f>COUNT(L15.5C47)</f>
        <v>0</v>
      </c>
      <c r="G3073" s="268" t="str">
        <f t="shared" si="141"/>
        <v>'=ISBLANK(L15.5C47)</v>
      </c>
      <c r="H3073" s="263" t="str">
        <f t="shared" si="142"/>
        <v>'=COUNT(L15.5C47)</v>
      </c>
    </row>
    <row r="3074" spans="1:8" x14ac:dyDescent="0.2">
      <c r="A3074" s="263" t="s">
        <v>5284</v>
      </c>
      <c r="B3074" s="263" t="s">
        <v>3898</v>
      </c>
      <c r="C3074" s="263">
        <f t="shared" ca="1" si="143"/>
        <v>0</v>
      </c>
      <c r="D3074" s="263" t="b">
        <f>ISBLANK(L15.5C48)</f>
        <v>1</v>
      </c>
      <c r="E3074" s="263">
        <f>COUNT(L15.5C48)</f>
        <v>0</v>
      </c>
      <c r="G3074" s="268" t="str">
        <f t="shared" ref="G3074:G3137" si="144">"'=ISBLANK(" &amp; A3074 &amp;")"</f>
        <v>'=ISBLANK(L15.5C48)</v>
      </c>
      <c r="H3074" s="263" t="str">
        <f t="shared" ref="H3074:H3137" si="145">"'=COUNT(" &amp; A3074 &amp;")"</f>
        <v>'=COUNT(L15.5C48)</v>
      </c>
    </row>
    <row r="3075" spans="1:8" x14ac:dyDescent="0.2">
      <c r="A3075" s="263" t="s">
        <v>5286</v>
      </c>
      <c r="B3075" s="263" t="s">
        <v>3900</v>
      </c>
      <c r="C3075" s="263">
        <f t="shared" ref="C3075:C3138" ca="1" si="146">INDIRECT(A3075)</f>
        <v>0</v>
      </c>
      <c r="D3075" s="263" t="b">
        <f>ISBLANK(L15.5C49)</f>
        <v>1</v>
      </c>
      <c r="E3075" s="263">
        <f>COUNT(L15.5C49)</f>
        <v>0</v>
      </c>
      <c r="G3075" s="268" t="str">
        <f t="shared" si="144"/>
        <v>'=ISBLANK(L15.5C49)</v>
      </c>
      <c r="H3075" s="263" t="str">
        <f t="shared" si="145"/>
        <v>'=COUNT(L15.5C49)</v>
      </c>
    </row>
    <row r="3076" spans="1:8" x14ac:dyDescent="0.2">
      <c r="A3076" s="263" t="s">
        <v>5288</v>
      </c>
      <c r="B3076" s="263" t="s">
        <v>3902</v>
      </c>
      <c r="C3076" s="263">
        <f t="shared" ca="1" si="146"/>
        <v>0</v>
      </c>
      <c r="D3076" s="263" t="b">
        <f>ISBLANK(L15.5C50)</f>
        <v>1</v>
      </c>
      <c r="E3076" s="263">
        <f>COUNT(L15.5C50)</f>
        <v>0</v>
      </c>
      <c r="G3076" s="268" t="str">
        <f t="shared" si="144"/>
        <v>'=ISBLANK(L15.5C50)</v>
      </c>
      <c r="H3076" s="263" t="str">
        <f t="shared" si="145"/>
        <v>'=COUNT(L15.5C50)</v>
      </c>
    </row>
    <row r="3077" spans="1:8" x14ac:dyDescent="0.2">
      <c r="A3077" s="263" t="s">
        <v>5290</v>
      </c>
      <c r="B3077" s="263" t="s">
        <v>3904</v>
      </c>
      <c r="C3077" s="263">
        <f t="shared" ca="1" si="146"/>
        <v>0</v>
      </c>
      <c r="D3077" s="263" t="b">
        <f>ISBLANK(L15.5C51)</f>
        <v>1</v>
      </c>
      <c r="E3077" s="263">
        <f>COUNT(L15.5C51)</f>
        <v>0</v>
      </c>
      <c r="G3077" s="268" t="str">
        <f t="shared" si="144"/>
        <v>'=ISBLANK(L15.5C51)</v>
      </c>
      <c r="H3077" s="263" t="str">
        <f t="shared" si="145"/>
        <v>'=COUNT(L15.5C51)</v>
      </c>
    </row>
    <row r="3078" spans="1:8" x14ac:dyDescent="0.2">
      <c r="A3078" s="263" t="s">
        <v>5292</v>
      </c>
      <c r="B3078" s="263" t="s">
        <v>5347</v>
      </c>
      <c r="C3078" s="263">
        <f t="shared" ca="1" si="146"/>
        <v>0</v>
      </c>
      <c r="D3078" s="263" t="b">
        <f>ISBLANK(L15.5T)</f>
        <v>0</v>
      </c>
      <c r="E3078" s="263">
        <f>COUNT(L15.5T)</f>
        <v>1</v>
      </c>
      <c r="G3078" s="268" t="str">
        <f t="shared" si="144"/>
        <v>'=ISBLANK(L15.5T)</v>
      </c>
      <c r="H3078" s="263" t="str">
        <f t="shared" si="145"/>
        <v>'=COUNT(L15.5T)</v>
      </c>
    </row>
    <row r="3079" spans="1:8" x14ac:dyDescent="0.2">
      <c r="A3079" s="263" t="s">
        <v>5294</v>
      </c>
      <c r="B3079" s="263" t="s">
        <v>6291</v>
      </c>
      <c r="C3079" s="263" t="e">
        <f t="shared" ca="1" si="146"/>
        <v>#VALUE!</v>
      </c>
      <c r="D3079" s="263" t="b">
        <f>ISBLANK(L16.1)</f>
        <v>0</v>
      </c>
      <c r="E3079" s="263">
        <f>COUNT(L16.1)</f>
        <v>0</v>
      </c>
      <c r="G3079" s="268" t="str">
        <f t="shared" si="144"/>
        <v>'=ISBLANK(L16.1)</v>
      </c>
      <c r="H3079" s="263" t="str">
        <f t="shared" si="145"/>
        <v>'=COUNT(L16.1)</v>
      </c>
    </row>
    <row r="3080" spans="1:8" x14ac:dyDescent="0.2">
      <c r="A3080" s="263" t="s">
        <v>5295</v>
      </c>
      <c r="B3080" s="263" t="s">
        <v>5350</v>
      </c>
      <c r="C3080" s="263">
        <f t="shared" ca="1" si="146"/>
        <v>0</v>
      </c>
      <c r="D3080" s="263" t="b">
        <f>ISBLANK(L16.1C01)</f>
        <v>1</v>
      </c>
      <c r="E3080" s="263">
        <f>COUNT(L16.1C01)</f>
        <v>0</v>
      </c>
      <c r="G3080" s="268" t="str">
        <f t="shared" si="144"/>
        <v>'=ISBLANK(L16.1C01)</v>
      </c>
      <c r="H3080" s="263" t="str">
        <f t="shared" si="145"/>
        <v>'=COUNT(L16.1C01)</v>
      </c>
    </row>
    <row r="3081" spans="1:8" x14ac:dyDescent="0.2">
      <c r="A3081" s="263" t="s">
        <v>5296</v>
      </c>
      <c r="B3081" s="263" t="s">
        <v>5352</v>
      </c>
      <c r="C3081" s="263">
        <f t="shared" ca="1" si="146"/>
        <v>0</v>
      </c>
      <c r="D3081" s="263" t="b">
        <f>ISBLANK(L16.1C02)</f>
        <v>1</v>
      </c>
      <c r="E3081" s="263">
        <f>COUNT(L16.1C02)</f>
        <v>0</v>
      </c>
      <c r="G3081" s="268" t="str">
        <f t="shared" si="144"/>
        <v>'=ISBLANK(L16.1C02)</v>
      </c>
      <c r="H3081" s="263" t="str">
        <f t="shared" si="145"/>
        <v>'=COUNT(L16.1C02)</v>
      </c>
    </row>
    <row r="3082" spans="1:8" x14ac:dyDescent="0.2">
      <c r="A3082" s="263" t="s">
        <v>5297</v>
      </c>
      <c r="B3082" s="263" t="s">
        <v>5354</v>
      </c>
      <c r="C3082" s="263">
        <f t="shared" ca="1" si="146"/>
        <v>0</v>
      </c>
      <c r="D3082" s="263" t="b">
        <f>ISBLANK(L16.1C03)</f>
        <v>1</v>
      </c>
      <c r="E3082" s="263">
        <f>COUNT(L16.1C03)</f>
        <v>0</v>
      </c>
      <c r="G3082" s="268" t="str">
        <f t="shared" si="144"/>
        <v>'=ISBLANK(L16.1C03)</v>
      </c>
      <c r="H3082" s="263" t="str">
        <f t="shared" si="145"/>
        <v>'=COUNT(L16.1C03)</v>
      </c>
    </row>
    <row r="3083" spans="1:8" x14ac:dyDescent="0.2">
      <c r="A3083" s="263" t="s">
        <v>5298</v>
      </c>
      <c r="B3083" s="263" t="s">
        <v>5356</v>
      </c>
      <c r="C3083" s="263">
        <f t="shared" ca="1" si="146"/>
        <v>0</v>
      </c>
      <c r="D3083" s="263" t="b">
        <f>ISBLANK(L16.1C04)</f>
        <v>1</v>
      </c>
      <c r="E3083" s="263">
        <f>COUNT(L16.1C04)</f>
        <v>0</v>
      </c>
      <c r="G3083" s="268" t="str">
        <f t="shared" si="144"/>
        <v>'=ISBLANK(L16.1C04)</v>
      </c>
      <c r="H3083" s="263" t="str">
        <f t="shared" si="145"/>
        <v>'=COUNT(L16.1C04)</v>
      </c>
    </row>
    <row r="3084" spans="1:8" x14ac:dyDescent="0.2">
      <c r="A3084" s="263" t="s">
        <v>5299</v>
      </c>
      <c r="B3084" s="263" t="s">
        <v>5358</v>
      </c>
      <c r="C3084" s="263">
        <f t="shared" ca="1" si="146"/>
        <v>0</v>
      </c>
      <c r="D3084" s="263" t="b">
        <f>ISBLANK(L16.1C05)</f>
        <v>1</v>
      </c>
      <c r="E3084" s="263">
        <f>COUNT(L16.1C05)</f>
        <v>0</v>
      </c>
      <c r="G3084" s="268" t="str">
        <f t="shared" si="144"/>
        <v>'=ISBLANK(L16.1C05)</v>
      </c>
      <c r="H3084" s="263" t="str">
        <f t="shared" si="145"/>
        <v>'=COUNT(L16.1C05)</v>
      </c>
    </row>
    <row r="3085" spans="1:8" x14ac:dyDescent="0.2">
      <c r="A3085" s="263" t="s">
        <v>5300</v>
      </c>
      <c r="B3085" s="263" t="s">
        <v>5360</v>
      </c>
      <c r="C3085" s="263">
        <f t="shared" ca="1" si="146"/>
        <v>0</v>
      </c>
      <c r="D3085" s="263" t="b">
        <f>ISBLANK(L16.1C06)</f>
        <v>1</v>
      </c>
      <c r="E3085" s="263">
        <f>COUNT(L16.1C06)</f>
        <v>0</v>
      </c>
      <c r="G3085" s="268" t="str">
        <f t="shared" si="144"/>
        <v>'=ISBLANK(L16.1C06)</v>
      </c>
      <c r="H3085" s="263" t="str">
        <f t="shared" si="145"/>
        <v>'=COUNT(L16.1C06)</v>
      </c>
    </row>
    <row r="3086" spans="1:8" x14ac:dyDescent="0.2">
      <c r="A3086" s="263" t="s">
        <v>5301</v>
      </c>
      <c r="B3086" s="263" t="s">
        <v>5362</v>
      </c>
      <c r="C3086" s="263">
        <f t="shared" ca="1" si="146"/>
        <v>0</v>
      </c>
      <c r="D3086" s="263" t="b">
        <f>ISBLANK(L16.1C07)</f>
        <v>1</v>
      </c>
      <c r="E3086" s="263">
        <f>COUNT(L16.1C07)</f>
        <v>0</v>
      </c>
      <c r="G3086" s="268" t="str">
        <f t="shared" si="144"/>
        <v>'=ISBLANK(L16.1C07)</v>
      </c>
      <c r="H3086" s="263" t="str">
        <f t="shared" si="145"/>
        <v>'=COUNT(L16.1C07)</v>
      </c>
    </row>
    <row r="3087" spans="1:8" x14ac:dyDescent="0.2">
      <c r="A3087" s="263" t="s">
        <v>5302</v>
      </c>
      <c r="B3087" s="263" t="s">
        <v>5364</v>
      </c>
      <c r="C3087" s="263">
        <f t="shared" ca="1" si="146"/>
        <v>0</v>
      </c>
      <c r="D3087" s="263" t="b">
        <f>ISBLANK(L16.1C08)</f>
        <v>1</v>
      </c>
      <c r="E3087" s="263">
        <f>COUNT(L16.1C08)</f>
        <v>0</v>
      </c>
      <c r="G3087" s="268" t="str">
        <f t="shared" si="144"/>
        <v>'=ISBLANK(L16.1C08)</v>
      </c>
      <c r="H3087" s="263" t="str">
        <f t="shared" si="145"/>
        <v>'=COUNT(L16.1C08)</v>
      </c>
    </row>
    <row r="3088" spans="1:8" x14ac:dyDescent="0.2">
      <c r="A3088" s="263" t="s">
        <v>5303</v>
      </c>
      <c r="B3088" s="263" t="s">
        <v>5366</v>
      </c>
      <c r="C3088" s="263">
        <f t="shared" ca="1" si="146"/>
        <v>0</v>
      </c>
      <c r="D3088" s="263" t="b">
        <f>ISBLANK(L16.1C09)</f>
        <v>1</v>
      </c>
      <c r="E3088" s="263">
        <f>COUNT(L16.1C09)</f>
        <v>0</v>
      </c>
      <c r="G3088" s="268" t="str">
        <f t="shared" si="144"/>
        <v>'=ISBLANK(L16.1C09)</v>
      </c>
      <c r="H3088" s="263" t="str">
        <f t="shared" si="145"/>
        <v>'=COUNT(L16.1C09)</v>
      </c>
    </row>
    <row r="3089" spans="1:8" x14ac:dyDescent="0.2">
      <c r="A3089" s="263" t="s">
        <v>5304</v>
      </c>
      <c r="B3089" s="263" t="s">
        <v>5368</v>
      </c>
      <c r="C3089" s="263">
        <f t="shared" ca="1" si="146"/>
        <v>0</v>
      </c>
      <c r="D3089" s="263" t="b">
        <f>ISBLANK(L16.1C10)</f>
        <v>1</v>
      </c>
      <c r="E3089" s="263">
        <f>COUNT(L16.1C10)</f>
        <v>0</v>
      </c>
      <c r="G3089" s="268" t="str">
        <f t="shared" si="144"/>
        <v>'=ISBLANK(L16.1C10)</v>
      </c>
      <c r="H3089" s="263" t="str">
        <f t="shared" si="145"/>
        <v>'=COUNT(L16.1C10)</v>
      </c>
    </row>
    <row r="3090" spans="1:8" x14ac:dyDescent="0.2">
      <c r="A3090" s="263" t="s">
        <v>5305</v>
      </c>
      <c r="B3090" s="263" t="s">
        <v>5370</v>
      </c>
      <c r="C3090" s="263">
        <f t="shared" ca="1" si="146"/>
        <v>0</v>
      </c>
      <c r="D3090" s="263" t="b">
        <f>ISBLANK(L16.1C11)</f>
        <v>1</v>
      </c>
      <c r="E3090" s="263">
        <f>COUNT(L16.1C11)</f>
        <v>0</v>
      </c>
      <c r="G3090" s="268" t="str">
        <f t="shared" si="144"/>
        <v>'=ISBLANK(L16.1C11)</v>
      </c>
      <c r="H3090" s="263" t="str">
        <f t="shared" si="145"/>
        <v>'=COUNT(L16.1C11)</v>
      </c>
    </row>
    <row r="3091" spans="1:8" x14ac:dyDescent="0.2">
      <c r="A3091" s="263" t="s">
        <v>5306</v>
      </c>
      <c r="B3091" s="263" t="s">
        <v>5372</v>
      </c>
      <c r="C3091" s="263">
        <f t="shared" ca="1" si="146"/>
        <v>0</v>
      </c>
      <c r="D3091" s="263" t="b">
        <f>ISBLANK(L16.1C12)</f>
        <v>1</v>
      </c>
      <c r="E3091" s="263">
        <f>COUNT(L16.1C12)</f>
        <v>0</v>
      </c>
      <c r="G3091" s="268" t="str">
        <f t="shared" si="144"/>
        <v>'=ISBLANK(L16.1C12)</v>
      </c>
      <c r="H3091" s="263" t="str">
        <f t="shared" si="145"/>
        <v>'=COUNT(L16.1C12)</v>
      </c>
    </row>
    <row r="3092" spans="1:8" x14ac:dyDescent="0.2">
      <c r="A3092" s="263" t="s">
        <v>5307</v>
      </c>
      <c r="B3092" s="263" t="s">
        <v>5374</v>
      </c>
      <c r="C3092" s="263">
        <f t="shared" ca="1" si="146"/>
        <v>0</v>
      </c>
      <c r="D3092" s="263" t="b">
        <f>ISBLANK(L16.1C13)</f>
        <v>1</v>
      </c>
      <c r="E3092" s="263">
        <f>COUNT(L16.1C13)</f>
        <v>0</v>
      </c>
      <c r="G3092" s="268" t="str">
        <f t="shared" si="144"/>
        <v>'=ISBLANK(L16.1C13)</v>
      </c>
      <c r="H3092" s="263" t="str">
        <f t="shared" si="145"/>
        <v>'=COUNT(L16.1C13)</v>
      </c>
    </row>
    <row r="3093" spans="1:8" x14ac:dyDescent="0.2">
      <c r="A3093" s="263" t="s">
        <v>5308</v>
      </c>
      <c r="B3093" s="263" t="s">
        <v>5376</v>
      </c>
      <c r="C3093" s="263">
        <f t="shared" ca="1" si="146"/>
        <v>0</v>
      </c>
      <c r="D3093" s="263" t="b">
        <f>ISBLANK(L16.1C14)</f>
        <v>1</v>
      </c>
      <c r="E3093" s="263">
        <f>COUNT(L16.1C14)</f>
        <v>0</v>
      </c>
      <c r="G3093" s="268" t="str">
        <f t="shared" si="144"/>
        <v>'=ISBLANK(L16.1C14)</v>
      </c>
      <c r="H3093" s="263" t="str">
        <f t="shared" si="145"/>
        <v>'=COUNT(L16.1C14)</v>
      </c>
    </row>
    <row r="3094" spans="1:8" x14ac:dyDescent="0.2">
      <c r="A3094" s="263" t="s">
        <v>5309</v>
      </c>
      <c r="B3094" s="263" t="s">
        <v>5378</v>
      </c>
      <c r="C3094" s="263">
        <f t="shared" ca="1" si="146"/>
        <v>0</v>
      </c>
      <c r="D3094" s="263" t="b">
        <f>ISBLANK(L16.1C15)</f>
        <v>1</v>
      </c>
      <c r="E3094" s="263">
        <f>COUNT(L16.1C15)</f>
        <v>0</v>
      </c>
      <c r="G3094" s="268" t="str">
        <f t="shared" si="144"/>
        <v>'=ISBLANK(L16.1C15)</v>
      </c>
      <c r="H3094" s="263" t="str">
        <f t="shared" si="145"/>
        <v>'=COUNT(L16.1C15)</v>
      </c>
    </row>
    <row r="3095" spans="1:8" x14ac:dyDescent="0.2">
      <c r="A3095" s="263" t="s">
        <v>5310</v>
      </c>
      <c r="B3095" s="263" t="s">
        <v>5380</v>
      </c>
      <c r="C3095" s="263">
        <f t="shared" ca="1" si="146"/>
        <v>0</v>
      </c>
      <c r="D3095" s="263" t="b">
        <f>ISBLANK(L16.1C16)</f>
        <v>1</v>
      </c>
      <c r="E3095" s="263">
        <f>COUNT(L16.1C16)</f>
        <v>0</v>
      </c>
      <c r="G3095" s="268" t="str">
        <f t="shared" si="144"/>
        <v>'=ISBLANK(L16.1C16)</v>
      </c>
      <c r="H3095" s="263" t="str">
        <f t="shared" si="145"/>
        <v>'=COUNT(L16.1C16)</v>
      </c>
    </row>
    <row r="3096" spans="1:8" x14ac:dyDescent="0.2">
      <c r="A3096" s="263" t="s">
        <v>5311</v>
      </c>
      <c r="B3096" s="263" t="s">
        <v>5382</v>
      </c>
      <c r="C3096" s="263">
        <f t="shared" ca="1" si="146"/>
        <v>0</v>
      </c>
      <c r="D3096" s="263" t="b">
        <f>ISBLANK(L16.1C17)</f>
        <v>1</v>
      </c>
      <c r="E3096" s="263">
        <f>COUNT(L16.1C17)</f>
        <v>0</v>
      </c>
      <c r="G3096" s="268" t="str">
        <f t="shared" si="144"/>
        <v>'=ISBLANK(L16.1C17)</v>
      </c>
      <c r="H3096" s="263" t="str">
        <f t="shared" si="145"/>
        <v>'=COUNT(L16.1C17)</v>
      </c>
    </row>
    <row r="3097" spans="1:8" x14ac:dyDescent="0.2">
      <c r="A3097" s="263" t="s">
        <v>5312</v>
      </c>
      <c r="B3097" s="263" t="s">
        <v>5384</v>
      </c>
      <c r="C3097" s="263">
        <f t="shared" ca="1" si="146"/>
        <v>0</v>
      </c>
      <c r="D3097" s="263" t="b">
        <f>ISBLANK(L16.1C18)</f>
        <v>1</v>
      </c>
      <c r="E3097" s="263">
        <f>COUNT(L16.1C18)</f>
        <v>0</v>
      </c>
      <c r="G3097" s="268" t="str">
        <f t="shared" si="144"/>
        <v>'=ISBLANK(L16.1C18)</v>
      </c>
      <c r="H3097" s="263" t="str">
        <f t="shared" si="145"/>
        <v>'=COUNT(L16.1C18)</v>
      </c>
    </row>
    <row r="3098" spans="1:8" x14ac:dyDescent="0.2">
      <c r="A3098" s="263" t="s">
        <v>5313</v>
      </c>
      <c r="B3098" s="263" t="s">
        <v>5386</v>
      </c>
      <c r="C3098" s="263">
        <f t="shared" ca="1" si="146"/>
        <v>0</v>
      </c>
      <c r="D3098" s="263" t="b">
        <f>ISBLANK(L16.1C19)</f>
        <v>1</v>
      </c>
      <c r="E3098" s="263">
        <f>COUNT(L16.1C19)</f>
        <v>0</v>
      </c>
      <c r="G3098" s="268" t="str">
        <f t="shared" si="144"/>
        <v>'=ISBLANK(L16.1C19)</v>
      </c>
      <c r="H3098" s="263" t="str">
        <f t="shared" si="145"/>
        <v>'=COUNT(L16.1C19)</v>
      </c>
    </row>
    <row r="3099" spans="1:8" x14ac:dyDescent="0.2">
      <c r="A3099" s="263" t="s">
        <v>5314</v>
      </c>
      <c r="B3099" s="263" t="s">
        <v>5388</v>
      </c>
      <c r="C3099" s="263">
        <f t="shared" ca="1" si="146"/>
        <v>0</v>
      </c>
      <c r="D3099" s="263" t="b">
        <f>ISBLANK(L16.1C20)</f>
        <v>1</v>
      </c>
      <c r="E3099" s="263">
        <f>COUNT(L16.1C20)</f>
        <v>0</v>
      </c>
      <c r="G3099" s="268" t="str">
        <f t="shared" si="144"/>
        <v>'=ISBLANK(L16.1C20)</v>
      </c>
      <c r="H3099" s="263" t="str">
        <f t="shared" si="145"/>
        <v>'=COUNT(L16.1C20)</v>
      </c>
    </row>
    <row r="3100" spans="1:8" x14ac:dyDescent="0.2">
      <c r="A3100" s="263" t="s">
        <v>5315</v>
      </c>
      <c r="B3100" s="263" t="s">
        <v>5390</v>
      </c>
      <c r="C3100" s="263">
        <f t="shared" ca="1" si="146"/>
        <v>0</v>
      </c>
      <c r="D3100" s="263" t="b">
        <f>ISBLANK(L16.1C21)</f>
        <v>1</v>
      </c>
      <c r="E3100" s="263">
        <f>COUNT(L16.1C21)</f>
        <v>0</v>
      </c>
      <c r="G3100" s="268" t="str">
        <f t="shared" si="144"/>
        <v>'=ISBLANK(L16.1C21)</v>
      </c>
      <c r="H3100" s="263" t="str">
        <f t="shared" si="145"/>
        <v>'=COUNT(L16.1C21)</v>
      </c>
    </row>
    <row r="3101" spans="1:8" x14ac:dyDescent="0.2">
      <c r="A3101" s="263" t="s">
        <v>5316</v>
      </c>
      <c r="B3101" s="263" t="s">
        <v>5392</v>
      </c>
      <c r="C3101" s="263">
        <f t="shared" ca="1" si="146"/>
        <v>0</v>
      </c>
      <c r="D3101" s="263" t="b">
        <f>ISBLANK(L16.1C22)</f>
        <v>1</v>
      </c>
      <c r="E3101" s="263">
        <f>COUNT(L16.1C22)</f>
        <v>0</v>
      </c>
      <c r="G3101" s="268" t="str">
        <f t="shared" si="144"/>
        <v>'=ISBLANK(L16.1C22)</v>
      </c>
      <c r="H3101" s="263" t="str">
        <f t="shared" si="145"/>
        <v>'=COUNT(L16.1C22)</v>
      </c>
    </row>
    <row r="3102" spans="1:8" x14ac:dyDescent="0.2">
      <c r="A3102" s="263" t="s">
        <v>5317</v>
      </c>
      <c r="B3102" s="263" t="s">
        <v>5394</v>
      </c>
      <c r="C3102" s="263">
        <f t="shared" ca="1" si="146"/>
        <v>0</v>
      </c>
      <c r="D3102" s="263" t="b">
        <f>ISBLANK(L16.1C23)</f>
        <v>1</v>
      </c>
      <c r="E3102" s="263">
        <f>COUNT(L16.1C23)</f>
        <v>0</v>
      </c>
      <c r="G3102" s="268" t="str">
        <f t="shared" si="144"/>
        <v>'=ISBLANK(L16.1C23)</v>
      </c>
      <c r="H3102" s="263" t="str">
        <f t="shared" si="145"/>
        <v>'=COUNT(L16.1C23)</v>
      </c>
    </row>
    <row r="3103" spans="1:8" x14ac:dyDescent="0.2">
      <c r="A3103" s="263" t="s">
        <v>5318</v>
      </c>
      <c r="B3103" s="263" t="s">
        <v>5396</v>
      </c>
      <c r="C3103" s="263">
        <f t="shared" ca="1" si="146"/>
        <v>0</v>
      </c>
      <c r="D3103" s="263" t="b">
        <f>ISBLANK(L16.1C24)</f>
        <v>1</v>
      </c>
      <c r="E3103" s="263">
        <f>COUNT(L16.1C24)</f>
        <v>0</v>
      </c>
      <c r="G3103" s="268" t="str">
        <f t="shared" si="144"/>
        <v>'=ISBLANK(L16.1C24)</v>
      </c>
      <c r="H3103" s="263" t="str">
        <f t="shared" si="145"/>
        <v>'=COUNT(L16.1C24)</v>
      </c>
    </row>
    <row r="3104" spans="1:8" x14ac:dyDescent="0.2">
      <c r="A3104" s="263" t="s">
        <v>5319</v>
      </c>
      <c r="B3104" s="263" t="s">
        <v>5398</v>
      </c>
      <c r="C3104" s="263">
        <f t="shared" ca="1" si="146"/>
        <v>0</v>
      </c>
      <c r="D3104" s="263" t="b">
        <f>ISBLANK(L16.1C25)</f>
        <v>1</v>
      </c>
      <c r="E3104" s="263">
        <f>COUNT(L16.1C25)</f>
        <v>0</v>
      </c>
      <c r="G3104" s="268" t="str">
        <f t="shared" si="144"/>
        <v>'=ISBLANK(L16.1C25)</v>
      </c>
      <c r="H3104" s="263" t="str">
        <f t="shared" si="145"/>
        <v>'=COUNT(L16.1C25)</v>
      </c>
    </row>
    <row r="3105" spans="1:8" x14ac:dyDescent="0.2">
      <c r="A3105" s="263" t="s">
        <v>5320</v>
      </c>
      <c r="B3105" s="263" t="s">
        <v>5400</v>
      </c>
      <c r="C3105" s="263">
        <f t="shared" ca="1" si="146"/>
        <v>0</v>
      </c>
      <c r="D3105" s="263" t="b">
        <f>ISBLANK(L16.1C26)</f>
        <v>1</v>
      </c>
      <c r="E3105" s="263">
        <f>COUNT(L16.1C26)</f>
        <v>0</v>
      </c>
      <c r="G3105" s="268" t="str">
        <f t="shared" si="144"/>
        <v>'=ISBLANK(L16.1C26)</v>
      </c>
      <c r="H3105" s="263" t="str">
        <f t="shared" si="145"/>
        <v>'=COUNT(L16.1C26)</v>
      </c>
    </row>
    <row r="3106" spans="1:8" x14ac:dyDescent="0.2">
      <c r="A3106" s="263" t="s">
        <v>5321</v>
      </c>
      <c r="B3106" s="263" t="s">
        <v>5402</v>
      </c>
      <c r="C3106" s="263">
        <f t="shared" ca="1" si="146"/>
        <v>0</v>
      </c>
      <c r="D3106" s="263" t="b">
        <f>ISBLANK(L16.1C27)</f>
        <v>1</v>
      </c>
      <c r="E3106" s="263">
        <f>COUNT(L16.1C27)</f>
        <v>0</v>
      </c>
      <c r="G3106" s="268" t="str">
        <f t="shared" si="144"/>
        <v>'=ISBLANK(L16.1C27)</v>
      </c>
      <c r="H3106" s="263" t="str">
        <f t="shared" si="145"/>
        <v>'=COUNT(L16.1C27)</v>
      </c>
    </row>
    <row r="3107" spans="1:8" x14ac:dyDescent="0.2">
      <c r="A3107" s="263" t="s">
        <v>5322</v>
      </c>
      <c r="B3107" s="263" t="s">
        <v>5404</v>
      </c>
      <c r="C3107" s="263">
        <f t="shared" ca="1" si="146"/>
        <v>0</v>
      </c>
      <c r="D3107" s="263" t="b">
        <f>ISBLANK(L16.1C28)</f>
        <v>1</v>
      </c>
      <c r="E3107" s="263">
        <f>COUNT(L16.1C28)</f>
        <v>0</v>
      </c>
      <c r="G3107" s="268" t="str">
        <f t="shared" si="144"/>
        <v>'=ISBLANK(L16.1C28)</v>
      </c>
      <c r="H3107" s="263" t="str">
        <f t="shared" si="145"/>
        <v>'=COUNT(L16.1C28)</v>
      </c>
    </row>
    <row r="3108" spans="1:8" x14ac:dyDescent="0.2">
      <c r="A3108" s="263" t="s">
        <v>5323</v>
      </c>
      <c r="B3108" s="263" t="s">
        <v>5406</v>
      </c>
      <c r="C3108" s="263">
        <f t="shared" ca="1" si="146"/>
        <v>0</v>
      </c>
      <c r="D3108" s="263" t="b">
        <f>ISBLANK(L16.1C29)</f>
        <v>1</v>
      </c>
      <c r="E3108" s="263">
        <f>COUNT(L16.1C29)</f>
        <v>0</v>
      </c>
      <c r="G3108" s="268" t="str">
        <f t="shared" si="144"/>
        <v>'=ISBLANK(L16.1C29)</v>
      </c>
      <c r="H3108" s="263" t="str">
        <f t="shared" si="145"/>
        <v>'=COUNT(L16.1C29)</v>
      </c>
    </row>
    <row r="3109" spans="1:8" x14ac:dyDescent="0.2">
      <c r="A3109" s="263" t="s">
        <v>5324</v>
      </c>
      <c r="B3109" s="263" t="s">
        <v>5408</v>
      </c>
      <c r="C3109" s="263">
        <f t="shared" ca="1" si="146"/>
        <v>0</v>
      </c>
      <c r="D3109" s="263" t="b">
        <f>ISBLANK(L16.1C30)</f>
        <v>1</v>
      </c>
      <c r="E3109" s="263">
        <f>COUNT(L16.1C30)</f>
        <v>0</v>
      </c>
      <c r="G3109" s="268" t="str">
        <f t="shared" si="144"/>
        <v>'=ISBLANK(L16.1C30)</v>
      </c>
      <c r="H3109" s="263" t="str">
        <f t="shared" si="145"/>
        <v>'=COUNT(L16.1C30)</v>
      </c>
    </row>
    <row r="3110" spans="1:8" x14ac:dyDescent="0.2">
      <c r="A3110" s="263" t="s">
        <v>5325</v>
      </c>
      <c r="B3110" s="263" t="s">
        <v>5410</v>
      </c>
      <c r="C3110" s="263">
        <f t="shared" ca="1" si="146"/>
        <v>0</v>
      </c>
      <c r="D3110" s="263" t="b">
        <f>ISBLANK(L16.1C31)</f>
        <v>1</v>
      </c>
      <c r="E3110" s="263">
        <f>COUNT(L16.1C31)</f>
        <v>0</v>
      </c>
      <c r="G3110" s="268" t="str">
        <f t="shared" si="144"/>
        <v>'=ISBLANK(L16.1C31)</v>
      </c>
      <c r="H3110" s="263" t="str">
        <f t="shared" si="145"/>
        <v>'=COUNT(L16.1C31)</v>
      </c>
    </row>
    <row r="3111" spans="1:8" x14ac:dyDescent="0.2">
      <c r="A3111" s="263" t="s">
        <v>5326</v>
      </c>
      <c r="B3111" s="263" t="s">
        <v>5412</v>
      </c>
      <c r="C3111" s="263">
        <f t="shared" ca="1" si="146"/>
        <v>0</v>
      </c>
      <c r="D3111" s="263" t="b">
        <f>ISBLANK(L16.1C32)</f>
        <v>1</v>
      </c>
      <c r="E3111" s="263">
        <f>COUNT(L16.1C32)</f>
        <v>0</v>
      </c>
      <c r="G3111" s="268" t="str">
        <f t="shared" si="144"/>
        <v>'=ISBLANK(L16.1C32)</v>
      </c>
      <c r="H3111" s="263" t="str">
        <f t="shared" si="145"/>
        <v>'=COUNT(L16.1C32)</v>
      </c>
    </row>
    <row r="3112" spans="1:8" x14ac:dyDescent="0.2">
      <c r="A3112" s="263" t="s">
        <v>5327</v>
      </c>
      <c r="B3112" s="263" t="s">
        <v>5414</v>
      </c>
      <c r="C3112" s="263">
        <f t="shared" ca="1" si="146"/>
        <v>0</v>
      </c>
      <c r="D3112" s="263" t="b">
        <f>ISBLANK(L16.1C33)</f>
        <v>1</v>
      </c>
      <c r="E3112" s="263">
        <f>COUNT(L16.1C33)</f>
        <v>0</v>
      </c>
      <c r="G3112" s="268" t="str">
        <f t="shared" si="144"/>
        <v>'=ISBLANK(L16.1C33)</v>
      </c>
      <c r="H3112" s="263" t="str">
        <f t="shared" si="145"/>
        <v>'=COUNT(L16.1C33)</v>
      </c>
    </row>
    <row r="3113" spans="1:8" x14ac:dyDescent="0.2">
      <c r="A3113" s="263" t="s">
        <v>5328</v>
      </c>
      <c r="B3113" s="263" t="s">
        <v>5416</v>
      </c>
      <c r="C3113" s="263">
        <f t="shared" ca="1" si="146"/>
        <v>0</v>
      </c>
      <c r="D3113" s="263" t="b">
        <f>ISBLANK(L16.1C34)</f>
        <v>1</v>
      </c>
      <c r="E3113" s="263">
        <f>COUNT(L16.1C34)</f>
        <v>0</v>
      </c>
      <c r="G3113" s="268" t="str">
        <f t="shared" si="144"/>
        <v>'=ISBLANK(L16.1C34)</v>
      </c>
      <c r="H3113" s="263" t="str">
        <f t="shared" si="145"/>
        <v>'=COUNT(L16.1C34)</v>
      </c>
    </row>
    <row r="3114" spans="1:8" x14ac:dyDescent="0.2">
      <c r="A3114" s="263" t="s">
        <v>5329</v>
      </c>
      <c r="B3114" s="263" t="s">
        <v>5418</v>
      </c>
      <c r="C3114" s="263">
        <f t="shared" ca="1" si="146"/>
        <v>0</v>
      </c>
      <c r="D3114" s="263" t="b">
        <f>ISBLANK(L16.1C35)</f>
        <v>1</v>
      </c>
      <c r="E3114" s="263">
        <f>COUNT(L16.1C35)</f>
        <v>0</v>
      </c>
      <c r="G3114" s="268" t="str">
        <f t="shared" si="144"/>
        <v>'=ISBLANK(L16.1C35)</v>
      </c>
      <c r="H3114" s="263" t="str">
        <f t="shared" si="145"/>
        <v>'=COUNT(L16.1C35)</v>
      </c>
    </row>
    <row r="3115" spans="1:8" x14ac:dyDescent="0.2">
      <c r="A3115" s="263" t="s">
        <v>5330</v>
      </c>
      <c r="B3115" s="263" t="s">
        <v>5420</v>
      </c>
      <c r="C3115" s="263">
        <f t="shared" ca="1" si="146"/>
        <v>0</v>
      </c>
      <c r="D3115" s="263" t="b">
        <f>ISBLANK(L16.1C36)</f>
        <v>1</v>
      </c>
      <c r="E3115" s="263">
        <f>COUNT(L16.1C36)</f>
        <v>0</v>
      </c>
      <c r="G3115" s="268" t="str">
        <f t="shared" si="144"/>
        <v>'=ISBLANK(L16.1C36)</v>
      </c>
      <c r="H3115" s="263" t="str">
        <f t="shared" si="145"/>
        <v>'=COUNT(L16.1C36)</v>
      </c>
    </row>
    <row r="3116" spans="1:8" x14ac:dyDescent="0.2">
      <c r="A3116" s="263" t="s">
        <v>5331</v>
      </c>
      <c r="B3116" s="263" t="s">
        <v>5422</v>
      </c>
      <c r="C3116" s="263">
        <f t="shared" ca="1" si="146"/>
        <v>0</v>
      </c>
      <c r="D3116" s="263" t="b">
        <f>ISBLANK(L16.1C37)</f>
        <v>1</v>
      </c>
      <c r="E3116" s="263">
        <f>COUNT(L16.1C37)</f>
        <v>0</v>
      </c>
      <c r="G3116" s="268" t="str">
        <f t="shared" si="144"/>
        <v>'=ISBLANK(L16.1C37)</v>
      </c>
      <c r="H3116" s="263" t="str">
        <f t="shared" si="145"/>
        <v>'=COUNT(L16.1C37)</v>
      </c>
    </row>
    <row r="3117" spans="1:8" x14ac:dyDescent="0.2">
      <c r="A3117" s="263" t="s">
        <v>5332</v>
      </c>
      <c r="B3117" s="263" t="s">
        <v>5424</v>
      </c>
      <c r="C3117" s="263">
        <f t="shared" ca="1" si="146"/>
        <v>0</v>
      </c>
      <c r="D3117" s="263" t="b">
        <f>ISBLANK(L16.1C38)</f>
        <v>1</v>
      </c>
      <c r="E3117" s="263">
        <f>COUNT(L16.1C38)</f>
        <v>0</v>
      </c>
      <c r="G3117" s="268" t="str">
        <f t="shared" si="144"/>
        <v>'=ISBLANK(L16.1C38)</v>
      </c>
      <c r="H3117" s="263" t="str">
        <f t="shared" si="145"/>
        <v>'=COUNT(L16.1C38)</v>
      </c>
    </row>
    <row r="3118" spans="1:8" x14ac:dyDescent="0.2">
      <c r="A3118" s="263" t="s">
        <v>5333</v>
      </c>
      <c r="B3118" s="263" t="s">
        <v>5426</v>
      </c>
      <c r="C3118" s="263">
        <f t="shared" ca="1" si="146"/>
        <v>0</v>
      </c>
      <c r="D3118" s="263" t="b">
        <f>ISBLANK(L16.1C39)</f>
        <v>1</v>
      </c>
      <c r="E3118" s="263">
        <f>COUNT(L16.1C39)</f>
        <v>0</v>
      </c>
      <c r="G3118" s="268" t="str">
        <f t="shared" si="144"/>
        <v>'=ISBLANK(L16.1C39)</v>
      </c>
      <c r="H3118" s="263" t="str">
        <f t="shared" si="145"/>
        <v>'=COUNT(L16.1C39)</v>
      </c>
    </row>
    <row r="3119" spans="1:8" x14ac:dyDescent="0.2">
      <c r="A3119" s="263" t="s">
        <v>5334</v>
      </c>
      <c r="B3119" s="263" t="s">
        <v>5428</v>
      </c>
      <c r="C3119" s="263">
        <f t="shared" ca="1" si="146"/>
        <v>0</v>
      </c>
      <c r="D3119" s="263" t="b">
        <f>ISBLANK(L16.1C40)</f>
        <v>1</v>
      </c>
      <c r="E3119" s="263">
        <f>COUNT(L16.1C40)</f>
        <v>0</v>
      </c>
      <c r="G3119" s="268" t="str">
        <f t="shared" si="144"/>
        <v>'=ISBLANK(L16.1C40)</v>
      </c>
      <c r="H3119" s="263" t="str">
        <f t="shared" si="145"/>
        <v>'=COUNT(L16.1C40)</v>
      </c>
    </row>
    <row r="3120" spans="1:8" x14ac:dyDescent="0.2">
      <c r="A3120" s="263" t="s">
        <v>5335</v>
      </c>
      <c r="B3120" s="263" t="s">
        <v>5430</v>
      </c>
      <c r="C3120" s="263">
        <f t="shared" ca="1" si="146"/>
        <v>0</v>
      </c>
      <c r="D3120" s="263" t="b">
        <f>ISBLANK(L16.1C41)</f>
        <v>1</v>
      </c>
      <c r="E3120" s="263">
        <f>COUNT(L16.1C41)</f>
        <v>0</v>
      </c>
      <c r="G3120" s="268" t="str">
        <f t="shared" si="144"/>
        <v>'=ISBLANK(L16.1C41)</v>
      </c>
      <c r="H3120" s="263" t="str">
        <f t="shared" si="145"/>
        <v>'=COUNT(L16.1C41)</v>
      </c>
    </row>
    <row r="3121" spans="1:8" x14ac:dyDescent="0.2">
      <c r="A3121" s="263" t="s">
        <v>5336</v>
      </c>
      <c r="B3121" s="263" t="s">
        <v>5432</v>
      </c>
      <c r="C3121" s="263">
        <f t="shared" ca="1" si="146"/>
        <v>0</v>
      </c>
      <c r="D3121" s="263" t="b">
        <f>ISBLANK(L16.1C42)</f>
        <v>1</v>
      </c>
      <c r="E3121" s="263">
        <f>COUNT(L16.1C42)</f>
        <v>0</v>
      </c>
      <c r="G3121" s="268" t="str">
        <f t="shared" si="144"/>
        <v>'=ISBLANK(L16.1C42)</v>
      </c>
      <c r="H3121" s="263" t="str">
        <f t="shared" si="145"/>
        <v>'=COUNT(L16.1C42)</v>
      </c>
    </row>
    <row r="3122" spans="1:8" x14ac:dyDescent="0.2">
      <c r="A3122" s="263" t="s">
        <v>5337</v>
      </c>
      <c r="B3122" s="263" t="s">
        <v>5434</v>
      </c>
      <c r="C3122" s="263">
        <f t="shared" ca="1" si="146"/>
        <v>0</v>
      </c>
      <c r="D3122" s="263" t="b">
        <f>ISBLANK(L16.1C43)</f>
        <v>1</v>
      </c>
      <c r="E3122" s="263">
        <f>COUNT(L16.1C43)</f>
        <v>0</v>
      </c>
      <c r="G3122" s="268" t="str">
        <f t="shared" si="144"/>
        <v>'=ISBLANK(L16.1C43)</v>
      </c>
      <c r="H3122" s="263" t="str">
        <f t="shared" si="145"/>
        <v>'=COUNT(L16.1C43)</v>
      </c>
    </row>
    <row r="3123" spans="1:8" x14ac:dyDescent="0.2">
      <c r="A3123" s="263" t="s">
        <v>5338</v>
      </c>
      <c r="B3123" s="263" t="s">
        <v>5436</v>
      </c>
      <c r="C3123" s="263">
        <f t="shared" ca="1" si="146"/>
        <v>0</v>
      </c>
      <c r="D3123" s="263" t="b">
        <f>ISBLANK(L16.1C44)</f>
        <v>1</v>
      </c>
      <c r="E3123" s="263">
        <f>COUNT(L16.1C44)</f>
        <v>0</v>
      </c>
      <c r="G3123" s="268" t="str">
        <f t="shared" si="144"/>
        <v>'=ISBLANK(L16.1C44)</v>
      </c>
      <c r="H3123" s="263" t="str">
        <f t="shared" si="145"/>
        <v>'=COUNT(L16.1C44)</v>
      </c>
    </row>
    <row r="3124" spans="1:8" x14ac:dyDescent="0.2">
      <c r="A3124" s="263" t="s">
        <v>5339</v>
      </c>
      <c r="B3124" s="263" t="s">
        <v>5438</v>
      </c>
      <c r="C3124" s="263">
        <f t="shared" ca="1" si="146"/>
        <v>0</v>
      </c>
      <c r="D3124" s="263" t="b">
        <f>ISBLANK(L16.1C45)</f>
        <v>1</v>
      </c>
      <c r="E3124" s="263">
        <f>COUNT(L16.1C45)</f>
        <v>0</v>
      </c>
      <c r="G3124" s="268" t="str">
        <f t="shared" si="144"/>
        <v>'=ISBLANK(L16.1C45)</v>
      </c>
      <c r="H3124" s="263" t="str">
        <f t="shared" si="145"/>
        <v>'=COUNT(L16.1C45)</v>
      </c>
    </row>
    <row r="3125" spans="1:8" x14ac:dyDescent="0.2">
      <c r="A3125" s="263" t="s">
        <v>5340</v>
      </c>
      <c r="B3125" s="263" t="s">
        <v>5440</v>
      </c>
      <c r="C3125" s="263">
        <f t="shared" ca="1" si="146"/>
        <v>0</v>
      </c>
      <c r="D3125" s="263" t="b">
        <f>ISBLANK(L16.1C46)</f>
        <v>1</v>
      </c>
      <c r="E3125" s="263">
        <f>COUNT(L16.1C46)</f>
        <v>0</v>
      </c>
      <c r="G3125" s="268" t="str">
        <f t="shared" si="144"/>
        <v>'=ISBLANK(L16.1C46)</v>
      </c>
      <c r="H3125" s="263" t="str">
        <f t="shared" si="145"/>
        <v>'=COUNT(L16.1C46)</v>
      </c>
    </row>
    <row r="3126" spans="1:8" x14ac:dyDescent="0.2">
      <c r="A3126" s="263" t="s">
        <v>5341</v>
      </c>
      <c r="B3126" s="263" t="s">
        <v>5442</v>
      </c>
      <c r="C3126" s="263">
        <f t="shared" ca="1" si="146"/>
        <v>0</v>
      </c>
      <c r="D3126" s="263" t="b">
        <f>ISBLANK(L16.1C47)</f>
        <v>1</v>
      </c>
      <c r="E3126" s="263">
        <f>COUNT(L16.1C47)</f>
        <v>0</v>
      </c>
      <c r="G3126" s="268" t="str">
        <f t="shared" si="144"/>
        <v>'=ISBLANK(L16.1C47)</v>
      </c>
      <c r="H3126" s="263" t="str">
        <f t="shared" si="145"/>
        <v>'=COUNT(L16.1C47)</v>
      </c>
    </row>
    <row r="3127" spans="1:8" x14ac:dyDescent="0.2">
      <c r="A3127" s="263" t="s">
        <v>5342</v>
      </c>
      <c r="B3127" s="263" t="s">
        <v>5444</v>
      </c>
      <c r="C3127" s="263">
        <f t="shared" ca="1" si="146"/>
        <v>0</v>
      </c>
      <c r="D3127" s="263" t="b">
        <f>ISBLANK(L16.1C48)</f>
        <v>1</v>
      </c>
      <c r="E3127" s="263">
        <f>COUNT(L16.1C48)</f>
        <v>0</v>
      </c>
      <c r="G3127" s="268" t="str">
        <f t="shared" si="144"/>
        <v>'=ISBLANK(L16.1C48)</v>
      </c>
      <c r="H3127" s="263" t="str">
        <f t="shared" si="145"/>
        <v>'=COUNT(L16.1C48)</v>
      </c>
    </row>
    <row r="3128" spans="1:8" x14ac:dyDescent="0.2">
      <c r="A3128" s="263" t="s">
        <v>5343</v>
      </c>
      <c r="B3128" s="263" t="s">
        <v>5446</v>
      </c>
      <c r="C3128" s="263">
        <f t="shared" ca="1" si="146"/>
        <v>0</v>
      </c>
      <c r="D3128" s="263" t="b">
        <f>ISBLANK(L16.1C49)</f>
        <v>1</v>
      </c>
      <c r="E3128" s="263">
        <f>COUNT(L16.1C49)</f>
        <v>0</v>
      </c>
      <c r="G3128" s="268" t="str">
        <f t="shared" si="144"/>
        <v>'=ISBLANK(L16.1C49)</v>
      </c>
      <c r="H3128" s="263" t="str">
        <f t="shared" si="145"/>
        <v>'=COUNT(L16.1C49)</v>
      </c>
    </row>
    <row r="3129" spans="1:8" x14ac:dyDescent="0.2">
      <c r="A3129" s="263" t="s">
        <v>5344</v>
      </c>
      <c r="B3129" s="263" t="s">
        <v>5448</v>
      </c>
      <c r="C3129" s="263">
        <f t="shared" ca="1" si="146"/>
        <v>0</v>
      </c>
      <c r="D3129" s="263" t="b">
        <f>ISBLANK(L16.1C50)</f>
        <v>1</v>
      </c>
      <c r="E3129" s="263">
        <f>COUNT(L16.1C50)</f>
        <v>0</v>
      </c>
      <c r="G3129" s="268" t="str">
        <f t="shared" si="144"/>
        <v>'=ISBLANK(L16.1C50)</v>
      </c>
      <c r="H3129" s="263" t="str">
        <f t="shared" si="145"/>
        <v>'=COUNT(L16.1C50)</v>
      </c>
    </row>
    <row r="3130" spans="1:8" x14ac:dyDescent="0.2">
      <c r="A3130" s="263" t="s">
        <v>5345</v>
      </c>
      <c r="B3130" s="263" t="s">
        <v>5450</v>
      </c>
      <c r="C3130" s="263">
        <f t="shared" ca="1" si="146"/>
        <v>0</v>
      </c>
      <c r="D3130" s="263" t="b">
        <f>ISBLANK(L16.1C51)</f>
        <v>1</v>
      </c>
      <c r="E3130" s="263">
        <f>COUNT(L16.1C51)</f>
        <v>0</v>
      </c>
      <c r="G3130" s="268" t="str">
        <f t="shared" si="144"/>
        <v>'=ISBLANK(L16.1C51)</v>
      </c>
      <c r="H3130" s="263" t="str">
        <f t="shared" si="145"/>
        <v>'=COUNT(L16.1C51)</v>
      </c>
    </row>
    <row r="3131" spans="1:8" x14ac:dyDescent="0.2">
      <c r="A3131" s="263" t="s">
        <v>5346</v>
      </c>
      <c r="B3131" s="263" t="s">
        <v>3696</v>
      </c>
      <c r="C3131" s="263">
        <f t="shared" ca="1" si="146"/>
        <v>0</v>
      </c>
      <c r="D3131" s="263" t="b">
        <f>ISBLANK(L16.1T)</f>
        <v>0</v>
      </c>
      <c r="E3131" s="263">
        <f>COUNT(L16.1T)</f>
        <v>1</v>
      </c>
      <c r="G3131" s="268" t="str">
        <f t="shared" si="144"/>
        <v>'=ISBLANK(L16.1T)</v>
      </c>
      <c r="H3131" s="263" t="str">
        <f t="shared" si="145"/>
        <v>'=COUNT(L16.1T)</v>
      </c>
    </row>
    <row r="3132" spans="1:8" x14ac:dyDescent="0.2">
      <c r="A3132" s="263" t="s">
        <v>5348</v>
      </c>
      <c r="B3132" s="263" t="s">
        <v>6292</v>
      </c>
      <c r="C3132" s="263" t="e">
        <f t="shared" ca="1" si="146"/>
        <v>#VALUE!</v>
      </c>
      <c r="D3132" s="263" t="b">
        <f>ISBLANK(L17.0)</f>
        <v>0</v>
      </c>
      <c r="E3132" s="263">
        <f>COUNT(L17.0)</f>
        <v>51</v>
      </c>
      <c r="G3132" s="268" t="str">
        <f t="shared" si="144"/>
        <v>'=ISBLANK(L17.0)</v>
      </c>
      <c r="H3132" s="263" t="str">
        <f t="shared" si="145"/>
        <v>'=COUNT(L17.0)</v>
      </c>
    </row>
    <row r="3133" spans="1:8" x14ac:dyDescent="0.2">
      <c r="A3133" s="263" t="s">
        <v>5349</v>
      </c>
      <c r="B3133" s="263" t="s">
        <v>5460</v>
      </c>
      <c r="C3133" s="263">
        <f t="shared" ca="1" si="146"/>
        <v>0</v>
      </c>
      <c r="D3133" s="263" t="b">
        <f>ISBLANK(L17.0C01)</f>
        <v>0</v>
      </c>
      <c r="E3133" s="263">
        <f>COUNT(L17.0C01)</f>
        <v>1</v>
      </c>
      <c r="G3133" s="268" t="str">
        <f t="shared" si="144"/>
        <v>'=ISBLANK(L17.0C01)</v>
      </c>
      <c r="H3133" s="263" t="str">
        <f t="shared" si="145"/>
        <v>'=COUNT(L17.0C01)</v>
      </c>
    </row>
    <row r="3134" spans="1:8" x14ac:dyDescent="0.2">
      <c r="A3134" s="263" t="s">
        <v>5351</v>
      </c>
      <c r="B3134" s="263" t="s">
        <v>5462</v>
      </c>
      <c r="C3134" s="263">
        <f t="shared" ca="1" si="146"/>
        <v>0</v>
      </c>
      <c r="D3134" s="263" t="b">
        <f>ISBLANK(L17.0C02)</f>
        <v>0</v>
      </c>
      <c r="E3134" s="263">
        <f>COUNT(L17.0C02)</f>
        <v>1</v>
      </c>
      <c r="G3134" s="268" t="str">
        <f t="shared" si="144"/>
        <v>'=ISBLANK(L17.0C02)</v>
      </c>
      <c r="H3134" s="263" t="str">
        <f t="shared" si="145"/>
        <v>'=COUNT(L17.0C02)</v>
      </c>
    </row>
    <row r="3135" spans="1:8" x14ac:dyDescent="0.2">
      <c r="A3135" s="263" t="s">
        <v>5353</v>
      </c>
      <c r="B3135" s="263" t="s">
        <v>5464</v>
      </c>
      <c r="C3135" s="263">
        <f t="shared" ca="1" si="146"/>
        <v>0</v>
      </c>
      <c r="D3135" s="263" t="b">
        <f>ISBLANK(L17.0C03)</f>
        <v>0</v>
      </c>
      <c r="E3135" s="263">
        <f>COUNT(L17.0C03)</f>
        <v>1</v>
      </c>
      <c r="G3135" s="268" t="str">
        <f t="shared" si="144"/>
        <v>'=ISBLANK(L17.0C03)</v>
      </c>
      <c r="H3135" s="263" t="str">
        <f t="shared" si="145"/>
        <v>'=COUNT(L17.0C03)</v>
      </c>
    </row>
    <row r="3136" spans="1:8" x14ac:dyDescent="0.2">
      <c r="A3136" s="263" t="s">
        <v>5355</v>
      </c>
      <c r="B3136" s="263" t="s">
        <v>5466</v>
      </c>
      <c r="C3136" s="263">
        <f t="shared" ca="1" si="146"/>
        <v>0</v>
      </c>
      <c r="D3136" s="263" t="b">
        <f>ISBLANK(L17.0C04)</f>
        <v>0</v>
      </c>
      <c r="E3136" s="263">
        <f>COUNT(L17.0C04)</f>
        <v>1</v>
      </c>
      <c r="G3136" s="268" t="str">
        <f t="shared" si="144"/>
        <v>'=ISBLANK(L17.0C04)</v>
      </c>
      <c r="H3136" s="263" t="str">
        <f t="shared" si="145"/>
        <v>'=COUNT(L17.0C04)</v>
      </c>
    </row>
    <row r="3137" spans="1:8" x14ac:dyDescent="0.2">
      <c r="A3137" s="263" t="s">
        <v>5357</v>
      </c>
      <c r="B3137" s="263" t="s">
        <v>5468</v>
      </c>
      <c r="C3137" s="263">
        <f t="shared" ca="1" si="146"/>
        <v>0</v>
      </c>
      <c r="D3137" s="263" t="b">
        <f>ISBLANK(L17.0C05)</f>
        <v>0</v>
      </c>
      <c r="E3137" s="263">
        <f>COUNT(L17.0C05)</f>
        <v>1</v>
      </c>
      <c r="G3137" s="268" t="str">
        <f t="shared" si="144"/>
        <v>'=ISBLANK(L17.0C05)</v>
      </c>
      <c r="H3137" s="263" t="str">
        <f t="shared" si="145"/>
        <v>'=COUNT(L17.0C05)</v>
      </c>
    </row>
    <row r="3138" spans="1:8" x14ac:dyDescent="0.2">
      <c r="A3138" s="263" t="s">
        <v>5359</v>
      </c>
      <c r="B3138" s="263" t="s">
        <v>5470</v>
      </c>
      <c r="C3138" s="263">
        <f t="shared" ca="1" si="146"/>
        <v>0</v>
      </c>
      <c r="D3138" s="263" t="b">
        <f>ISBLANK(L17.0C06)</f>
        <v>0</v>
      </c>
      <c r="E3138" s="263">
        <f>COUNT(L17.0C06)</f>
        <v>1</v>
      </c>
      <c r="G3138" s="268" t="str">
        <f t="shared" ref="G3138:G3201" si="147">"'=ISBLANK(" &amp; A3138 &amp;")"</f>
        <v>'=ISBLANK(L17.0C06)</v>
      </c>
      <c r="H3138" s="263" t="str">
        <f t="shared" ref="H3138:H3201" si="148">"'=COUNT(" &amp; A3138 &amp;")"</f>
        <v>'=COUNT(L17.0C06)</v>
      </c>
    </row>
    <row r="3139" spans="1:8" x14ac:dyDescent="0.2">
      <c r="A3139" s="263" t="s">
        <v>5361</v>
      </c>
      <c r="B3139" s="263" t="s">
        <v>5472</v>
      </c>
      <c r="C3139" s="263">
        <f t="shared" ref="C3139:C3202" ca="1" si="149">INDIRECT(A3139)</f>
        <v>0</v>
      </c>
      <c r="D3139" s="263" t="b">
        <f>ISBLANK(L17.0C07)</f>
        <v>0</v>
      </c>
      <c r="E3139" s="263">
        <f>COUNT(L17.0C07)</f>
        <v>1</v>
      </c>
      <c r="G3139" s="268" t="str">
        <f t="shared" si="147"/>
        <v>'=ISBLANK(L17.0C07)</v>
      </c>
      <c r="H3139" s="263" t="str">
        <f t="shared" si="148"/>
        <v>'=COUNT(L17.0C07)</v>
      </c>
    </row>
    <row r="3140" spans="1:8" x14ac:dyDescent="0.2">
      <c r="A3140" s="263" t="s">
        <v>5363</v>
      </c>
      <c r="B3140" s="263" t="s">
        <v>5474</v>
      </c>
      <c r="C3140" s="263">
        <f t="shared" ca="1" si="149"/>
        <v>0</v>
      </c>
      <c r="D3140" s="263" t="b">
        <f>ISBLANK(L17.0C08)</f>
        <v>0</v>
      </c>
      <c r="E3140" s="263">
        <f>COUNT(L17.0C08)</f>
        <v>1</v>
      </c>
      <c r="G3140" s="268" t="str">
        <f t="shared" si="147"/>
        <v>'=ISBLANK(L17.0C08)</v>
      </c>
      <c r="H3140" s="263" t="str">
        <f t="shared" si="148"/>
        <v>'=COUNT(L17.0C08)</v>
      </c>
    </row>
    <row r="3141" spans="1:8" x14ac:dyDescent="0.2">
      <c r="A3141" s="263" t="s">
        <v>5365</v>
      </c>
      <c r="B3141" s="263" t="s">
        <v>5476</v>
      </c>
      <c r="C3141" s="263">
        <f t="shared" ca="1" si="149"/>
        <v>0</v>
      </c>
      <c r="D3141" s="263" t="b">
        <f>ISBLANK(L17.0C09)</f>
        <v>0</v>
      </c>
      <c r="E3141" s="263">
        <f>COUNT(L17.0C09)</f>
        <v>1</v>
      </c>
      <c r="G3141" s="268" t="str">
        <f t="shared" si="147"/>
        <v>'=ISBLANK(L17.0C09)</v>
      </c>
      <c r="H3141" s="263" t="str">
        <f t="shared" si="148"/>
        <v>'=COUNT(L17.0C09)</v>
      </c>
    </row>
    <row r="3142" spans="1:8" x14ac:dyDescent="0.2">
      <c r="A3142" s="263" t="s">
        <v>5367</v>
      </c>
      <c r="B3142" s="263" t="s">
        <v>5478</v>
      </c>
      <c r="C3142" s="263">
        <f t="shared" ca="1" si="149"/>
        <v>0</v>
      </c>
      <c r="D3142" s="263" t="b">
        <f>ISBLANK(L17.0C10)</f>
        <v>0</v>
      </c>
      <c r="E3142" s="263">
        <f>COUNT(L17.0C10)</f>
        <v>1</v>
      </c>
      <c r="G3142" s="268" t="str">
        <f t="shared" si="147"/>
        <v>'=ISBLANK(L17.0C10)</v>
      </c>
      <c r="H3142" s="263" t="str">
        <f t="shared" si="148"/>
        <v>'=COUNT(L17.0C10)</v>
      </c>
    </row>
    <row r="3143" spans="1:8" x14ac:dyDescent="0.2">
      <c r="A3143" s="263" t="s">
        <v>5369</v>
      </c>
      <c r="B3143" s="263" t="s">
        <v>5480</v>
      </c>
      <c r="C3143" s="263">
        <f t="shared" ca="1" si="149"/>
        <v>0</v>
      </c>
      <c r="D3143" s="263" t="b">
        <f>ISBLANK(L17.0C11)</f>
        <v>0</v>
      </c>
      <c r="E3143" s="263">
        <f>COUNT(L17.0C11)</f>
        <v>1</v>
      </c>
      <c r="G3143" s="268" t="str">
        <f t="shared" si="147"/>
        <v>'=ISBLANK(L17.0C11)</v>
      </c>
      <c r="H3143" s="263" t="str">
        <f t="shared" si="148"/>
        <v>'=COUNT(L17.0C11)</v>
      </c>
    </row>
    <row r="3144" spans="1:8" x14ac:dyDescent="0.2">
      <c r="A3144" s="263" t="s">
        <v>5371</v>
      </c>
      <c r="B3144" s="263" t="s">
        <v>5482</v>
      </c>
      <c r="C3144" s="263">
        <f t="shared" ca="1" si="149"/>
        <v>0</v>
      </c>
      <c r="D3144" s="263" t="b">
        <f>ISBLANK(L17.0C12)</f>
        <v>0</v>
      </c>
      <c r="E3144" s="263">
        <f>COUNT(L17.0C12)</f>
        <v>1</v>
      </c>
      <c r="G3144" s="268" t="str">
        <f t="shared" si="147"/>
        <v>'=ISBLANK(L17.0C12)</v>
      </c>
      <c r="H3144" s="263" t="str">
        <f t="shared" si="148"/>
        <v>'=COUNT(L17.0C12)</v>
      </c>
    </row>
    <row r="3145" spans="1:8" x14ac:dyDescent="0.2">
      <c r="A3145" s="263" t="s">
        <v>5373</v>
      </c>
      <c r="B3145" s="263" t="s">
        <v>5484</v>
      </c>
      <c r="C3145" s="263">
        <f t="shared" ca="1" si="149"/>
        <v>0</v>
      </c>
      <c r="D3145" s="263" t="b">
        <f>ISBLANK(L17.0C13)</f>
        <v>0</v>
      </c>
      <c r="E3145" s="263">
        <f>COUNT(L17.0C13)</f>
        <v>1</v>
      </c>
      <c r="G3145" s="268" t="str">
        <f t="shared" si="147"/>
        <v>'=ISBLANK(L17.0C13)</v>
      </c>
      <c r="H3145" s="263" t="str">
        <f t="shared" si="148"/>
        <v>'=COUNT(L17.0C13)</v>
      </c>
    </row>
    <row r="3146" spans="1:8" x14ac:dyDescent="0.2">
      <c r="A3146" s="263" t="s">
        <v>5375</v>
      </c>
      <c r="B3146" s="263" t="s">
        <v>5486</v>
      </c>
      <c r="C3146" s="263">
        <f t="shared" ca="1" si="149"/>
        <v>0</v>
      </c>
      <c r="D3146" s="263" t="b">
        <f>ISBLANK(L17.0C14)</f>
        <v>0</v>
      </c>
      <c r="E3146" s="263">
        <f>COUNT(L17.0C14)</f>
        <v>1</v>
      </c>
      <c r="G3146" s="268" t="str">
        <f t="shared" si="147"/>
        <v>'=ISBLANK(L17.0C14)</v>
      </c>
      <c r="H3146" s="263" t="str">
        <f t="shared" si="148"/>
        <v>'=COUNT(L17.0C14)</v>
      </c>
    </row>
    <row r="3147" spans="1:8" x14ac:dyDescent="0.2">
      <c r="A3147" s="263" t="s">
        <v>5377</v>
      </c>
      <c r="B3147" s="263" t="s">
        <v>5488</v>
      </c>
      <c r="C3147" s="263">
        <f t="shared" ca="1" si="149"/>
        <v>0</v>
      </c>
      <c r="D3147" s="263" t="b">
        <f>ISBLANK(L17.0C15)</f>
        <v>0</v>
      </c>
      <c r="E3147" s="263">
        <f>COUNT(L17.0C15)</f>
        <v>1</v>
      </c>
      <c r="G3147" s="268" t="str">
        <f t="shared" si="147"/>
        <v>'=ISBLANK(L17.0C15)</v>
      </c>
      <c r="H3147" s="263" t="str">
        <f t="shared" si="148"/>
        <v>'=COUNT(L17.0C15)</v>
      </c>
    </row>
    <row r="3148" spans="1:8" x14ac:dyDescent="0.2">
      <c r="A3148" s="263" t="s">
        <v>5379</v>
      </c>
      <c r="B3148" s="263" t="s">
        <v>5490</v>
      </c>
      <c r="C3148" s="263">
        <f t="shared" ca="1" si="149"/>
        <v>0</v>
      </c>
      <c r="D3148" s="263" t="b">
        <f>ISBLANK(L17.0C16)</f>
        <v>0</v>
      </c>
      <c r="E3148" s="263">
        <f>COUNT(L17.0C16)</f>
        <v>1</v>
      </c>
      <c r="G3148" s="268" t="str">
        <f t="shared" si="147"/>
        <v>'=ISBLANK(L17.0C16)</v>
      </c>
      <c r="H3148" s="263" t="str">
        <f t="shared" si="148"/>
        <v>'=COUNT(L17.0C16)</v>
      </c>
    </row>
    <row r="3149" spans="1:8" x14ac:dyDescent="0.2">
      <c r="A3149" s="263" t="s">
        <v>5381</v>
      </c>
      <c r="B3149" s="263" t="s">
        <v>5492</v>
      </c>
      <c r="C3149" s="263">
        <f t="shared" ca="1" si="149"/>
        <v>0</v>
      </c>
      <c r="D3149" s="263" t="b">
        <f>ISBLANK(L17.0C17)</f>
        <v>0</v>
      </c>
      <c r="E3149" s="263">
        <f>COUNT(L17.0C17)</f>
        <v>1</v>
      </c>
      <c r="G3149" s="268" t="str">
        <f t="shared" si="147"/>
        <v>'=ISBLANK(L17.0C17)</v>
      </c>
      <c r="H3149" s="263" t="str">
        <f t="shared" si="148"/>
        <v>'=COUNT(L17.0C17)</v>
      </c>
    </row>
    <row r="3150" spans="1:8" x14ac:dyDescent="0.2">
      <c r="A3150" s="263" t="s">
        <v>5383</v>
      </c>
      <c r="B3150" s="263" t="s">
        <v>5494</v>
      </c>
      <c r="C3150" s="263">
        <f t="shared" ca="1" si="149"/>
        <v>0</v>
      </c>
      <c r="D3150" s="263" t="b">
        <f>ISBLANK(L17.0C18)</f>
        <v>0</v>
      </c>
      <c r="E3150" s="263">
        <f>COUNT(L17.0C18)</f>
        <v>1</v>
      </c>
      <c r="G3150" s="268" t="str">
        <f t="shared" si="147"/>
        <v>'=ISBLANK(L17.0C18)</v>
      </c>
      <c r="H3150" s="263" t="str">
        <f t="shared" si="148"/>
        <v>'=COUNT(L17.0C18)</v>
      </c>
    </row>
    <row r="3151" spans="1:8" x14ac:dyDescent="0.2">
      <c r="A3151" s="263" t="s">
        <v>5385</v>
      </c>
      <c r="B3151" s="263" t="s">
        <v>5496</v>
      </c>
      <c r="C3151" s="263">
        <f t="shared" ca="1" si="149"/>
        <v>0</v>
      </c>
      <c r="D3151" s="263" t="b">
        <f>ISBLANK(L17.0C19)</f>
        <v>0</v>
      </c>
      <c r="E3151" s="263">
        <f>COUNT(L17.0C19)</f>
        <v>1</v>
      </c>
      <c r="G3151" s="268" t="str">
        <f t="shared" si="147"/>
        <v>'=ISBLANK(L17.0C19)</v>
      </c>
      <c r="H3151" s="263" t="str">
        <f t="shared" si="148"/>
        <v>'=COUNT(L17.0C19)</v>
      </c>
    </row>
    <row r="3152" spans="1:8" x14ac:dyDescent="0.2">
      <c r="A3152" s="263" t="s">
        <v>5387</v>
      </c>
      <c r="B3152" s="263" t="s">
        <v>5498</v>
      </c>
      <c r="C3152" s="263">
        <f t="shared" ca="1" si="149"/>
        <v>0</v>
      </c>
      <c r="D3152" s="263" t="b">
        <f>ISBLANK(L17.0C20)</f>
        <v>0</v>
      </c>
      <c r="E3152" s="263">
        <f>COUNT(L17.0C20)</f>
        <v>1</v>
      </c>
      <c r="G3152" s="268" t="str">
        <f t="shared" si="147"/>
        <v>'=ISBLANK(L17.0C20)</v>
      </c>
      <c r="H3152" s="263" t="str">
        <f t="shared" si="148"/>
        <v>'=COUNT(L17.0C20)</v>
      </c>
    </row>
    <row r="3153" spans="1:8" x14ac:dyDescent="0.2">
      <c r="A3153" s="263" t="s">
        <v>5389</v>
      </c>
      <c r="B3153" s="263" t="s">
        <v>5500</v>
      </c>
      <c r="C3153" s="263">
        <f t="shared" ca="1" si="149"/>
        <v>0</v>
      </c>
      <c r="D3153" s="263" t="b">
        <f>ISBLANK(L17.0C21)</f>
        <v>0</v>
      </c>
      <c r="E3153" s="263">
        <f>COUNT(L17.0C21)</f>
        <v>1</v>
      </c>
      <c r="G3153" s="268" t="str">
        <f t="shared" si="147"/>
        <v>'=ISBLANK(L17.0C21)</v>
      </c>
      <c r="H3153" s="263" t="str">
        <f t="shared" si="148"/>
        <v>'=COUNT(L17.0C21)</v>
      </c>
    </row>
    <row r="3154" spans="1:8" x14ac:dyDescent="0.2">
      <c r="A3154" s="263" t="s">
        <v>5391</v>
      </c>
      <c r="B3154" s="263" t="s">
        <v>5502</v>
      </c>
      <c r="C3154" s="263">
        <f t="shared" ca="1" si="149"/>
        <v>0</v>
      </c>
      <c r="D3154" s="263" t="b">
        <f>ISBLANK(L17.0C22)</f>
        <v>0</v>
      </c>
      <c r="E3154" s="263">
        <f>COUNT(L17.0C22)</f>
        <v>1</v>
      </c>
      <c r="G3154" s="268" t="str">
        <f t="shared" si="147"/>
        <v>'=ISBLANK(L17.0C22)</v>
      </c>
      <c r="H3154" s="263" t="str">
        <f t="shared" si="148"/>
        <v>'=COUNT(L17.0C22)</v>
      </c>
    </row>
    <row r="3155" spans="1:8" x14ac:dyDescent="0.2">
      <c r="A3155" s="263" t="s">
        <v>5393</v>
      </c>
      <c r="B3155" s="263" t="s">
        <v>5504</v>
      </c>
      <c r="C3155" s="263">
        <f t="shared" ca="1" si="149"/>
        <v>0</v>
      </c>
      <c r="D3155" s="263" t="b">
        <f>ISBLANK(L17.0C23)</f>
        <v>0</v>
      </c>
      <c r="E3155" s="263">
        <f>COUNT(L17.0C23)</f>
        <v>1</v>
      </c>
      <c r="G3155" s="268" t="str">
        <f t="shared" si="147"/>
        <v>'=ISBLANK(L17.0C23)</v>
      </c>
      <c r="H3155" s="263" t="str">
        <f t="shared" si="148"/>
        <v>'=COUNT(L17.0C23)</v>
      </c>
    </row>
    <row r="3156" spans="1:8" x14ac:dyDescent="0.2">
      <c r="A3156" s="263" t="s">
        <v>5395</v>
      </c>
      <c r="B3156" s="263" t="s">
        <v>5506</v>
      </c>
      <c r="C3156" s="263">
        <f t="shared" ca="1" si="149"/>
        <v>0</v>
      </c>
      <c r="D3156" s="263" t="b">
        <f>ISBLANK(L17.0C24)</f>
        <v>0</v>
      </c>
      <c r="E3156" s="263">
        <f>COUNT(L17.0C24)</f>
        <v>1</v>
      </c>
      <c r="G3156" s="268" t="str">
        <f t="shared" si="147"/>
        <v>'=ISBLANK(L17.0C24)</v>
      </c>
      <c r="H3156" s="263" t="str">
        <f t="shared" si="148"/>
        <v>'=COUNT(L17.0C24)</v>
      </c>
    </row>
    <row r="3157" spans="1:8" x14ac:dyDescent="0.2">
      <c r="A3157" s="263" t="s">
        <v>5397</v>
      </c>
      <c r="B3157" s="263" t="s">
        <v>5508</v>
      </c>
      <c r="C3157" s="263">
        <f t="shared" ca="1" si="149"/>
        <v>0</v>
      </c>
      <c r="D3157" s="263" t="b">
        <f>ISBLANK(L17.0C25)</f>
        <v>0</v>
      </c>
      <c r="E3157" s="263">
        <f>COUNT(L17.0C25)</f>
        <v>1</v>
      </c>
      <c r="G3157" s="268" t="str">
        <f t="shared" si="147"/>
        <v>'=ISBLANK(L17.0C25)</v>
      </c>
      <c r="H3157" s="263" t="str">
        <f t="shared" si="148"/>
        <v>'=COUNT(L17.0C25)</v>
      </c>
    </row>
    <row r="3158" spans="1:8" x14ac:dyDescent="0.2">
      <c r="A3158" s="263" t="s">
        <v>5399</v>
      </c>
      <c r="B3158" s="263" t="s">
        <v>5510</v>
      </c>
      <c r="C3158" s="263">
        <f t="shared" ca="1" si="149"/>
        <v>0</v>
      </c>
      <c r="D3158" s="263" t="b">
        <f>ISBLANK(L17.0C26)</f>
        <v>0</v>
      </c>
      <c r="E3158" s="263">
        <f>COUNT(L17.0C26)</f>
        <v>1</v>
      </c>
      <c r="G3158" s="268" t="str">
        <f t="shared" si="147"/>
        <v>'=ISBLANK(L17.0C26)</v>
      </c>
      <c r="H3158" s="263" t="str">
        <f t="shared" si="148"/>
        <v>'=COUNT(L17.0C26)</v>
      </c>
    </row>
    <row r="3159" spans="1:8" x14ac:dyDescent="0.2">
      <c r="A3159" s="263" t="s">
        <v>5401</v>
      </c>
      <c r="B3159" s="263" t="s">
        <v>5512</v>
      </c>
      <c r="C3159" s="263">
        <f t="shared" ca="1" si="149"/>
        <v>0</v>
      </c>
      <c r="D3159" s="263" t="b">
        <f>ISBLANK(L17.0C27)</f>
        <v>0</v>
      </c>
      <c r="E3159" s="263">
        <f>COUNT(L17.0C27)</f>
        <v>1</v>
      </c>
      <c r="G3159" s="268" t="str">
        <f t="shared" si="147"/>
        <v>'=ISBLANK(L17.0C27)</v>
      </c>
      <c r="H3159" s="263" t="str">
        <f t="shared" si="148"/>
        <v>'=COUNT(L17.0C27)</v>
      </c>
    </row>
    <row r="3160" spans="1:8" x14ac:dyDescent="0.2">
      <c r="A3160" s="263" t="s">
        <v>5403</v>
      </c>
      <c r="B3160" s="263" t="s">
        <v>5514</v>
      </c>
      <c r="C3160" s="263">
        <f t="shared" ca="1" si="149"/>
        <v>0</v>
      </c>
      <c r="D3160" s="263" t="b">
        <f>ISBLANK(L17.0C28)</f>
        <v>0</v>
      </c>
      <c r="E3160" s="263">
        <f>COUNT(L17.0C28)</f>
        <v>1</v>
      </c>
      <c r="G3160" s="268" t="str">
        <f t="shared" si="147"/>
        <v>'=ISBLANK(L17.0C28)</v>
      </c>
      <c r="H3160" s="263" t="str">
        <f t="shared" si="148"/>
        <v>'=COUNT(L17.0C28)</v>
      </c>
    </row>
    <row r="3161" spans="1:8" x14ac:dyDescent="0.2">
      <c r="A3161" s="263" t="s">
        <v>5405</v>
      </c>
      <c r="B3161" s="263" t="s">
        <v>5516</v>
      </c>
      <c r="C3161" s="263">
        <f t="shared" ca="1" si="149"/>
        <v>0</v>
      </c>
      <c r="D3161" s="263" t="b">
        <f>ISBLANK(L17.0C29)</f>
        <v>0</v>
      </c>
      <c r="E3161" s="263">
        <f>COUNT(L17.0C29)</f>
        <v>1</v>
      </c>
      <c r="G3161" s="268" t="str">
        <f t="shared" si="147"/>
        <v>'=ISBLANK(L17.0C29)</v>
      </c>
      <c r="H3161" s="263" t="str">
        <f t="shared" si="148"/>
        <v>'=COUNT(L17.0C29)</v>
      </c>
    </row>
    <row r="3162" spans="1:8" x14ac:dyDescent="0.2">
      <c r="A3162" s="263" t="s">
        <v>5407</v>
      </c>
      <c r="B3162" s="263" t="s">
        <v>5518</v>
      </c>
      <c r="C3162" s="263">
        <f t="shared" ca="1" si="149"/>
        <v>0</v>
      </c>
      <c r="D3162" s="263" t="b">
        <f>ISBLANK(L17.0C30)</f>
        <v>0</v>
      </c>
      <c r="E3162" s="263">
        <f>COUNT(L17.0C30)</f>
        <v>1</v>
      </c>
      <c r="G3162" s="268" t="str">
        <f t="shared" si="147"/>
        <v>'=ISBLANK(L17.0C30)</v>
      </c>
      <c r="H3162" s="263" t="str">
        <f t="shared" si="148"/>
        <v>'=COUNT(L17.0C30)</v>
      </c>
    </row>
    <row r="3163" spans="1:8" x14ac:dyDescent="0.2">
      <c r="A3163" s="263" t="s">
        <v>5409</v>
      </c>
      <c r="B3163" s="263" t="s">
        <v>5520</v>
      </c>
      <c r="C3163" s="263">
        <f t="shared" ca="1" si="149"/>
        <v>0</v>
      </c>
      <c r="D3163" s="263" t="b">
        <f>ISBLANK(L17.0C31)</f>
        <v>0</v>
      </c>
      <c r="E3163" s="263">
        <f>COUNT(L17.0C31)</f>
        <v>1</v>
      </c>
      <c r="G3163" s="268" t="str">
        <f t="shared" si="147"/>
        <v>'=ISBLANK(L17.0C31)</v>
      </c>
      <c r="H3163" s="263" t="str">
        <f t="shared" si="148"/>
        <v>'=COUNT(L17.0C31)</v>
      </c>
    </row>
    <row r="3164" spans="1:8" x14ac:dyDescent="0.2">
      <c r="A3164" s="263" t="s">
        <v>5411</v>
      </c>
      <c r="B3164" s="263" t="s">
        <v>5522</v>
      </c>
      <c r="C3164" s="263">
        <f t="shared" ca="1" si="149"/>
        <v>0</v>
      </c>
      <c r="D3164" s="263" t="b">
        <f>ISBLANK(L17.0C32)</f>
        <v>0</v>
      </c>
      <c r="E3164" s="263">
        <f>COUNT(L17.0C32)</f>
        <v>1</v>
      </c>
      <c r="G3164" s="268" t="str">
        <f t="shared" si="147"/>
        <v>'=ISBLANK(L17.0C32)</v>
      </c>
      <c r="H3164" s="263" t="str">
        <f t="shared" si="148"/>
        <v>'=COUNT(L17.0C32)</v>
      </c>
    </row>
    <row r="3165" spans="1:8" x14ac:dyDescent="0.2">
      <c r="A3165" s="263" t="s">
        <v>5413</v>
      </c>
      <c r="B3165" s="263" t="s">
        <v>5524</v>
      </c>
      <c r="C3165" s="263">
        <f t="shared" ca="1" si="149"/>
        <v>0</v>
      </c>
      <c r="D3165" s="263" t="b">
        <f>ISBLANK(L17.0C33)</f>
        <v>0</v>
      </c>
      <c r="E3165" s="263">
        <f>COUNT(L17.0C33)</f>
        <v>1</v>
      </c>
      <c r="G3165" s="268" t="str">
        <f t="shared" si="147"/>
        <v>'=ISBLANK(L17.0C33)</v>
      </c>
      <c r="H3165" s="263" t="str">
        <f t="shared" si="148"/>
        <v>'=COUNT(L17.0C33)</v>
      </c>
    </row>
    <row r="3166" spans="1:8" x14ac:dyDescent="0.2">
      <c r="A3166" s="263" t="s">
        <v>5415</v>
      </c>
      <c r="B3166" s="263" t="s">
        <v>5526</v>
      </c>
      <c r="C3166" s="263">
        <f t="shared" ca="1" si="149"/>
        <v>0</v>
      </c>
      <c r="D3166" s="263" t="b">
        <f>ISBLANK(L17.0C34)</f>
        <v>0</v>
      </c>
      <c r="E3166" s="263">
        <f>COUNT(L17.0C34)</f>
        <v>1</v>
      </c>
      <c r="G3166" s="268" t="str">
        <f t="shared" si="147"/>
        <v>'=ISBLANK(L17.0C34)</v>
      </c>
      <c r="H3166" s="263" t="str">
        <f t="shared" si="148"/>
        <v>'=COUNT(L17.0C34)</v>
      </c>
    </row>
    <row r="3167" spans="1:8" x14ac:dyDescent="0.2">
      <c r="A3167" s="263" t="s">
        <v>5417</v>
      </c>
      <c r="B3167" s="263" t="s">
        <v>5528</v>
      </c>
      <c r="C3167" s="263">
        <f t="shared" ca="1" si="149"/>
        <v>0</v>
      </c>
      <c r="D3167" s="263" t="b">
        <f>ISBLANK(L17.0C35)</f>
        <v>0</v>
      </c>
      <c r="E3167" s="263">
        <f>COUNT(L17.0C35)</f>
        <v>1</v>
      </c>
      <c r="G3167" s="268" t="str">
        <f t="shared" si="147"/>
        <v>'=ISBLANK(L17.0C35)</v>
      </c>
      <c r="H3167" s="263" t="str">
        <f t="shared" si="148"/>
        <v>'=COUNT(L17.0C35)</v>
      </c>
    </row>
    <row r="3168" spans="1:8" x14ac:dyDescent="0.2">
      <c r="A3168" s="263" t="s">
        <v>5419</v>
      </c>
      <c r="B3168" s="263" t="s">
        <v>5530</v>
      </c>
      <c r="C3168" s="263">
        <f t="shared" ca="1" si="149"/>
        <v>0</v>
      </c>
      <c r="D3168" s="263" t="b">
        <f>ISBLANK(L17.0C36)</f>
        <v>0</v>
      </c>
      <c r="E3168" s="263">
        <f>COUNT(L17.0C36)</f>
        <v>1</v>
      </c>
      <c r="G3168" s="268" t="str">
        <f t="shared" si="147"/>
        <v>'=ISBLANK(L17.0C36)</v>
      </c>
      <c r="H3168" s="263" t="str">
        <f t="shared" si="148"/>
        <v>'=COUNT(L17.0C36)</v>
      </c>
    </row>
    <row r="3169" spans="1:8" x14ac:dyDescent="0.2">
      <c r="A3169" s="263" t="s">
        <v>5421</v>
      </c>
      <c r="B3169" s="263" t="s">
        <v>5532</v>
      </c>
      <c r="C3169" s="263">
        <f t="shared" ca="1" si="149"/>
        <v>0</v>
      </c>
      <c r="D3169" s="263" t="b">
        <f>ISBLANK(L17.0C37)</f>
        <v>0</v>
      </c>
      <c r="E3169" s="263">
        <f>COUNT(L17.0C37)</f>
        <v>1</v>
      </c>
      <c r="G3169" s="268" t="str">
        <f t="shared" si="147"/>
        <v>'=ISBLANK(L17.0C37)</v>
      </c>
      <c r="H3169" s="263" t="str">
        <f t="shared" si="148"/>
        <v>'=COUNT(L17.0C37)</v>
      </c>
    </row>
    <row r="3170" spans="1:8" x14ac:dyDescent="0.2">
      <c r="A3170" s="263" t="s">
        <v>5423</v>
      </c>
      <c r="B3170" s="263" t="s">
        <v>5534</v>
      </c>
      <c r="C3170" s="263">
        <f t="shared" ca="1" si="149"/>
        <v>0</v>
      </c>
      <c r="D3170" s="263" t="b">
        <f>ISBLANK(L17.0C38)</f>
        <v>0</v>
      </c>
      <c r="E3170" s="263">
        <f>COUNT(L17.0C38)</f>
        <v>1</v>
      </c>
      <c r="G3170" s="268" t="str">
        <f t="shared" si="147"/>
        <v>'=ISBLANK(L17.0C38)</v>
      </c>
      <c r="H3170" s="263" t="str">
        <f t="shared" si="148"/>
        <v>'=COUNT(L17.0C38)</v>
      </c>
    </row>
    <row r="3171" spans="1:8" x14ac:dyDescent="0.2">
      <c r="A3171" s="263" t="s">
        <v>5425</v>
      </c>
      <c r="B3171" s="263" t="s">
        <v>5536</v>
      </c>
      <c r="C3171" s="263">
        <f t="shared" ca="1" si="149"/>
        <v>0</v>
      </c>
      <c r="D3171" s="263" t="b">
        <f>ISBLANK(L17.0C39)</f>
        <v>0</v>
      </c>
      <c r="E3171" s="263">
        <f>COUNT(L17.0C39)</f>
        <v>1</v>
      </c>
      <c r="G3171" s="268" t="str">
        <f t="shared" si="147"/>
        <v>'=ISBLANK(L17.0C39)</v>
      </c>
      <c r="H3171" s="263" t="str">
        <f t="shared" si="148"/>
        <v>'=COUNT(L17.0C39)</v>
      </c>
    </row>
    <row r="3172" spans="1:8" x14ac:dyDescent="0.2">
      <c r="A3172" s="263" t="s">
        <v>5427</v>
      </c>
      <c r="B3172" s="263" t="s">
        <v>5538</v>
      </c>
      <c r="C3172" s="263">
        <f t="shared" ca="1" si="149"/>
        <v>0</v>
      </c>
      <c r="D3172" s="263" t="b">
        <f>ISBLANK(L17.0C40)</f>
        <v>0</v>
      </c>
      <c r="E3172" s="263">
        <f>COUNT(L17.0C40)</f>
        <v>1</v>
      </c>
      <c r="G3172" s="268" t="str">
        <f t="shared" si="147"/>
        <v>'=ISBLANK(L17.0C40)</v>
      </c>
      <c r="H3172" s="263" t="str">
        <f t="shared" si="148"/>
        <v>'=COUNT(L17.0C40)</v>
      </c>
    </row>
    <row r="3173" spans="1:8" x14ac:dyDescent="0.2">
      <c r="A3173" s="263" t="s">
        <v>5429</v>
      </c>
      <c r="B3173" s="263" t="s">
        <v>5540</v>
      </c>
      <c r="C3173" s="263">
        <f t="shared" ca="1" si="149"/>
        <v>0</v>
      </c>
      <c r="D3173" s="263" t="b">
        <f>ISBLANK(L17.0C41)</f>
        <v>0</v>
      </c>
      <c r="E3173" s="263">
        <f>COUNT(L17.0C41)</f>
        <v>1</v>
      </c>
      <c r="G3173" s="268" t="str">
        <f t="shared" si="147"/>
        <v>'=ISBLANK(L17.0C41)</v>
      </c>
      <c r="H3173" s="263" t="str">
        <f t="shared" si="148"/>
        <v>'=COUNT(L17.0C41)</v>
      </c>
    </row>
    <row r="3174" spans="1:8" x14ac:dyDescent="0.2">
      <c r="A3174" s="263" t="s">
        <v>5431</v>
      </c>
      <c r="B3174" s="263" t="s">
        <v>5542</v>
      </c>
      <c r="C3174" s="263">
        <f t="shared" ca="1" si="149"/>
        <v>0</v>
      </c>
      <c r="D3174" s="263" t="b">
        <f>ISBLANK(L17.0C42)</f>
        <v>0</v>
      </c>
      <c r="E3174" s="263">
        <f>COUNT(L17.0C42)</f>
        <v>1</v>
      </c>
      <c r="G3174" s="268" t="str">
        <f t="shared" si="147"/>
        <v>'=ISBLANK(L17.0C42)</v>
      </c>
      <c r="H3174" s="263" t="str">
        <f t="shared" si="148"/>
        <v>'=COUNT(L17.0C42)</v>
      </c>
    </row>
    <row r="3175" spans="1:8" x14ac:dyDescent="0.2">
      <c r="A3175" s="263" t="s">
        <v>5433</v>
      </c>
      <c r="B3175" s="263" t="s">
        <v>5544</v>
      </c>
      <c r="C3175" s="263">
        <f t="shared" ca="1" si="149"/>
        <v>0</v>
      </c>
      <c r="D3175" s="263" t="b">
        <f>ISBLANK(L17.0C43)</f>
        <v>0</v>
      </c>
      <c r="E3175" s="263">
        <f>COUNT(L17.0C43)</f>
        <v>1</v>
      </c>
      <c r="G3175" s="268" t="str">
        <f t="shared" si="147"/>
        <v>'=ISBLANK(L17.0C43)</v>
      </c>
      <c r="H3175" s="263" t="str">
        <f t="shared" si="148"/>
        <v>'=COUNT(L17.0C43)</v>
      </c>
    </row>
    <row r="3176" spans="1:8" x14ac:dyDescent="0.2">
      <c r="A3176" s="263" t="s">
        <v>5435</v>
      </c>
      <c r="B3176" s="263" t="s">
        <v>5546</v>
      </c>
      <c r="C3176" s="263">
        <f t="shared" ca="1" si="149"/>
        <v>0</v>
      </c>
      <c r="D3176" s="263" t="b">
        <f>ISBLANK(L17.0C44)</f>
        <v>0</v>
      </c>
      <c r="E3176" s="263">
        <f>COUNT(L17.0C44)</f>
        <v>1</v>
      </c>
      <c r="G3176" s="268" t="str">
        <f t="shared" si="147"/>
        <v>'=ISBLANK(L17.0C44)</v>
      </c>
      <c r="H3176" s="263" t="str">
        <f t="shared" si="148"/>
        <v>'=COUNT(L17.0C44)</v>
      </c>
    </row>
    <row r="3177" spans="1:8" x14ac:dyDescent="0.2">
      <c r="A3177" s="263" t="s">
        <v>5437</v>
      </c>
      <c r="B3177" s="263" t="s">
        <v>5548</v>
      </c>
      <c r="C3177" s="263">
        <f t="shared" ca="1" si="149"/>
        <v>0</v>
      </c>
      <c r="D3177" s="263" t="b">
        <f>ISBLANK(L17.0C45)</f>
        <v>0</v>
      </c>
      <c r="E3177" s="263">
        <f>COUNT(L17.0C45)</f>
        <v>1</v>
      </c>
      <c r="G3177" s="268" t="str">
        <f t="shared" si="147"/>
        <v>'=ISBLANK(L17.0C45)</v>
      </c>
      <c r="H3177" s="263" t="str">
        <f t="shared" si="148"/>
        <v>'=COUNT(L17.0C45)</v>
      </c>
    </row>
    <row r="3178" spans="1:8" x14ac:dyDescent="0.2">
      <c r="A3178" s="263" t="s">
        <v>5439</v>
      </c>
      <c r="B3178" s="263" t="s">
        <v>5550</v>
      </c>
      <c r="C3178" s="263">
        <f t="shared" ca="1" si="149"/>
        <v>0</v>
      </c>
      <c r="D3178" s="263" t="b">
        <f>ISBLANK(L17.0C46)</f>
        <v>0</v>
      </c>
      <c r="E3178" s="263">
        <f>COUNT(L17.0C46)</f>
        <v>1</v>
      </c>
      <c r="G3178" s="268" t="str">
        <f t="shared" si="147"/>
        <v>'=ISBLANK(L17.0C46)</v>
      </c>
      <c r="H3178" s="263" t="str">
        <f t="shared" si="148"/>
        <v>'=COUNT(L17.0C46)</v>
      </c>
    </row>
    <row r="3179" spans="1:8" x14ac:dyDescent="0.2">
      <c r="A3179" s="263" t="s">
        <v>5441</v>
      </c>
      <c r="B3179" s="263" t="s">
        <v>5552</v>
      </c>
      <c r="C3179" s="263">
        <f t="shared" ca="1" si="149"/>
        <v>0</v>
      </c>
      <c r="D3179" s="263" t="b">
        <f>ISBLANK(L17.0C47)</f>
        <v>0</v>
      </c>
      <c r="E3179" s="263">
        <f>COUNT(L17.0C47)</f>
        <v>1</v>
      </c>
      <c r="G3179" s="268" t="str">
        <f t="shared" si="147"/>
        <v>'=ISBLANK(L17.0C47)</v>
      </c>
      <c r="H3179" s="263" t="str">
        <f t="shared" si="148"/>
        <v>'=COUNT(L17.0C47)</v>
      </c>
    </row>
    <row r="3180" spans="1:8" x14ac:dyDescent="0.2">
      <c r="A3180" s="263" t="s">
        <v>5443</v>
      </c>
      <c r="B3180" s="263" t="s">
        <v>5554</v>
      </c>
      <c r="C3180" s="263">
        <f t="shared" ca="1" si="149"/>
        <v>0</v>
      </c>
      <c r="D3180" s="263" t="b">
        <f>ISBLANK(L17.0C48)</f>
        <v>0</v>
      </c>
      <c r="E3180" s="263">
        <f>COUNT(L17.0C48)</f>
        <v>1</v>
      </c>
      <c r="G3180" s="268" t="str">
        <f t="shared" si="147"/>
        <v>'=ISBLANK(L17.0C48)</v>
      </c>
      <c r="H3180" s="263" t="str">
        <f t="shared" si="148"/>
        <v>'=COUNT(L17.0C48)</v>
      </c>
    </row>
    <row r="3181" spans="1:8" x14ac:dyDescent="0.2">
      <c r="A3181" s="263" t="s">
        <v>5445</v>
      </c>
      <c r="B3181" s="263" t="s">
        <v>5556</v>
      </c>
      <c r="C3181" s="263">
        <f t="shared" ca="1" si="149"/>
        <v>0</v>
      </c>
      <c r="D3181" s="263" t="b">
        <f>ISBLANK(L17.0C49)</f>
        <v>0</v>
      </c>
      <c r="E3181" s="263">
        <f>COUNT(L17.0C49)</f>
        <v>1</v>
      </c>
      <c r="G3181" s="268" t="str">
        <f t="shared" si="147"/>
        <v>'=ISBLANK(L17.0C49)</v>
      </c>
      <c r="H3181" s="263" t="str">
        <f t="shared" si="148"/>
        <v>'=COUNT(L17.0C49)</v>
      </c>
    </row>
    <row r="3182" spans="1:8" x14ac:dyDescent="0.2">
      <c r="A3182" s="263" t="s">
        <v>5447</v>
      </c>
      <c r="B3182" s="263" t="s">
        <v>5558</v>
      </c>
      <c r="C3182" s="263">
        <f t="shared" ca="1" si="149"/>
        <v>0</v>
      </c>
      <c r="D3182" s="263" t="b">
        <f>ISBLANK(L17.0C50)</f>
        <v>0</v>
      </c>
      <c r="E3182" s="263">
        <f>COUNT(L17.0C50)</f>
        <v>1</v>
      </c>
      <c r="G3182" s="268" t="str">
        <f t="shared" si="147"/>
        <v>'=ISBLANK(L17.0C50)</v>
      </c>
      <c r="H3182" s="263" t="str">
        <f t="shared" si="148"/>
        <v>'=COUNT(L17.0C50)</v>
      </c>
    </row>
    <row r="3183" spans="1:8" x14ac:dyDescent="0.2">
      <c r="A3183" s="263" t="s">
        <v>5449</v>
      </c>
      <c r="B3183" s="263" t="s">
        <v>5560</v>
      </c>
      <c r="C3183" s="263">
        <f t="shared" ca="1" si="149"/>
        <v>0</v>
      </c>
      <c r="D3183" s="263" t="b">
        <f>ISBLANK(L17.0C51)</f>
        <v>0</v>
      </c>
      <c r="E3183" s="263">
        <f>COUNT(L17.0C51)</f>
        <v>1</v>
      </c>
      <c r="G3183" s="268" t="str">
        <f t="shared" si="147"/>
        <v>'=ISBLANK(L17.0C51)</v>
      </c>
      <c r="H3183" s="263" t="str">
        <f t="shared" si="148"/>
        <v>'=COUNT(L17.0C51)</v>
      </c>
    </row>
    <row r="3184" spans="1:8" x14ac:dyDescent="0.2">
      <c r="A3184" s="263" t="s">
        <v>5451</v>
      </c>
      <c r="B3184" s="263" t="s">
        <v>6559</v>
      </c>
      <c r="C3184" s="263">
        <f t="shared" ca="1" si="149"/>
        <v>0</v>
      </c>
      <c r="D3184" s="263" t="b">
        <f>ISBLANK(L17.0D01)</f>
        <v>1</v>
      </c>
      <c r="E3184" s="263">
        <f>COUNT(L17.0D01)</f>
        <v>0</v>
      </c>
      <c r="G3184" s="268" t="str">
        <f t="shared" si="147"/>
        <v>'=ISBLANK(L17.0D01)</v>
      </c>
      <c r="H3184" s="263" t="str">
        <f t="shared" si="148"/>
        <v>'=COUNT(L17.0D01)</v>
      </c>
    </row>
    <row r="3185" spans="1:8" x14ac:dyDescent="0.2">
      <c r="A3185" s="263" t="s">
        <v>5452</v>
      </c>
      <c r="B3185" s="263" t="s">
        <v>6560</v>
      </c>
      <c r="C3185" s="263">
        <f t="shared" ca="1" si="149"/>
        <v>0</v>
      </c>
      <c r="D3185" s="263" t="b">
        <f>ISBLANK(L17.0D02)</f>
        <v>1</v>
      </c>
      <c r="E3185" s="263">
        <f>COUNT(L17.0D02)</f>
        <v>0</v>
      </c>
      <c r="G3185" s="268" t="str">
        <f t="shared" si="147"/>
        <v>'=ISBLANK(L17.0D02)</v>
      </c>
      <c r="H3185" s="263" t="str">
        <f t="shared" si="148"/>
        <v>'=COUNT(L17.0D02)</v>
      </c>
    </row>
    <row r="3186" spans="1:8" x14ac:dyDescent="0.2">
      <c r="A3186" s="263" t="s">
        <v>5453</v>
      </c>
      <c r="B3186" s="263" t="s">
        <v>6561</v>
      </c>
      <c r="C3186" s="263">
        <f t="shared" ca="1" si="149"/>
        <v>0</v>
      </c>
      <c r="D3186" s="263" t="b">
        <f>ISBLANK(L17.0E01)</f>
        <v>1</v>
      </c>
      <c r="E3186" s="263">
        <f>COUNT(L17.0E01)</f>
        <v>0</v>
      </c>
      <c r="G3186" s="268" t="str">
        <f t="shared" si="147"/>
        <v>'=ISBLANK(L17.0E01)</v>
      </c>
      <c r="H3186" s="263" t="str">
        <f t="shared" si="148"/>
        <v>'=COUNT(L17.0E01)</v>
      </c>
    </row>
    <row r="3187" spans="1:8" x14ac:dyDescent="0.2">
      <c r="A3187" s="263" t="s">
        <v>5454</v>
      </c>
      <c r="B3187" s="263" t="s">
        <v>6562</v>
      </c>
      <c r="C3187" s="263">
        <f t="shared" ca="1" si="149"/>
        <v>0</v>
      </c>
      <c r="D3187" s="263" t="b">
        <f>ISBLANK(L17.0E02)</f>
        <v>1</v>
      </c>
      <c r="E3187" s="263">
        <f>COUNT(L17.0E02)</f>
        <v>0</v>
      </c>
      <c r="G3187" s="268" t="str">
        <f t="shared" si="147"/>
        <v>'=ISBLANK(L17.0E02)</v>
      </c>
      <c r="H3187" s="263" t="str">
        <f t="shared" si="148"/>
        <v>'=COUNT(L17.0E02)</v>
      </c>
    </row>
    <row r="3188" spans="1:8" x14ac:dyDescent="0.2">
      <c r="A3188" s="263" t="s">
        <v>5455</v>
      </c>
      <c r="B3188" s="263" t="s">
        <v>6563</v>
      </c>
      <c r="C3188" s="263">
        <f t="shared" ca="1" si="149"/>
        <v>0</v>
      </c>
      <c r="D3188" s="263" t="b">
        <f>ISBLANK(L17.0M01)</f>
        <v>1</v>
      </c>
      <c r="E3188" s="263">
        <f>COUNT(L17.0M01)</f>
        <v>0</v>
      </c>
      <c r="G3188" s="268" t="str">
        <f t="shared" si="147"/>
        <v>'=ISBLANK(L17.0M01)</v>
      </c>
      <c r="H3188" s="263" t="str">
        <f t="shared" si="148"/>
        <v>'=COUNT(L17.0M01)</v>
      </c>
    </row>
    <row r="3189" spans="1:8" x14ac:dyDescent="0.2">
      <c r="A3189" s="263" t="s">
        <v>5456</v>
      </c>
      <c r="B3189" s="263" t="s">
        <v>5619</v>
      </c>
      <c r="C3189" s="263">
        <f t="shared" ca="1" si="149"/>
        <v>0</v>
      </c>
      <c r="D3189" s="263" t="b">
        <f>ISBLANK(L17.0T)</f>
        <v>0</v>
      </c>
      <c r="E3189" s="263">
        <f>COUNT(L17.0T)</f>
        <v>1</v>
      </c>
      <c r="G3189" s="268" t="str">
        <f t="shared" si="147"/>
        <v>'=ISBLANK(L17.0T)</v>
      </c>
      <c r="H3189" s="263" t="str">
        <f t="shared" si="148"/>
        <v>'=COUNT(L17.0T)</v>
      </c>
    </row>
    <row r="3190" spans="1:8" x14ac:dyDescent="0.2">
      <c r="A3190" s="263" t="s">
        <v>5457</v>
      </c>
      <c r="B3190" s="263" t="s">
        <v>7734</v>
      </c>
      <c r="C3190" s="263" t="e">
        <f t="shared" ca="1" si="149"/>
        <v>#VALUE!</v>
      </c>
      <c r="D3190" s="263" t="b">
        <f>ISBLANK(L18.1.1)</f>
        <v>0</v>
      </c>
      <c r="E3190" s="263">
        <f>COUNT(L18.1.1)</f>
        <v>0</v>
      </c>
      <c r="G3190" s="268" t="str">
        <f t="shared" si="147"/>
        <v>'=ISBLANK(L18.1.1)</v>
      </c>
      <c r="H3190" s="263" t="str">
        <f t="shared" si="148"/>
        <v>'=COUNT(L18.1.1)</v>
      </c>
    </row>
    <row r="3191" spans="1:8" x14ac:dyDescent="0.2">
      <c r="A3191" s="263" t="s">
        <v>5458</v>
      </c>
      <c r="B3191" s="263" t="s">
        <v>8058</v>
      </c>
      <c r="C3191" s="263" t="e">
        <f t="shared" ca="1" si="149"/>
        <v>#VALUE!</v>
      </c>
      <c r="D3191" s="263" t="b">
        <f>ISBLANK(L18.1.1.1)</f>
        <v>0</v>
      </c>
      <c r="E3191" s="263">
        <f>COUNT(L18.1.1.1)</f>
        <v>0</v>
      </c>
      <c r="G3191" s="268" t="str">
        <f t="shared" si="147"/>
        <v>'=ISBLANK(L18.1.1.1)</v>
      </c>
      <c r="H3191" s="263" t="str">
        <f t="shared" si="148"/>
        <v>'=COUNT(L18.1.1.1)</v>
      </c>
    </row>
    <row r="3192" spans="1:8" x14ac:dyDescent="0.2">
      <c r="A3192" s="263" t="s">
        <v>5459</v>
      </c>
      <c r="B3192" s="263" t="s">
        <v>8059</v>
      </c>
      <c r="C3192" s="263">
        <f t="shared" ca="1" si="149"/>
        <v>0</v>
      </c>
      <c r="D3192" s="263" t="b">
        <f>ISBLANK(L18.1.1.1C01)</f>
        <v>1</v>
      </c>
      <c r="E3192" s="263">
        <f>COUNT(L18.1.1.1C01)</f>
        <v>0</v>
      </c>
      <c r="G3192" s="268" t="str">
        <f t="shared" si="147"/>
        <v>'=ISBLANK(L18.1.1.1C01)</v>
      </c>
      <c r="H3192" s="263" t="str">
        <f t="shared" si="148"/>
        <v>'=COUNT(L18.1.1.1C01)</v>
      </c>
    </row>
    <row r="3193" spans="1:8" x14ac:dyDescent="0.2">
      <c r="A3193" s="263" t="s">
        <v>5461</v>
      </c>
      <c r="B3193" s="263" t="s">
        <v>8060</v>
      </c>
      <c r="C3193" s="263">
        <f t="shared" ca="1" si="149"/>
        <v>0</v>
      </c>
      <c r="D3193" s="263" t="b">
        <f>ISBLANK(L18.1.1.1C02)</f>
        <v>1</v>
      </c>
      <c r="E3193" s="263">
        <f>COUNT(L18.1.1.1C02)</f>
        <v>0</v>
      </c>
      <c r="G3193" s="268" t="str">
        <f t="shared" si="147"/>
        <v>'=ISBLANK(L18.1.1.1C02)</v>
      </c>
      <c r="H3193" s="263" t="str">
        <f t="shared" si="148"/>
        <v>'=COUNT(L18.1.1.1C02)</v>
      </c>
    </row>
    <row r="3194" spans="1:8" x14ac:dyDescent="0.2">
      <c r="A3194" s="263" t="s">
        <v>5463</v>
      </c>
      <c r="B3194" s="263" t="s">
        <v>8061</v>
      </c>
      <c r="C3194" s="263">
        <f t="shared" ca="1" si="149"/>
        <v>0</v>
      </c>
      <c r="D3194" s="263" t="b">
        <f>ISBLANK(L18.1.1.1C03)</f>
        <v>1</v>
      </c>
      <c r="E3194" s="263">
        <f>COUNT(L18.1.1.1C03)</f>
        <v>0</v>
      </c>
      <c r="G3194" s="268" t="str">
        <f t="shared" si="147"/>
        <v>'=ISBLANK(L18.1.1.1C03)</v>
      </c>
      <c r="H3194" s="263" t="str">
        <f t="shared" si="148"/>
        <v>'=COUNT(L18.1.1.1C03)</v>
      </c>
    </row>
    <row r="3195" spans="1:8" x14ac:dyDescent="0.2">
      <c r="A3195" s="263" t="s">
        <v>5465</v>
      </c>
      <c r="B3195" s="263" t="s">
        <v>8062</v>
      </c>
      <c r="C3195" s="263">
        <f t="shared" ca="1" si="149"/>
        <v>0</v>
      </c>
      <c r="D3195" s="263" t="b">
        <f>ISBLANK(L18.1.1.1C04)</f>
        <v>1</v>
      </c>
      <c r="E3195" s="263">
        <f>COUNT(L18.1.1.1C04)</f>
        <v>0</v>
      </c>
      <c r="G3195" s="268" t="str">
        <f t="shared" si="147"/>
        <v>'=ISBLANK(L18.1.1.1C04)</v>
      </c>
      <c r="H3195" s="263" t="str">
        <f t="shared" si="148"/>
        <v>'=COUNT(L18.1.1.1C04)</v>
      </c>
    </row>
    <row r="3196" spans="1:8" x14ac:dyDescent="0.2">
      <c r="A3196" s="263" t="s">
        <v>5467</v>
      </c>
      <c r="B3196" s="263" t="s">
        <v>8063</v>
      </c>
      <c r="C3196" s="263">
        <f t="shared" ca="1" si="149"/>
        <v>0</v>
      </c>
      <c r="D3196" s="263" t="b">
        <f>ISBLANK(L18.1.1.1C05)</f>
        <v>1</v>
      </c>
      <c r="E3196" s="263">
        <f>COUNT(L18.1.1.1C05)</f>
        <v>0</v>
      </c>
      <c r="G3196" s="268" t="str">
        <f t="shared" si="147"/>
        <v>'=ISBLANK(L18.1.1.1C05)</v>
      </c>
      <c r="H3196" s="263" t="str">
        <f t="shared" si="148"/>
        <v>'=COUNT(L18.1.1.1C05)</v>
      </c>
    </row>
    <row r="3197" spans="1:8" x14ac:dyDescent="0.2">
      <c r="A3197" s="263" t="s">
        <v>5469</v>
      </c>
      <c r="B3197" s="263" t="s">
        <v>8064</v>
      </c>
      <c r="C3197" s="263">
        <f t="shared" ca="1" si="149"/>
        <v>0</v>
      </c>
      <c r="D3197" s="263" t="b">
        <f>ISBLANK(L18.1.1.1C06)</f>
        <v>1</v>
      </c>
      <c r="E3197" s="263">
        <f>COUNT(L18.1.1.1C06)</f>
        <v>0</v>
      </c>
      <c r="G3197" s="268" t="str">
        <f t="shared" si="147"/>
        <v>'=ISBLANK(L18.1.1.1C06)</v>
      </c>
      <c r="H3197" s="263" t="str">
        <f t="shared" si="148"/>
        <v>'=COUNT(L18.1.1.1C06)</v>
      </c>
    </row>
    <row r="3198" spans="1:8" x14ac:dyDescent="0.2">
      <c r="A3198" s="263" t="s">
        <v>5471</v>
      </c>
      <c r="B3198" s="263" t="s">
        <v>8065</v>
      </c>
      <c r="C3198" s="263">
        <f t="shared" ca="1" si="149"/>
        <v>0</v>
      </c>
      <c r="D3198" s="263" t="b">
        <f>ISBLANK(L18.1.1.1C07)</f>
        <v>1</v>
      </c>
      <c r="E3198" s="263">
        <f>COUNT(L18.1.1.1C07)</f>
        <v>0</v>
      </c>
      <c r="G3198" s="268" t="str">
        <f t="shared" si="147"/>
        <v>'=ISBLANK(L18.1.1.1C07)</v>
      </c>
      <c r="H3198" s="263" t="str">
        <f t="shared" si="148"/>
        <v>'=COUNT(L18.1.1.1C07)</v>
      </c>
    </row>
    <row r="3199" spans="1:8" x14ac:dyDescent="0.2">
      <c r="A3199" s="263" t="s">
        <v>5473</v>
      </c>
      <c r="B3199" s="263" t="s">
        <v>8066</v>
      </c>
      <c r="C3199" s="263">
        <f t="shared" ca="1" si="149"/>
        <v>0</v>
      </c>
      <c r="D3199" s="263" t="b">
        <f>ISBLANK(L18.1.1.1C08)</f>
        <v>1</v>
      </c>
      <c r="E3199" s="263">
        <f>COUNT(L18.1.1.1C08)</f>
        <v>0</v>
      </c>
      <c r="G3199" s="268" t="str">
        <f t="shared" si="147"/>
        <v>'=ISBLANK(L18.1.1.1C08)</v>
      </c>
      <c r="H3199" s="263" t="str">
        <f t="shared" si="148"/>
        <v>'=COUNT(L18.1.1.1C08)</v>
      </c>
    </row>
    <row r="3200" spans="1:8" x14ac:dyDescent="0.2">
      <c r="A3200" s="263" t="s">
        <v>5475</v>
      </c>
      <c r="B3200" s="263" t="s">
        <v>8067</v>
      </c>
      <c r="C3200" s="263">
        <f t="shared" ca="1" si="149"/>
        <v>0</v>
      </c>
      <c r="D3200" s="263" t="b">
        <f>ISBLANK(L18.1.1.1C09)</f>
        <v>1</v>
      </c>
      <c r="E3200" s="263">
        <f>COUNT(L18.1.1.1C09)</f>
        <v>0</v>
      </c>
      <c r="G3200" s="268" t="str">
        <f t="shared" si="147"/>
        <v>'=ISBLANK(L18.1.1.1C09)</v>
      </c>
      <c r="H3200" s="263" t="str">
        <f t="shared" si="148"/>
        <v>'=COUNT(L18.1.1.1C09)</v>
      </c>
    </row>
    <row r="3201" spans="1:8" x14ac:dyDescent="0.2">
      <c r="A3201" s="263" t="s">
        <v>5477</v>
      </c>
      <c r="B3201" s="263" t="s">
        <v>8068</v>
      </c>
      <c r="C3201" s="263">
        <f t="shared" ca="1" si="149"/>
        <v>0</v>
      </c>
      <c r="D3201" s="263" t="b">
        <f>ISBLANK(L18.1.1.1C10)</f>
        <v>1</v>
      </c>
      <c r="E3201" s="263">
        <f>COUNT(L18.1.1.1C10)</f>
        <v>0</v>
      </c>
      <c r="G3201" s="268" t="str">
        <f t="shared" si="147"/>
        <v>'=ISBLANK(L18.1.1.1C10)</v>
      </c>
      <c r="H3201" s="263" t="str">
        <f t="shared" si="148"/>
        <v>'=COUNT(L18.1.1.1C10)</v>
      </c>
    </row>
    <row r="3202" spans="1:8" x14ac:dyDescent="0.2">
      <c r="A3202" s="263" t="s">
        <v>5479</v>
      </c>
      <c r="B3202" s="263" t="s">
        <v>8069</v>
      </c>
      <c r="C3202" s="263">
        <f t="shared" ca="1" si="149"/>
        <v>0</v>
      </c>
      <c r="D3202" s="263" t="b">
        <f>ISBLANK(L18.1.1.1C11)</f>
        <v>1</v>
      </c>
      <c r="E3202" s="263">
        <f>COUNT(L18.1.1.1C11)</f>
        <v>0</v>
      </c>
      <c r="G3202" s="268" t="str">
        <f t="shared" ref="G3202:G3265" si="150">"'=ISBLANK(" &amp; A3202 &amp;")"</f>
        <v>'=ISBLANK(L18.1.1.1C11)</v>
      </c>
      <c r="H3202" s="263" t="str">
        <f t="shared" ref="H3202:H3265" si="151">"'=COUNT(" &amp; A3202 &amp;")"</f>
        <v>'=COUNT(L18.1.1.1C11)</v>
      </c>
    </row>
    <row r="3203" spans="1:8" x14ac:dyDescent="0.2">
      <c r="A3203" s="263" t="s">
        <v>5481</v>
      </c>
      <c r="B3203" s="263" t="s">
        <v>8070</v>
      </c>
      <c r="C3203" s="263">
        <f t="shared" ref="C3203:C3266" ca="1" si="152">INDIRECT(A3203)</f>
        <v>0</v>
      </c>
      <c r="D3203" s="263" t="b">
        <f>ISBLANK(L18.1.1.1C12)</f>
        <v>1</v>
      </c>
      <c r="E3203" s="263">
        <f>COUNT(L18.1.1.1C12)</f>
        <v>0</v>
      </c>
      <c r="G3203" s="268" t="str">
        <f t="shared" si="150"/>
        <v>'=ISBLANK(L18.1.1.1C12)</v>
      </c>
      <c r="H3203" s="263" t="str">
        <f t="shared" si="151"/>
        <v>'=COUNT(L18.1.1.1C12)</v>
      </c>
    </row>
    <row r="3204" spans="1:8" x14ac:dyDescent="0.2">
      <c r="A3204" s="263" t="s">
        <v>5483</v>
      </c>
      <c r="B3204" s="263" t="s">
        <v>8071</v>
      </c>
      <c r="C3204" s="263">
        <f t="shared" ca="1" si="152"/>
        <v>0</v>
      </c>
      <c r="D3204" s="263" t="b">
        <f>ISBLANK(L18.1.1.1C13)</f>
        <v>1</v>
      </c>
      <c r="E3204" s="263">
        <f>COUNT(L18.1.1.1C13)</f>
        <v>0</v>
      </c>
      <c r="G3204" s="268" t="str">
        <f t="shared" si="150"/>
        <v>'=ISBLANK(L18.1.1.1C13)</v>
      </c>
      <c r="H3204" s="263" t="str">
        <f t="shared" si="151"/>
        <v>'=COUNT(L18.1.1.1C13)</v>
      </c>
    </row>
    <row r="3205" spans="1:8" x14ac:dyDescent="0.2">
      <c r="A3205" s="263" t="s">
        <v>5485</v>
      </c>
      <c r="B3205" s="263" t="s">
        <v>8072</v>
      </c>
      <c r="C3205" s="263">
        <f t="shared" ca="1" si="152"/>
        <v>0</v>
      </c>
      <c r="D3205" s="263" t="b">
        <f>ISBLANK(L18.1.1.1C14)</f>
        <v>1</v>
      </c>
      <c r="E3205" s="263">
        <f>COUNT(L18.1.1.1C14)</f>
        <v>0</v>
      </c>
      <c r="G3205" s="268" t="str">
        <f t="shared" si="150"/>
        <v>'=ISBLANK(L18.1.1.1C14)</v>
      </c>
      <c r="H3205" s="263" t="str">
        <f t="shared" si="151"/>
        <v>'=COUNT(L18.1.1.1C14)</v>
      </c>
    </row>
    <row r="3206" spans="1:8" x14ac:dyDescent="0.2">
      <c r="A3206" s="263" t="s">
        <v>5487</v>
      </c>
      <c r="B3206" s="263" t="s">
        <v>8073</v>
      </c>
      <c r="C3206" s="263">
        <f t="shared" ca="1" si="152"/>
        <v>0</v>
      </c>
      <c r="D3206" s="263" t="b">
        <f>ISBLANK(L18.1.1.1C15)</f>
        <v>1</v>
      </c>
      <c r="E3206" s="263">
        <f>COUNT(L18.1.1.1C15)</f>
        <v>0</v>
      </c>
      <c r="G3206" s="268" t="str">
        <f t="shared" si="150"/>
        <v>'=ISBLANK(L18.1.1.1C15)</v>
      </c>
      <c r="H3206" s="263" t="str">
        <f t="shared" si="151"/>
        <v>'=COUNT(L18.1.1.1C15)</v>
      </c>
    </row>
    <row r="3207" spans="1:8" x14ac:dyDescent="0.2">
      <c r="A3207" s="263" t="s">
        <v>5489</v>
      </c>
      <c r="B3207" s="263" t="s">
        <v>8074</v>
      </c>
      <c r="C3207" s="263">
        <f t="shared" ca="1" si="152"/>
        <v>0</v>
      </c>
      <c r="D3207" s="263" t="b">
        <f>ISBLANK(L18.1.1.1C16)</f>
        <v>1</v>
      </c>
      <c r="E3207" s="263">
        <f>COUNT(L18.1.1.1C16)</f>
        <v>0</v>
      </c>
      <c r="G3207" s="268" t="str">
        <f t="shared" si="150"/>
        <v>'=ISBLANK(L18.1.1.1C16)</v>
      </c>
      <c r="H3207" s="263" t="str">
        <f t="shared" si="151"/>
        <v>'=COUNT(L18.1.1.1C16)</v>
      </c>
    </row>
    <row r="3208" spans="1:8" x14ac:dyDescent="0.2">
      <c r="A3208" s="263" t="s">
        <v>5491</v>
      </c>
      <c r="B3208" s="263" t="s">
        <v>8075</v>
      </c>
      <c r="C3208" s="263">
        <f t="shared" ca="1" si="152"/>
        <v>0</v>
      </c>
      <c r="D3208" s="263" t="b">
        <f>ISBLANK(L18.1.1.1C17)</f>
        <v>1</v>
      </c>
      <c r="E3208" s="263">
        <f>COUNT(L18.1.1.1C17)</f>
        <v>0</v>
      </c>
      <c r="G3208" s="268" t="str">
        <f t="shared" si="150"/>
        <v>'=ISBLANK(L18.1.1.1C17)</v>
      </c>
      <c r="H3208" s="263" t="str">
        <f t="shared" si="151"/>
        <v>'=COUNT(L18.1.1.1C17)</v>
      </c>
    </row>
    <row r="3209" spans="1:8" x14ac:dyDescent="0.2">
      <c r="A3209" s="263" t="s">
        <v>5493</v>
      </c>
      <c r="B3209" s="263" t="s">
        <v>8076</v>
      </c>
      <c r="C3209" s="263">
        <f t="shared" ca="1" si="152"/>
        <v>0</v>
      </c>
      <c r="D3209" s="263" t="b">
        <f>ISBLANK(L18.1.1.1C18)</f>
        <v>1</v>
      </c>
      <c r="E3209" s="263">
        <f>COUNT(L18.1.1.1C18)</f>
        <v>0</v>
      </c>
      <c r="G3209" s="268" t="str">
        <f t="shared" si="150"/>
        <v>'=ISBLANK(L18.1.1.1C18)</v>
      </c>
      <c r="H3209" s="263" t="str">
        <f t="shared" si="151"/>
        <v>'=COUNT(L18.1.1.1C18)</v>
      </c>
    </row>
    <row r="3210" spans="1:8" x14ac:dyDescent="0.2">
      <c r="A3210" s="263" t="s">
        <v>5495</v>
      </c>
      <c r="B3210" s="263" t="s">
        <v>8077</v>
      </c>
      <c r="C3210" s="263">
        <f t="shared" ca="1" si="152"/>
        <v>0</v>
      </c>
      <c r="D3210" s="263" t="b">
        <f>ISBLANK(L18.1.1.1C19)</f>
        <v>1</v>
      </c>
      <c r="E3210" s="263">
        <f>COUNT(L18.1.1.1C19)</f>
        <v>0</v>
      </c>
      <c r="G3210" s="268" t="str">
        <f t="shared" si="150"/>
        <v>'=ISBLANK(L18.1.1.1C19)</v>
      </c>
      <c r="H3210" s="263" t="str">
        <f t="shared" si="151"/>
        <v>'=COUNT(L18.1.1.1C19)</v>
      </c>
    </row>
    <row r="3211" spans="1:8" x14ac:dyDescent="0.2">
      <c r="A3211" s="263" t="s">
        <v>5497</v>
      </c>
      <c r="B3211" s="263" t="s">
        <v>8078</v>
      </c>
      <c r="C3211" s="263">
        <f t="shared" ca="1" si="152"/>
        <v>0</v>
      </c>
      <c r="D3211" s="263" t="b">
        <f>ISBLANK(L18.1.1.1C20)</f>
        <v>1</v>
      </c>
      <c r="E3211" s="263">
        <f>COUNT(L18.1.1.1C20)</f>
        <v>0</v>
      </c>
      <c r="G3211" s="268" t="str">
        <f t="shared" si="150"/>
        <v>'=ISBLANK(L18.1.1.1C20)</v>
      </c>
      <c r="H3211" s="263" t="str">
        <f t="shared" si="151"/>
        <v>'=COUNT(L18.1.1.1C20)</v>
      </c>
    </row>
    <row r="3212" spans="1:8" x14ac:dyDescent="0.2">
      <c r="A3212" s="263" t="s">
        <v>5499</v>
      </c>
      <c r="B3212" s="263" t="s">
        <v>8079</v>
      </c>
      <c r="C3212" s="263">
        <f t="shared" ca="1" si="152"/>
        <v>0</v>
      </c>
      <c r="D3212" s="263" t="b">
        <f>ISBLANK(L18.1.1.1C21)</f>
        <v>1</v>
      </c>
      <c r="E3212" s="263">
        <f>COUNT(L18.1.1.1C21)</f>
        <v>0</v>
      </c>
      <c r="G3212" s="268" t="str">
        <f t="shared" si="150"/>
        <v>'=ISBLANK(L18.1.1.1C21)</v>
      </c>
      <c r="H3212" s="263" t="str">
        <f t="shared" si="151"/>
        <v>'=COUNT(L18.1.1.1C21)</v>
      </c>
    </row>
    <row r="3213" spans="1:8" x14ac:dyDescent="0.2">
      <c r="A3213" s="263" t="s">
        <v>5501</v>
      </c>
      <c r="B3213" s="263" t="s">
        <v>8080</v>
      </c>
      <c r="C3213" s="263">
        <f t="shared" ca="1" si="152"/>
        <v>0</v>
      </c>
      <c r="D3213" s="263" t="b">
        <f>ISBLANK(L18.1.1.1C22)</f>
        <v>1</v>
      </c>
      <c r="E3213" s="263">
        <f>COUNT(L18.1.1.1C22)</f>
        <v>0</v>
      </c>
      <c r="G3213" s="268" t="str">
        <f t="shared" si="150"/>
        <v>'=ISBLANK(L18.1.1.1C22)</v>
      </c>
      <c r="H3213" s="263" t="str">
        <f t="shared" si="151"/>
        <v>'=COUNT(L18.1.1.1C22)</v>
      </c>
    </row>
    <row r="3214" spans="1:8" x14ac:dyDescent="0.2">
      <c r="A3214" s="263" t="s">
        <v>5503</v>
      </c>
      <c r="B3214" s="263" t="s">
        <v>8081</v>
      </c>
      <c r="C3214" s="263">
        <f t="shared" ca="1" si="152"/>
        <v>0</v>
      </c>
      <c r="D3214" s="263" t="b">
        <f>ISBLANK(L18.1.1.1C23)</f>
        <v>1</v>
      </c>
      <c r="E3214" s="263">
        <f>COUNT(L18.1.1.1C23)</f>
        <v>0</v>
      </c>
      <c r="G3214" s="268" t="str">
        <f t="shared" si="150"/>
        <v>'=ISBLANK(L18.1.1.1C23)</v>
      </c>
      <c r="H3214" s="263" t="str">
        <f t="shared" si="151"/>
        <v>'=COUNT(L18.1.1.1C23)</v>
      </c>
    </row>
    <row r="3215" spans="1:8" x14ac:dyDescent="0.2">
      <c r="A3215" s="263" t="s">
        <v>5505</v>
      </c>
      <c r="B3215" s="263" t="s">
        <v>8082</v>
      </c>
      <c r="C3215" s="263">
        <f t="shared" ca="1" si="152"/>
        <v>0</v>
      </c>
      <c r="D3215" s="263" t="b">
        <f>ISBLANK(L18.1.1.1C24)</f>
        <v>1</v>
      </c>
      <c r="E3215" s="263">
        <f>COUNT(L18.1.1.1C24)</f>
        <v>0</v>
      </c>
      <c r="G3215" s="268" t="str">
        <f t="shared" si="150"/>
        <v>'=ISBLANK(L18.1.1.1C24)</v>
      </c>
      <c r="H3215" s="263" t="str">
        <f t="shared" si="151"/>
        <v>'=COUNT(L18.1.1.1C24)</v>
      </c>
    </row>
    <row r="3216" spans="1:8" x14ac:dyDescent="0.2">
      <c r="A3216" s="263" t="s">
        <v>5507</v>
      </c>
      <c r="B3216" s="263" t="s">
        <v>8083</v>
      </c>
      <c r="C3216" s="263">
        <f t="shared" ca="1" si="152"/>
        <v>0</v>
      </c>
      <c r="D3216" s="263" t="b">
        <f>ISBLANK(L18.1.1.1C25)</f>
        <v>1</v>
      </c>
      <c r="E3216" s="263">
        <f>COUNT(L18.1.1.1C25)</f>
        <v>0</v>
      </c>
      <c r="G3216" s="268" t="str">
        <f t="shared" si="150"/>
        <v>'=ISBLANK(L18.1.1.1C25)</v>
      </c>
      <c r="H3216" s="263" t="str">
        <f t="shared" si="151"/>
        <v>'=COUNT(L18.1.1.1C25)</v>
      </c>
    </row>
    <row r="3217" spans="1:8" x14ac:dyDescent="0.2">
      <c r="A3217" s="263" t="s">
        <v>5509</v>
      </c>
      <c r="B3217" s="263" t="s">
        <v>8084</v>
      </c>
      <c r="C3217" s="263">
        <f t="shared" ca="1" si="152"/>
        <v>0</v>
      </c>
      <c r="D3217" s="263" t="b">
        <f>ISBLANK(L18.1.1.1C26)</f>
        <v>1</v>
      </c>
      <c r="E3217" s="263">
        <f>COUNT(L18.1.1.1C26)</f>
        <v>0</v>
      </c>
      <c r="G3217" s="268" t="str">
        <f t="shared" si="150"/>
        <v>'=ISBLANK(L18.1.1.1C26)</v>
      </c>
      <c r="H3217" s="263" t="str">
        <f t="shared" si="151"/>
        <v>'=COUNT(L18.1.1.1C26)</v>
      </c>
    </row>
    <row r="3218" spans="1:8" x14ac:dyDescent="0.2">
      <c r="A3218" s="263" t="s">
        <v>5511</v>
      </c>
      <c r="B3218" s="263" t="s">
        <v>8085</v>
      </c>
      <c r="C3218" s="263">
        <f t="shared" ca="1" si="152"/>
        <v>0</v>
      </c>
      <c r="D3218" s="263" t="b">
        <f>ISBLANK(L18.1.1.1C27)</f>
        <v>1</v>
      </c>
      <c r="E3218" s="263">
        <f>COUNT(L18.1.1.1C27)</f>
        <v>0</v>
      </c>
      <c r="G3218" s="268" t="str">
        <f t="shared" si="150"/>
        <v>'=ISBLANK(L18.1.1.1C27)</v>
      </c>
      <c r="H3218" s="263" t="str">
        <f t="shared" si="151"/>
        <v>'=COUNT(L18.1.1.1C27)</v>
      </c>
    </row>
    <row r="3219" spans="1:8" x14ac:dyDescent="0.2">
      <c r="A3219" s="263" t="s">
        <v>5513</v>
      </c>
      <c r="B3219" s="263" t="s">
        <v>8086</v>
      </c>
      <c r="C3219" s="263">
        <f t="shared" ca="1" si="152"/>
        <v>0</v>
      </c>
      <c r="D3219" s="263" t="b">
        <f>ISBLANK(L18.1.1.1C28)</f>
        <v>1</v>
      </c>
      <c r="E3219" s="263">
        <f>COUNT(L18.1.1.1C28)</f>
        <v>0</v>
      </c>
      <c r="G3219" s="268" t="str">
        <f t="shared" si="150"/>
        <v>'=ISBLANK(L18.1.1.1C28)</v>
      </c>
      <c r="H3219" s="263" t="str">
        <f t="shared" si="151"/>
        <v>'=COUNT(L18.1.1.1C28)</v>
      </c>
    </row>
    <row r="3220" spans="1:8" x14ac:dyDescent="0.2">
      <c r="A3220" s="263" t="s">
        <v>5515</v>
      </c>
      <c r="B3220" s="263" t="s">
        <v>8087</v>
      </c>
      <c r="C3220" s="263">
        <f t="shared" ca="1" si="152"/>
        <v>0</v>
      </c>
      <c r="D3220" s="263" t="b">
        <f>ISBLANK(L18.1.1.1C29)</f>
        <v>1</v>
      </c>
      <c r="E3220" s="263">
        <f>COUNT(L18.1.1.1C29)</f>
        <v>0</v>
      </c>
      <c r="G3220" s="268" t="str">
        <f t="shared" si="150"/>
        <v>'=ISBLANK(L18.1.1.1C29)</v>
      </c>
      <c r="H3220" s="263" t="str">
        <f t="shared" si="151"/>
        <v>'=COUNT(L18.1.1.1C29)</v>
      </c>
    </row>
    <row r="3221" spans="1:8" x14ac:dyDescent="0.2">
      <c r="A3221" s="263" t="s">
        <v>5517</v>
      </c>
      <c r="B3221" s="263" t="s">
        <v>8088</v>
      </c>
      <c r="C3221" s="263">
        <f t="shared" ca="1" si="152"/>
        <v>0</v>
      </c>
      <c r="D3221" s="263" t="b">
        <f>ISBLANK(L18.1.1.1C30)</f>
        <v>1</v>
      </c>
      <c r="E3221" s="263">
        <f>COUNT(L18.1.1.1C30)</f>
        <v>0</v>
      </c>
      <c r="G3221" s="268" t="str">
        <f t="shared" si="150"/>
        <v>'=ISBLANK(L18.1.1.1C30)</v>
      </c>
      <c r="H3221" s="263" t="str">
        <f t="shared" si="151"/>
        <v>'=COUNT(L18.1.1.1C30)</v>
      </c>
    </row>
    <row r="3222" spans="1:8" x14ac:dyDescent="0.2">
      <c r="A3222" s="263" t="s">
        <v>5519</v>
      </c>
      <c r="B3222" s="263" t="s">
        <v>8089</v>
      </c>
      <c r="C3222" s="263">
        <f t="shared" ca="1" si="152"/>
        <v>0</v>
      </c>
      <c r="D3222" s="263" t="b">
        <f>ISBLANK(L18.1.1.1C31)</f>
        <v>1</v>
      </c>
      <c r="E3222" s="263">
        <f>COUNT(L18.1.1.1C31)</f>
        <v>0</v>
      </c>
      <c r="G3222" s="268" t="str">
        <f t="shared" si="150"/>
        <v>'=ISBLANK(L18.1.1.1C31)</v>
      </c>
      <c r="H3222" s="263" t="str">
        <f t="shared" si="151"/>
        <v>'=COUNT(L18.1.1.1C31)</v>
      </c>
    </row>
    <row r="3223" spans="1:8" x14ac:dyDescent="0.2">
      <c r="A3223" s="263" t="s">
        <v>5521</v>
      </c>
      <c r="B3223" s="263" t="s">
        <v>8090</v>
      </c>
      <c r="C3223" s="263">
        <f t="shared" ca="1" si="152"/>
        <v>0</v>
      </c>
      <c r="D3223" s="263" t="b">
        <f>ISBLANK(L18.1.1.1C32)</f>
        <v>1</v>
      </c>
      <c r="E3223" s="263">
        <f>COUNT(L18.1.1.1C32)</f>
        <v>0</v>
      </c>
      <c r="G3223" s="268" t="str">
        <f t="shared" si="150"/>
        <v>'=ISBLANK(L18.1.1.1C32)</v>
      </c>
      <c r="H3223" s="263" t="str">
        <f t="shared" si="151"/>
        <v>'=COUNT(L18.1.1.1C32)</v>
      </c>
    </row>
    <row r="3224" spans="1:8" x14ac:dyDescent="0.2">
      <c r="A3224" s="263" t="s">
        <v>5523</v>
      </c>
      <c r="B3224" s="263" t="s">
        <v>8091</v>
      </c>
      <c r="C3224" s="263">
        <f t="shared" ca="1" si="152"/>
        <v>0</v>
      </c>
      <c r="D3224" s="263" t="b">
        <f>ISBLANK(L18.1.1.1C33)</f>
        <v>1</v>
      </c>
      <c r="E3224" s="263">
        <f>COUNT(L18.1.1.1C33)</f>
        <v>0</v>
      </c>
      <c r="G3224" s="268" t="str">
        <f t="shared" si="150"/>
        <v>'=ISBLANK(L18.1.1.1C33)</v>
      </c>
      <c r="H3224" s="263" t="str">
        <f t="shared" si="151"/>
        <v>'=COUNT(L18.1.1.1C33)</v>
      </c>
    </row>
    <row r="3225" spans="1:8" x14ac:dyDescent="0.2">
      <c r="A3225" s="263" t="s">
        <v>5525</v>
      </c>
      <c r="B3225" s="263" t="s">
        <v>8092</v>
      </c>
      <c r="C3225" s="263">
        <f t="shared" ca="1" si="152"/>
        <v>0</v>
      </c>
      <c r="D3225" s="263" t="b">
        <f>ISBLANK(L18.1.1.1C34)</f>
        <v>1</v>
      </c>
      <c r="E3225" s="263">
        <f>COUNT(L18.1.1.1C34)</f>
        <v>0</v>
      </c>
      <c r="G3225" s="268" t="str">
        <f t="shared" si="150"/>
        <v>'=ISBLANK(L18.1.1.1C34)</v>
      </c>
      <c r="H3225" s="263" t="str">
        <f t="shared" si="151"/>
        <v>'=COUNT(L18.1.1.1C34)</v>
      </c>
    </row>
    <row r="3226" spans="1:8" x14ac:dyDescent="0.2">
      <c r="A3226" s="263" t="s">
        <v>5527</v>
      </c>
      <c r="B3226" s="263" t="s">
        <v>8093</v>
      </c>
      <c r="C3226" s="263">
        <f t="shared" ca="1" si="152"/>
        <v>0</v>
      </c>
      <c r="D3226" s="263" t="b">
        <f>ISBLANK(L18.1.1.1C35)</f>
        <v>1</v>
      </c>
      <c r="E3226" s="263">
        <f>COUNT(L18.1.1.1C35)</f>
        <v>0</v>
      </c>
      <c r="G3226" s="268" t="str">
        <f t="shared" si="150"/>
        <v>'=ISBLANK(L18.1.1.1C35)</v>
      </c>
      <c r="H3226" s="263" t="str">
        <f t="shared" si="151"/>
        <v>'=COUNT(L18.1.1.1C35)</v>
      </c>
    </row>
    <row r="3227" spans="1:8" x14ac:dyDescent="0.2">
      <c r="A3227" s="263" t="s">
        <v>5529</v>
      </c>
      <c r="B3227" s="263" t="s">
        <v>8094</v>
      </c>
      <c r="C3227" s="263">
        <f t="shared" ca="1" si="152"/>
        <v>0</v>
      </c>
      <c r="D3227" s="263" t="b">
        <f>ISBLANK(L18.1.1.1C36)</f>
        <v>1</v>
      </c>
      <c r="E3227" s="263">
        <f>COUNT(L18.1.1.1C36)</f>
        <v>0</v>
      </c>
      <c r="G3227" s="268" t="str">
        <f t="shared" si="150"/>
        <v>'=ISBLANK(L18.1.1.1C36)</v>
      </c>
      <c r="H3227" s="263" t="str">
        <f t="shared" si="151"/>
        <v>'=COUNT(L18.1.1.1C36)</v>
      </c>
    </row>
    <row r="3228" spans="1:8" x14ac:dyDescent="0.2">
      <c r="A3228" s="263" t="s">
        <v>5531</v>
      </c>
      <c r="B3228" s="263" t="s">
        <v>8095</v>
      </c>
      <c r="C3228" s="263">
        <f t="shared" ca="1" si="152"/>
        <v>0</v>
      </c>
      <c r="D3228" s="263" t="b">
        <f>ISBLANK(L18.1.1.1C37)</f>
        <v>1</v>
      </c>
      <c r="E3228" s="263">
        <f>COUNT(L18.1.1.1C37)</f>
        <v>0</v>
      </c>
      <c r="G3228" s="268" t="str">
        <f t="shared" si="150"/>
        <v>'=ISBLANK(L18.1.1.1C37)</v>
      </c>
      <c r="H3228" s="263" t="str">
        <f t="shared" si="151"/>
        <v>'=COUNT(L18.1.1.1C37)</v>
      </c>
    </row>
    <row r="3229" spans="1:8" x14ac:dyDescent="0.2">
      <c r="A3229" s="263" t="s">
        <v>5533</v>
      </c>
      <c r="B3229" s="263" t="s">
        <v>8096</v>
      </c>
      <c r="C3229" s="263">
        <f t="shared" ca="1" si="152"/>
        <v>0</v>
      </c>
      <c r="D3229" s="263" t="b">
        <f>ISBLANK(L18.1.1.1C38)</f>
        <v>1</v>
      </c>
      <c r="E3229" s="263">
        <f>COUNT(L18.1.1.1C38)</f>
        <v>0</v>
      </c>
      <c r="G3229" s="268" t="str">
        <f t="shared" si="150"/>
        <v>'=ISBLANK(L18.1.1.1C38)</v>
      </c>
      <c r="H3229" s="263" t="str">
        <f t="shared" si="151"/>
        <v>'=COUNT(L18.1.1.1C38)</v>
      </c>
    </row>
    <row r="3230" spans="1:8" x14ac:dyDescent="0.2">
      <c r="A3230" s="263" t="s">
        <v>5535</v>
      </c>
      <c r="B3230" s="263" t="s">
        <v>8097</v>
      </c>
      <c r="C3230" s="263">
        <f t="shared" ca="1" si="152"/>
        <v>0</v>
      </c>
      <c r="D3230" s="263" t="b">
        <f>ISBLANK(L18.1.1.1C39)</f>
        <v>1</v>
      </c>
      <c r="E3230" s="263">
        <f>COUNT(L18.1.1.1C39)</f>
        <v>0</v>
      </c>
      <c r="G3230" s="268" t="str">
        <f t="shared" si="150"/>
        <v>'=ISBLANK(L18.1.1.1C39)</v>
      </c>
      <c r="H3230" s="263" t="str">
        <f t="shared" si="151"/>
        <v>'=COUNT(L18.1.1.1C39)</v>
      </c>
    </row>
    <row r="3231" spans="1:8" x14ac:dyDescent="0.2">
      <c r="A3231" s="263" t="s">
        <v>5537</v>
      </c>
      <c r="B3231" s="263" t="s">
        <v>8098</v>
      </c>
      <c r="C3231" s="263">
        <f t="shared" ca="1" si="152"/>
        <v>0</v>
      </c>
      <c r="D3231" s="263" t="b">
        <f>ISBLANK(L18.1.1.1C40)</f>
        <v>1</v>
      </c>
      <c r="E3231" s="263">
        <f>COUNT(L18.1.1.1C40)</f>
        <v>0</v>
      </c>
      <c r="G3231" s="268" t="str">
        <f t="shared" si="150"/>
        <v>'=ISBLANK(L18.1.1.1C40)</v>
      </c>
      <c r="H3231" s="263" t="str">
        <f t="shared" si="151"/>
        <v>'=COUNT(L18.1.1.1C40)</v>
      </c>
    </row>
    <row r="3232" spans="1:8" x14ac:dyDescent="0.2">
      <c r="A3232" s="263" t="s">
        <v>5539</v>
      </c>
      <c r="B3232" s="263" t="s">
        <v>8099</v>
      </c>
      <c r="C3232" s="263">
        <f t="shared" ca="1" si="152"/>
        <v>0</v>
      </c>
      <c r="D3232" s="263" t="b">
        <f>ISBLANK(L18.1.1.1C41)</f>
        <v>1</v>
      </c>
      <c r="E3232" s="263">
        <f>COUNT(L18.1.1.1C41)</f>
        <v>0</v>
      </c>
      <c r="G3232" s="268" t="str">
        <f t="shared" si="150"/>
        <v>'=ISBLANK(L18.1.1.1C41)</v>
      </c>
      <c r="H3232" s="263" t="str">
        <f t="shared" si="151"/>
        <v>'=COUNT(L18.1.1.1C41)</v>
      </c>
    </row>
    <row r="3233" spans="1:8" x14ac:dyDescent="0.2">
      <c r="A3233" s="263" t="s">
        <v>5541</v>
      </c>
      <c r="B3233" s="263" t="s">
        <v>8100</v>
      </c>
      <c r="C3233" s="263">
        <f t="shared" ca="1" si="152"/>
        <v>0</v>
      </c>
      <c r="D3233" s="263" t="b">
        <f>ISBLANK(L18.1.1.1C42)</f>
        <v>1</v>
      </c>
      <c r="E3233" s="263">
        <f>COUNT(L18.1.1.1C42)</f>
        <v>0</v>
      </c>
      <c r="G3233" s="268" t="str">
        <f t="shared" si="150"/>
        <v>'=ISBLANK(L18.1.1.1C42)</v>
      </c>
      <c r="H3233" s="263" t="str">
        <f t="shared" si="151"/>
        <v>'=COUNT(L18.1.1.1C42)</v>
      </c>
    </row>
    <row r="3234" spans="1:8" x14ac:dyDescent="0.2">
      <c r="A3234" s="263" t="s">
        <v>5543</v>
      </c>
      <c r="B3234" s="263" t="s">
        <v>8101</v>
      </c>
      <c r="C3234" s="263">
        <f t="shared" ca="1" si="152"/>
        <v>0</v>
      </c>
      <c r="D3234" s="263" t="b">
        <f>ISBLANK(L18.1.1.1C43)</f>
        <v>1</v>
      </c>
      <c r="E3234" s="263">
        <f>COUNT(L18.1.1.1C43)</f>
        <v>0</v>
      </c>
      <c r="G3234" s="268" t="str">
        <f t="shared" si="150"/>
        <v>'=ISBLANK(L18.1.1.1C43)</v>
      </c>
      <c r="H3234" s="263" t="str">
        <f t="shared" si="151"/>
        <v>'=COUNT(L18.1.1.1C43)</v>
      </c>
    </row>
    <row r="3235" spans="1:8" x14ac:dyDescent="0.2">
      <c r="A3235" s="263" t="s">
        <v>5545</v>
      </c>
      <c r="B3235" s="263" t="s">
        <v>8102</v>
      </c>
      <c r="C3235" s="263">
        <f t="shared" ca="1" si="152"/>
        <v>0</v>
      </c>
      <c r="D3235" s="263" t="b">
        <f>ISBLANK(L18.1.1.1C44)</f>
        <v>1</v>
      </c>
      <c r="E3235" s="263">
        <f>COUNT(L18.1.1.1C44)</f>
        <v>0</v>
      </c>
      <c r="G3235" s="268" t="str">
        <f t="shared" si="150"/>
        <v>'=ISBLANK(L18.1.1.1C44)</v>
      </c>
      <c r="H3235" s="263" t="str">
        <f t="shared" si="151"/>
        <v>'=COUNT(L18.1.1.1C44)</v>
      </c>
    </row>
    <row r="3236" spans="1:8" x14ac:dyDescent="0.2">
      <c r="A3236" s="263" t="s">
        <v>5547</v>
      </c>
      <c r="B3236" s="263" t="s">
        <v>8103</v>
      </c>
      <c r="C3236" s="263">
        <f t="shared" ca="1" si="152"/>
        <v>0</v>
      </c>
      <c r="D3236" s="263" t="b">
        <f>ISBLANK(L18.1.1.1C45)</f>
        <v>1</v>
      </c>
      <c r="E3236" s="263">
        <f>COUNT(L18.1.1.1C45)</f>
        <v>0</v>
      </c>
      <c r="G3236" s="268" t="str">
        <f t="shared" si="150"/>
        <v>'=ISBLANK(L18.1.1.1C45)</v>
      </c>
      <c r="H3236" s="263" t="str">
        <f t="shared" si="151"/>
        <v>'=COUNT(L18.1.1.1C45)</v>
      </c>
    </row>
    <row r="3237" spans="1:8" x14ac:dyDescent="0.2">
      <c r="A3237" s="263" t="s">
        <v>5549</v>
      </c>
      <c r="B3237" s="263" t="s">
        <v>8104</v>
      </c>
      <c r="C3237" s="263">
        <f t="shared" ca="1" si="152"/>
        <v>0</v>
      </c>
      <c r="D3237" s="263" t="b">
        <f>ISBLANK(L18.1.1.1C46)</f>
        <v>1</v>
      </c>
      <c r="E3237" s="263">
        <f>COUNT(L18.1.1.1C46)</f>
        <v>0</v>
      </c>
      <c r="G3237" s="268" t="str">
        <f t="shared" si="150"/>
        <v>'=ISBLANK(L18.1.1.1C46)</v>
      </c>
      <c r="H3237" s="263" t="str">
        <f t="shared" si="151"/>
        <v>'=COUNT(L18.1.1.1C46)</v>
      </c>
    </row>
    <row r="3238" spans="1:8" x14ac:dyDescent="0.2">
      <c r="A3238" s="263" t="s">
        <v>5551</v>
      </c>
      <c r="B3238" s="263" t="s">
        <v>8105</v>
      </c>
      <c r="C3238" s="263">
        <f t="shared" ca="1" si="152"/>
        <v>0</v>
      </c>
      <c r="D3238" s="263" t="b">
        <f>ISBLANK(L18.1.1.1C47)</f>
        <v>1</v>
      </c>
      <c r="E3238" s="263">
        <f>COUNT(L18.1.1.1C47)</f>
        <v>0</v>
      </c>
      <c r="G3238" s="268" t="str">
        <f t="shared" si="150"/>
        <v>'=ISBLANK(L18.1.1.1C47)</v>
      </c>
      <c r="H3238" s="263" t="str">
        <f t="shared" si="151"/>
        <v>'=COUNT(L18.1.1.1C47)</v>
      </c>
    </row>
    <row r="3239" spans="1:8" x14ac:dyDescent="0.2">
      <c r="A3239" s="263" t="s">
        <v>5553</v>
      </c>
      <c r="B3239" s="263" t="s">
        <v>8106</v>
      </c>
      <c r="C3239" s="263">
        <f t="shared" ca="1" si="152"/>
        <v>0</v>
      </c>
      <c r="D3239" s="263" t="b">
        <f>ISBLANK(L18.1.1.1C48)</f>
        <v>1</v>
      </c>
      <c r="E3239" s="263">
        <f>COUNT(L18.1.1.1C48)</f>
        <v>0</v>
      </c>
      <c r="G3239" s="268" t="str">
        <f t="shared" si="150"/>
        <v>'=ISBLANK(L18.1.1.1C48)</v>
      </c>
      <c r="H3239" s="263" t="str">
        <f t="shared" si="151"/>
        <v>'=COUNT(L18.1.1.1C48)</v>
      </c>
    </row>
    <row r="3240" spans="1:8" x14ac:dyDescent="0.2">
      <c r="A3240" s="263" t="s">
        <v>5555</v>
      </c>
      <c r="B3240" s="263" t="s">
        <v>8107</v>
      </c>
      <c r="C3240" s="263">
        <f t="shared" ca="1" si="152"/>
        <v>0</v>
      </c>
      <c r="D3240" s="263" t="b">
        <f>ISBLANK(L18.1.1.1C49)</f>
        <v>1</v>
      </c>
      <c r="E3240" s="263">
        <f>COUNT(L18.1.1.1C49)</f>
        <v>0</v>
      </c>
      <c r="G3240" s="268" t="str">
        <f t="shared" si="150"/>
        <v>'=ISBLANK(L18.1.1.1C49)</v>
      </c>
      <c r="H3240" s="263" t="str">
        <f t="shared" si="151"/>
        <v>'=COUNT(L18.1.1.1C49)</v>
      </c>
    </row>
    <row r="3241" spans="1:8" x14ac:dyDescent="0.2">
      <c r="A3241" s="263" t="s">
        <v>5557</v>
      </c>
      <c r="B3241" s="263" t="s">
        <v>8108</v>
      </c>
      <c r="C3241" s="263">
        <f t="shared" ca="1" si="152"/>
        <v>0</v>
      </c>
      <c r="D3241" s="263" t="b">
        <f>ISBLANK(L18.1.1.1C50)</f>
        <v>1</v>
      </c>
      <c r="E3241" s="263">
        <f>COUNT(L18.1.1.1C50)</f>
        <v>0</v>
      </c>
      <c r="G3241" s="268" t="str">
        <f t="shared" si="150"/>
        <v>'=ISBLANK(L18.1.1.1C50)</v>
      </c>
      <c r="H3241" s="263" t="str">
        <f t="shared" si="151"/>
        <v>'=COUNT(L18.1.1.1C50)</v>
      </c>
    </row>
    <row r="3242" spans="1:8" x14ac:dyDescent="0.2">
      <c r="A3242" s="263" t="s">
        <v>5559</v>
      </c>
      <c r="B3242" s="263" t="s">
        <v>8109</v>
      </c>
      <c r="C3242" s="263">
        <f t="shared" ca="1" si="152"/>
        <v>0</v>
      </c>
      <c r="D3242" s="263" t="b">
        <f>ISBLANK(L18.1.1.1C51)</f>
        <v>1</v>
      </c>
      <c r="E3242" s="263">
        <f>COUNT(L18.1.1.1C51)</f>
        <v>0</v>
      </c>
      <c r="G3242" s="268" t="str">
        <f t="shared" si="150"/>
        <v>'=ISBLANK(L18.1.1.1C51)</v>
      </c>
      <c r="H3242" s="263" t="str">
        <f t="shared" si="151"/>
        <v>'=COUNT(L18.1.1.1C51)</v>
      </c>
    </row>
    <row r="3243" spans="1:8" x14ac:dyDescent="0.2">
      <c r="A3243" s="263" t="s">
        <v>5561</v>
      </c>
      <c r="B3243" s="263" t="s">
        <v>8110</v>
      </c>
      <c r="C3243" s="263">
        <f t="shared" ca="1" si="152"/>
        <v>0</v>
      </c>
      <c r="D3243" s="263" t="b">
        <f>ISBLANK(L18.1.1.1T)</f>
        <v>0</v>
      </c>
      <c r="E3243" s="263">
        <f>COUNT(L18.1.1.1T)</f>
        <v>1</v>
      </c>
      <c r="G3243" s="268" t="str">
        <f t="shared" si="150"/>
        <v>'=ISBLANK(L18.1.1.1T)</v>
      </c>
      <c r="H3243" s="263" t="str">
        <f t="shared" si="151"/>
        <v>'=COUNT(L18.1.1.1T)</v>
      </c>
    </row>
    <row r="3244" spans="1:8" x14ac:dyDescent="0.2">
      <c r="A3244" s="263" t="s">
        <v>5562</v>
      </c>
      <c r="B3244" s="263" t="s">
        <v>7735</v>
      </c>
      <c r="C3244" s="263">
        <f t="shared" ca="1" si="152"/>
        <v>0</v>
      </c>
      <c r="D3244" s="263" t="b">
        <f>ISBLANK(L18.1.1C01)</f>
        <v>1</v>
      </c>
      <c r="E3244" s="263">
        <f>COUNT(L18.1.1C01)</f>
        <v>0</v>
      </c>
      <c r="G3244" s="268" t="str">
        <f t="shared" si="150"/>
        <v>'=ISBLANK(L18.1.1C01)</v>
      </c>
      <c r="H3244" s="263" t="str">
        <f t="shared" si="151"/>
        <v>'=COUNT(L18.1.1C01)</v>
      </c>
    </row>
    <row r="3245" spans="1:8" x14ac:dyDescent="0.2">
      <c r="A3245" s="263" t="s">
        <v>5563</v>
      </c>
      <c r="B3245" s="263" t="s">
        <v>7736</v>
      </c>
      <c r="C3245" s="263">
        <f t="shared" ca="1" si="152"/>
        <v>0</v>
      </c>
      <c r="D3245" s="263" t="b">
        <f>ISBLANK(L18.1.1C02)</f>
        <v>1</v>
      </c>
      <c r="E3245" s="263">
        <f>COUNT(L18.1.1C02)</f>
        <v>0</v>
      </c>
      <c r="G3245" s="268" t="str">
        <f t="shared" si="150"/>
        <v>'=ISBLANK(L18.1.1C02)</v>
      </c>
      <c r="H3245" s="263" t="str">
        <f t="shared" si="151"/>
        <v>'=COUNT(L18.1.1C02)</v>
      </c>
    </row>
    <row r="3246" spans="1:8" x14ac:dyDescent="0.2">
      <c r="A3246" s="263" t="s">
        <v>5564</v>
      </c>
      <c r="B3246" s="263" t="s">
        <v>7737</v>
      </c>
      <c r="C3246" s="263">
        <f t="shared" ca="1" si="152"/>
        <v>0</v>
      </c>
      <c r="D3246" s="263" t="b">
        <f>ISBLANK(L18.1.1C03)</f>
        <v>1</v>
      </c>
      <c r="E3246" s="263">
        <f>COUNT(L18.1.1C03)</f>
        <v>0</v>
      </c>
      <c r="G3246" s="268" t="str">
        <f t="shared" si="150"/>
        <v>'=ISBLANK(L18.1.1C03)</v>
      </c>
      <c r="H3246" s="263" t="str">
        <f t="shared" si="151"/>
        <v>'=COUNT(L18.1.1C03)</v>
      </c>
    </row>
    <row r="3247" spans="1:8" x14ac:dyDescent="0.2">
      <c r="A3247" s="263" t="s">
        <v>5565</v>
      </c>
      <c r="B3247" s="263" t="s">
        <v>7738</v>
      </c>
      <c r="C3247" s="263">
        <f t="shared" ca="1" si="152"/>
        <v>0</v>
      </c>
      <c r="D3247" s="263" t="b">
        <f>ISBLANK(L18.1.1C04)</f>
        <v>1</v>
      </c>
      <c r="E3247" s="263">
        <f>COUNT(L18.1.1C04)</f>
        <v>0</v>
      </c>
      <c r="G3247" s="268" t="str">
        <f t="shared" si="150"/>
        <v>'=ISBLANK(L18.1.1C04)</v>
      </c>
      <c r="H3247" s="263" t="str">
        <f t="shared" si="151"/>
        <v>'=COUNT(L18.1.1C04)</v>
      </c>
    </row>
    <row r="3248" spans="1:8" x14ac:dyDescent="0.2">
      <c r="A3248" s="263" t="s">
        <v>5566</v>
      </c>
      <c r="B3248" s="263" t="s">
        <v>7739</v>
      </c>
      <c r="C3248" s="263">
        <f t="shared" ca="1" si="152"/>
        <v>0</v>
      </c>
      <c r="D3248" s="263" t="b">
        <f>ISBLANK(L18.1.1C05)</f>
        <v>1</v>
      </c>
      <c r="E3248" s="263">
        <f>COUNT(L18.1.1C05)</f>
        <v>0</v>
      </c>
      <c r="G3248" s="268" t="str">
        <f t="shared" si="150"/>
        <v>'=ISBLANK(L18.1.1C05)</v>
      </c>
      <c r="H3248" s="263" t="str">
        <f t="shared" si="151"/>
        <v>'=COUNT(L18.1.1C05)</v>
      </c>
    </row>
    <row r="3249" spans="1:8" x14ac:dyDescent="0.2">
      <c r="A3249" s="263" t="s">
        <v>5567</v>
      </c>
      <c r="B3249" s="263" t="s">
        <v>7740</v>
      </c>
      <c r="C3249" s="263">
        <f t="shared" ca="1" si="152"/>
        <v>0</v>
      </c>
      <c r="D3249" s="263" t="b">
        <f>ISBLANK(L18.1.1C06)</f>
        <v>1</v>
      </c>
      <c r="E3249" s="263">
        <f>COUNT(L18.1.1C06)</f>
        <v>0</v>
      </c>
      <c r="G3249" s="268" t="str">
        <f t="shared" si="150"/>
        <v>'=ISBLANK(L18.1.1C06)</v>
      </c>
      <c r="H3249" s="263" t="str">
        <f t="shared" si="151"/>
        <v>'=COUNT(L18.1.1C06)</v>
      </c>
    </row>
    <row r="3250" spans="1:8" x14ac:dyDescent="0.2">
      <c r="A3250" s="263" t="s">
        <v>5568</v>
      </c>
      <c r="B3250" s="263" t="s">
        <v>7741</v>
      </c>
      <c r="C3250" s="263">
        <f t="shared" ca="1" si="152"/>
        <v>0</v>
      </c>
      <c r="D3250" s="263" t="b">
        <f>ISBLANK(L18.1.1C07)</f>
        <v>1</v>
      </c>
      <c r="E3250" s="263">
        <f>COUNT(L18.1.1C07)</f>
        <v>0</v>
      </c>
      <c r="G3250" s="268" t="str">
        <f t="shared" si="150"/>
        <v>'=ISBLANK(L18.1.1C07)</v>
      </c>
      <c r="H3250" s="263" t="str">
        <f t="shared" si="151"/>
        <v>'=COUNT(L18.1.1C07)</v>
      </c>
    </row>
    <row r="3251" spans="1:8" x14ac:dyDescent="0.2">
      <c r="A3251" s="263" t="s">
        <v>5569</v>
      </c>
      <c r="B3251" s="263" t="s">
        <v>7742</v>
      </c>
      <c r="C3251" s="263">
        <f t="shared" ca="1" si="152"/>
        <v>0</v>
      </c>
      <c r="D3251" s="263" t="b">
        <f>ISBLANK(L18.1.1C08)</f>
        <v>1</v>
      </c>
      <c r="E3251" s="263">
        <f>COUNT(L18.1.1C08)</f>
        <v>0</v>
      </c>
      <c r="G3251" s="268" t="str">
        <f t="shared" si="150"/>
        <v>'=ISBLANK(L18.1.1C08)</v>
      </c>
      <c r="H3251" s="263" t="str">
        <f t="shared" si="151"/>
        <v>'=COUNT(L18.1.1C08)</v>
      </c>
    </row>
    <row r="3252" spans="1:8" x14ac:dyDescent="0.2">
      <c r="A3252" s="263" t="s">
        <v>5570</v>
      </c>
      <c r="B3252" s="263" t="s">
        <v>7743</v>
      </c>
      <c r="C3252" s="263">
        <f t="shared" ca="1" si="152"/>
        <v>0</v>
      </c>
      <c r="D3252" s="263" t="b">
        <f>ISBLANK(L18.1.1C09)</f>
        <v>1</v>
      </c>
      <c r="E3252" s="263">
        <f>COUNT(L18.1.1C09)</f>
        <v>0</v>
      </c>
      <c r="G3252" s="268" t="str">
        <f t="shared" si="150"/>
        <v>'=ISBLANK(L18.1.1C09)</v>
      </c>
      <c r="H3252" s="263" t="str">
        <f t="shared" si="151"/>
        <v>'=COUNT(L18.1.1C09)</v>
      </c>
    </row>
    <row r="3253" spans="1:8" x14ac:dyDescent="0.2">
      <c r="A3253" s="263" t="s">
        <v>5571</v>
      </c>
      <c r="B3253" s="263" t="s">
        <v>7744</v>
      </c>
      <c r="C3253" s="263">
        <f t="shared" ca="1" si="152"/>
        <v>0</v>
      </c>
      <c r="D3253" s="263" t="b">
        <f>ISBLANK(L18.1.1C10)</f>
        <v>1</v>
      </c>
      <c r="E3253" s="263">
        <f>COUNT(L18.1.1C10)</f>
        <v>0</v>
      </c>
      <c r="G3253" s="268" t="str">
        <f t="shared" si="150"/>
        <v>'=ISBLANK(L18.1.1C10)</v>
      </c>
      <c r="H3253" s="263" t="str">
        <f t="shared" si="151"/>
        <v>'=COUNT(L18.1.1C10)</v>
      </c>
    </row>
    <row r="3254" spans="1:8" x14ac:dyDescent="0.2">
      <c r="A3254" s="263" t="s">
        <v>5572</v>
      </c>
      <c r="B3254" s="263" t="s">
        <v>7745</v>
      </c>
      <c r="C3254" s="263">
        <f t="shared" ca="1" si="152"/>
        <v>0</v>
      </c>
      <c r="D3254" s="263" t="b">
        <f>ISBLANK(L18.1.1C11)</f>
        <v>1</v>
      </c>
      <c r="E3254" s="263">
        <f>COUNT(L18.1.1C11)</f>
        <v>0</v>
      </c>
      <c r="G3254" s="268" t="str">
        <f t="shared" si="150"/>
        <v>'=ISBLANK(L18.1.1C11)</v>
      </c>
      <c r="H3254" s="263" t="str">
        <f t="shared" si="151"/>
        <v>'=COUNT(L18.1.1C11)</v>
      </c>
    </row>
    <row r="3255" spans="1:8" x14ac:dyDescent="0.2">
      <c r="A3255" s="263" t="s">
        <v>5573</v>
      </c>
      <c r="B3255" s="263" t="s">
        <v>7746</v>
      </c>
      <c r="C3255" s="263">
        <f t="shared" ca="1" si="152"/>
        <v>0</v>
      </c>
      <c r="D3255" s="263" t="b">
        <f>ISBLANK(L18.1.1C12)</f>
        <v>1</v>
      </c>
      <c r="E3255" s="263">
        <f>COUNT(L18.1.1C12)</f>
        <v>0</v>
      </c>
      <c r="G3255" s="268" t="str">
        <f t="shared" si="150"/>
        <v>'=ISBLANK(L18.1.1C12)</v>
      </c>
      <c r="H3255" s="263" t="str">
        <f t="shared" si="151"/>
        <v>'=COUNT(L18.1.1C12)</v>
      </c>
    </row>
    <row r="3256" spans="1:8" x14ac:dyDescent="0.2">
      <c r="A3256" s="263" t="s">
        <v>5574</v>
      </c>
      <c r="B3256" s="263" t="s">
        <v>7747</v>
      </c>
      <c r="C3256" s="263">
        <f t="shared" ca="1" si="152"/>
        <v>0</v>
      </c>
      <c r="D3256" s="263" t="b">
        <f>ISBLANK(L18.1.1C13)</f>
        <v>1</v>
      </c>
      <c r="E3256" s="263">
        <f>COUNT(L18.1.1C13)</f>
        <v>0</v>
      </c>
      <c r="G3256" s="268" t="str">
        <f t="shared" si="150"/>
        <v>'=ISBLANK(L18.1.1C13)</v>
      </c>
      <c r="H3256" s="263" t="str">
        <f t="shared" si="151"/>
        <v>'=COUNT(L18.1.1C13)</v>
      </c>
    </row>
    <row r="3257" spans="1:8" x14ac:dyDescent="0.2">
      <c r="A3257" s="263" t="s">
        <v>5575</v>
      </c>
      <c r="B3257" s="263" t="s">
        <v>7748</v>
      </c>
      <c r="C3257" s="263">
        <f t="shared" ca="1" si="152"/>
        <v>0</v>
      </c>
      <c r="D3257" s="263" t="b">
        <f>ISBLANK(L18.1.1C14)</f>
        <v>1</v>
      </c>
      <c r="E3257" s="263">
        <f>COUNT(L18.1.1C14)</f>
        <v>0</v>
      </c>
      <c r="G3257" s="268" t="str">
        <f t="shared" si="150"/>
        <v>'=ISBLANK(L18.1.1C14)</v>
      </c>
      <c r="H3257" s="263" t="str">
        <f t="shared" si="151"/>
        <v>'=COUNT(L18.1.1C14)</v>
      </c>
    </row>
    <row r="3258" spans="1:8" x14ac:dyDescent="0.2">
      <c r="A3258" s="263" t="s">
        <v>5576</v>
      </c>
      <c r="B3258" s="263" t="s">
        <v>7749</v>
      </c>
      <c r="C3258" s="263">
        <f t="shared" ca="1" si="152"/>
        <v>0</v>
      </c>
      <c r="D3258" s="263" t="b">
        <f>ISBLANK(L18.1.1C15)</f>
        <v>1</v>
      </c>
      <c r="E3258" s="263">
        <f>COUNT(L18.1.1C15)</f>
        <v>0</v>
      </c>
      <c r="G3258" s="268" t="str">
        <f t="shared" si="150"/>
        <v>'=ISBLANK(L18.1.1C15)</v>
      </c>
      <c r="H3258" s="263" t="str">
        <f t="shared" si="151"/>
        <v>'=COUNT(L18.1.1C15)</v>
      </c>
    </row>
    <row r="3259" spans="1:8" x14ac:dyDescent="0.2">
      <c r="A3259" s="263" t="s">
        <v>5577</v>
      </c>
      <c r="B3259" s="263" t="s">
        <v>7750</v>
      </c>
      <c r="C3259" s="263">
        <f t="shared" ca="1" si="152"/>
        <v>0</v>
      </c>
      <c r="D3259" s="263" t="b">
        <f>ISBLANK(L18.1.1C16)</f>
        <v>1</v>
      </c>
      <c r="E3259" s="263">
        <f>COUNT(L18.1.1C16)</f>
        <v>0</v>
      </c>
      <c r="G3259" s="268" t="str">
        <f t="shared" si="150"/>
        <v>'=ISBLANK(L18.1.1C16)</v>
      </c>
      <c r="H3259" s="263" t="str">
        <f t="shared" si="151"/>
        <v>'=COUNT(L18.1.1C16)</v>
      </c>
    </row>
    <row r="3260" spans="1:8" x14ac:dyDescent="0.2">
      <c r="A3260" s="263" t="s">
        <v>5578</v>
      </c>
      <c r="B3260" s="263" t="s">
        <v>7751</v>
      </c>
      <c r="C3260" s="263">
        <f t="shared" ca="1" si="152"/>
        <v>0</v>
      </c>
      <c r="D3260" s="263" t="b">
        <f>ISBLANK(L18.1.1C17)</f>
        <v>1</v>
      </c>
      <c r="E3260" s="263">
        <f>COUNT(L18.1.1C17)</f>
        <v>0</v>
      </c>
      <c r="G3260" s="268" t="str">
        <f t="shared" si="150"/>
        <v>'=ISBLANK(L18.1.1C17)</v>
      </c>
      <c r="H3260" s="263" t="str">
        <f t="shared" si="151"/>
        <v>'=COUNT(L18.1.1C17)</v>
      </c>
    </row>
    <row r="3261" spans="1:8" x14ac:dyDescent="0.2">
      <c r="A3261" s="263" t="s">
        <v>5579</v>
      </c>
      <c r="B3261" s="263" t="s">
        <v>7752</v>
      </c>
      <c r="C3261" s="263">
        <f t="shared" ca="1" si="152"/>
        <v>0</v>
      </c>
      <c r="D3261" s="263" t="b">
        <f>ISBLANK(L18.1.1C18)</f>
        <v>1</v>
      </c>
      <c r="E3261" s="263">
        <f>COUNT(L18.1.1C18)</f>
        <v>0</v>
      </c>
      <c r="G3261" s="268" t="str">
        <f t="shared" si="150"/>
        <v>'=ISBLANK(L18.1.1C18)</v>
      </c>
      <c r="H3261" s="263" t="str">
        <f t="shared" si="151"/>
        <v>'=COUNT(L18.1.1C18)</v>
      </c>
    </row>
    <row r="3262" spans="1:8" x14ac:dyDescent="0.2">
      <c r="A3262" s="263" t="s">
        <v>5580</v>
      </c>
      <c r="B3262" s="263" t="s">
        <v>7753</v>
      </c>
      <c r="C3262" s="263">
        <f t="shared" ca="1" si="152"/>
        <v>0</v>
      </c>
      <c r="D3262" s="263" t="b">
        <f>ISBLANK(L18.1.1C19)</f>
        <v>1</v>
      </c>
      <c r="E3262" s="263">
        <f>COUNT(L18.1.1C19)</f>
        <v>0</v>
      </c>
      <c r="G3262" s="268" t="str">
        <f t="shared" si="150"/>
        <v>'=ISBLANK(L18.1.1C19)</v>
      </c>
      <c r="H3262" s="263" t="str">
        <f t="shared" si="151"/>
        <v>'=COUNT(L18.1.1C19)</v>
      </c>
    </row>
    <row r="3263" spans="1:8" x14ac:dyDescent="0.2">
      <c r="A3263" s="263" t="s">
        <v>5581</v>
      </c>
      <c r="B3263" s="263" t="s">
        <v>7754</v>
      </c>
      <c r="C3263" s="263">
        <f t="shared" ca="1" si="152"/>
        <v>0</v>
      </c>
      <c r="D3263" s="263" t="b">
        <f>ISBLANK(L18.1.1C20)</f>
        <v>1</v>
      </c>
      <c r="E3263" s="263">
        <f>COUNT(L18.1.1C20)</f>
        <v>0</v>
      </c>
      <c r="G3263" s="268" t="str">
        <f t="shared" si="150"/>
        <v>'=ISBLANK(L18.1.1C20)</v>
      </c>
      <c r="H3263" s="263" t="str">
        <f t="shared" si="151"/>
        <v>'=COUNT(L18.1.1C20)</v>
      </c>
    </row>
    <row r="3264" spans="1:8" x14ac:dyDescent="0.2">
      <c r="A3264" s="263" t="s">
        <v>5582</v>
      </c>
      <c r="B3264" s="263" t="s">
        <v>7755</v>
      </c>
      <c r="C3264" s="263">
        <f t="shared" ca="1" si="152"/>
        <v>0</v>
      </c>
      <c r="D3264" s="263" t="b">
        <f>ISBLANK(L18.1.1C21)</f>
        <v>1</v>
      </c>
      <c r="E3264" s="263">
        <f>COUNT(L18.1.1C21)</f>
        <v>0</v>
      </c>
      <c r="G3264" s="268" t="str">
        <f t="shared" si="150"/>
        <v>'=ISBLANK(L18.1.1C21)</v>
      </c>
      <c r="H3264" s="263" t="str">
        <f t="shared" si="151"/>
        <v>'=COUNT(L18.1.1C21)</v>
      </c>
    </row>
    <row r="3265" spans="1:8" x14ac:dyDescent="0.2">
      <c r="A3265" s="263" t="s">
        <v>5583</v>
      </c>
      <c r="B3265" s="263" t="s">
        <v>7756</v>
      </c>
      <c r="C3265" s="263">
        <f t="shared" ca="1" si="152"/>
        <v>0</v>
      </c>
      <c r="D3265" s="263" t="b">
        <f>ISBLANK(L18.1.1C22)</f>
        <v>1</v>
      </c>
      <c r="E3265" s="263">
        <f>COUNT(L18.1.1C22)</f>
        <v>0</v>
      </c>
      <c r="G3265" s="268" t="str">
        <f t="shared" si="150"/>
        <v>'=ISBLANK(L18.1.1C22)</v>
      </c>
      <c r="H3265" s="263" t="str">
        <f t="shared" si="151"/>
        <v>'=COUNT(L18.1.1C22)</v>
      </c>
    </row>
    <row r="3266" spans="1:8" x14ac:dyDescent="0.2">
      <c r="A3266" s="263" t="s">
        <v>5584</v>
      </c>
      <c r="B3266" s="263" t="s">
        <v>7757</v>
      </c>
      <c r="C3266" s="263">
        <f t="shared" ca="1" si="152"/>
        <v>0</v>
      </c>
      <c r="D3266" s="263" t="b">
        <f>ISBLANK(L18.1.1C23)</f>
        <v>1</v>
      </c>
      <c r="E3266" s="263">
        <f>COUNT(L18.1.1C23)</f>
        <v>0</v>
      </c>
      <c r="G3266" s="268" t="str">
        <f t="shared" ref="G3266:G3329" si="153">"'=ISBLANK(" &amp; A3266 &amp;")"</f>
        <v>'=ISBLANK(L18.1.1C23)</v>
      </c>
      <c r="H3266" s="263" t="str">
        <f t="shared" ref="H3266:H3329" si="154">"'=COUNT(" &amp; A3266 &amp;")"</f>
        <v>'=COUNT(L18.1.1C23)</v>
      </c>
    </row>
    <row r="3267" spans="1:8" x14ac:dyDescent="0.2">
      <c r="A3267" s="263" t="s">
        <v>5585</v>
      </c>
      <c r="B3267" s="263" t="s">
        <v>7758</v>
      </c>
      <c r="C3267" s="263">
        <f t="shared" ref="C3267:C3330" ca="1" si="155">INDIRECT(A3267)</f>
        <v>0</v>
      </c>
      <c r="D3267" s="263" t="b">
        <f>ISBLANK(L18.1.1C24)</f>
        <v>1</v>
      </c>
      <c r="E3267" s="263">
        <f>COUNT(L18.1.1C24)</f>
        <v>0</v>
      </c>
      <c r="G3267" s="268" t="str">
        <f t="shared" si="153"/>
        <v>'=ISBLANK(L18.1.1C24)</v>
      </c>
      <c r="H3267" s="263" t="str">
        <f t="shared" si="154"/>
        <v>'=COUNT(L18.1.1C24)</v>
      </c>
    </row>
    <row r="3268" spans="1:8" x14ac:dyDescent="0.2">
      <c r="A3268" s="263" t="s">
        <v>5586</v>
      </c>
      <c r="B3268" s="263" t="s">
        <v>7759</v>
      </c>
      <c r="C3268" s="263">
        <f t="shared" ca="1" si="155"/>
        <v>0</v>
      </c>
      <c r="D3268" s="263" t="b">
        <f>ISBLANK(L18.1.1C25)</f>
        <v>1</v>
      </c>
      <c r="E3268" s="263">
        <f>COUNT(L18.1.1C25)</f>
        <v>0</v>
      </c>
      <c r="G3268" s="268" t="str">
        <f t="shared" si="153"/>
        <v>'=ISBLANK(L18.1.1C25)</v>
      </c>
      <c r="H3268" s="263" t="str">
        <f t="shared" si="154"/>
        <v>'=COUNT(L18.1.1C25)</v>
      </c>
    </row>
    <row r="3269" spans="1:8" x14ac:dyDescent="0.2">
      <c r="A3269" s="263" t="s">
        <v>5587</v>
      </c>
      <c r="B3269" s="263" t="s">
        <v>7760</v>
      </c>
      <c r="C3269" s="263">
        <f t="shared" ca="1" si="155"/>
        <v>0</v>
      </c>
      <c r="D3269" s="263" t="b">
        <f>ISBLANK(L18.1.1C26)</f>
        <v>1</v>
      </c>
      <c r="E3269" s="263">
        <f>COUNT(L18.1.1C26)</f>
        <v>0</v>
      </c>
      <c r="G3269" s="268" t="str">
        <f t="shared" si="153"/>
        <v>'=ISBLANK(L18.1.1C26)</v>
      </c>
      <c r="H3269" s="263" t="str">
        <f t="shared" si="154"/>
        <v>'=COUNT(L18.1.1C26)</v>
      </c>
    </row>
    <row r="3270" spans="1:8" x14ac:dyDescent="0.2">
      <c r="A3270" s="263" t="s">
        <v>5588</v>
      </c>
      <c r="B3270" s="263" t="s">
        <v>7761</v>
      </c>
      <c r="C3270" s="263">
        <f t="shared" ca="1" si="155"/>
        <v>0</v>
      </c>
      <c r="D3270" s="263" t="b">
        <f>ISBLANK(L18.1.1C27)</f>
        <v>1</v>
      </c>
      <c r="E3270" s="263">
        <f>COUNT(L18.1.1C27)</f>
        <v>0</v>
      </c>
      <c r="G3270" s="268" t="str">
        <f t="shared" si="153"/>
        <v>'=ISBLANK(L18.1.1C27)</v>
      </c>
      <c r="H3270" s="263" t="str">
        <f t="shared" si="154"/>
        <v>'=COUNT(L18.1.1C27)</v>
      </c>
    </row>
    <row r="3271" spans="1:8" x14ac:dyDescent="0.2">
      <c r="A3271" s="263" t="s">
        <v>5589</v>
      </c>
      <c r="B3271" s="263" t="s">
        <v>7762</v>
      </c>
      <c r="C3271" s="263">
        <f t="shared" ca="1" si="155"/>
        <v>0</v>
      </c>
      <c r="D3271" s="263" t="b">
        <f>ISBLANK(L18.1.1C28)</f>
        <v>1</v>
      </c>
      <c r="E3271" s="263">
        <f>COUNT(L18.1.1C28)</f>
        <v>0</v>
      </c>
      <c r="G3271" s="268" t="str">
        <f t="shared" si="153"/>
        <v>'=ISBLANK(L18.1.1C28)</v>
      </c>
      <c r="H3271" s="263" t="str">
        <f t="shared" si="154"/>
        <v>'=COUNT(L18.1.1C28)</v>
      </c>
    </row>
    <row r="3272" spans="1:8" x14ac:dyDescent="0.2">
      <c r="A3272" s="263" t="s">
        <v>5590</v>
      </c>
      <c r="B3272" s="263" t="s">
        <v>7763</v>
      </c>
      <c r="C3272" s="263">
        <f t="shared" ca="1" si="155"/>
        <v>0</v>
      </c>
      <c r="D3272" s="263" t="b">
        <f>ISBLANK(L18.1.1C29)</f>
        <v>1</v>
      </c>
      <c r="E3272" s="263">
        <f>COUNT(L18.1.1C29)</f>
        <v>0</v>
      </c>
      <c r="G3272" s="268" t="str">
        <f t="shared" si="153"/>
        <v>'=ISBLANK(L18.1.1C29)</v>
      </c>
      <c r="H3272" s="263" t="str">
        <f t="shared" si="154"/>
        <v>'=COUNT(L18.1.1C29)</v>
      </c>
    </row>
    <row r="3273" spans="1:8" x14ac:dyDescent="0.2">
      <c r="A3273" s="263" t="s">
        <v>5591</v>
      </c>
      <c r="B3273" s="263" t="s">
        <v>7764</v>
      </c>
      <c r="C3273" s="263">
        <f t="shared" ca="1" si="155"/>
        <v>0</v>
      </c>
      <c r="D3273" s="263" t="b">
        <f>ISBLANK(L18.1.1C30)</f>
        <v>1</v>
      </c>
      <c r="E3273" s="263">
        <f>COUNT(L18.1.1C30)</f>
        <v>0</v>
      </c>
      <c r="G3273" s="268" t="str">
        <f t="shared" si="153"/>
        <v>'=ISBLANK(L18.1.1C30)</v>
      </c>
      <c r="H3273" s="263" t="str">
        <f t="shared" si="154"/>
        <v>'=COUNT(L18.1.1C30)</v>
      </c>
    </row>
    <row r="3274" spans="1:8" x14ac:dyDescent="0.2">
      <c r="A3274" s="263" t="s">
        <v>5592</v>
      </c>
      <c r="B3274" s="263" t="s">
        <v>7765</v>
      </c>
      <c r="C3274" s="263">
        <f t="shared" ca="1" si="155"/>
        <v>0</v>
      </c>
      <c r="D3274" s="263" t="b">
        <f>ISBLANK(L18.1.1C31)</f>
        <v>1</v>
      </c>
      <c r="E3274" s="263">
        <f>COUNT(L18.1.1C31)</f>
        <v>0</v>
      </c>
      <c r="G3274" s="268" t="str">
        <f t="shared" si="153"/>
        <v>'=ISBLANK(L18.1.1C31)</v>
      </c>
      <c r="H3274" s="263" t="str">
        <f t="shared" si="154"/>
        <v>'=COUNT(L18.1.1C31)</v>
      </c>
    </row>
    <row r="3275" spans="1:8" x14ac:dyDescent="0.2">
      <c r="A3275" s="263" t="s">
        <v>5593</v>
      </c>
      <c r="B3275" s="263" t="s">
        <v>7766</v>
      </c>
      <c r="C3275" s="263">
        <f t="shared" ca="1" si="155"/>
        <v>0</v>
      </c>
      <c r="D3275" s="263" t="b">
        <f>ISBLANK(L18.1.1C32)</f>
        <v>1</v>
      </c>
      <c r="E3275" s="263">
        <f>COUNT(L18.1.1C32)</f>
        <v>0</v>
      </c>
      <c r="G3275" s="268" t="str">
        <f t="shared" si="153"/>
        <v>'=ISBLANK(L18.1.1C32)</v>
      </c>
      <c r="H3275" s="263" t="str">
        <f t="shared" si="154"/>
        <v>'=COUNT(L18.1.1C32)</v>
      </c>
    </row>
    <row r="3276" spans="1:8" x14ac:dyDescent="0.2">
      <c r="A3276" s="263" t="s">
        <v>5594</v>
      </c>
      <c r="B3276" s="263" t="s">
        <v>7767</v>
      </c>
      <c r="C3276" s="263">
        <f t="shared" ca="1" si="155"/>
        <v>0</v>
      </c>
      <c r="D3276" s="263" t="b">
        <f>ISBLANK(L18.1.1C33)</f>
        <v>1</v>
      </c>
      <c r="E3276" s="263">
        <f>COUNT(L18.1.1C33)</f>
        <v>0</v>
      </c>
      <c r="G3276" s="268" t="str">
        <f t="shared" si="153"/>
        <v>'=ISBLANK(L18.1.1C33)</v>
      </c>
      <c r="H3276" s="263" t="str">
        <f t="shared" si="154"/>
        <v>'=COUNT(L18.1.1C33)</v>
      </c>
    </row>
    <row r="3277" spans="1:8" x14ac:dyDescent="0.2">
      <c r="A3277" s="263" t="s">
        <v>5595</v>
      </c>
      <c r="B3277" s="263" t="s">
        <v>7768</v>
      </c>
      <c r="C3277" s="263">
        <f t="shared" ca="1" si="155"/>
        <v>0</v>
      </c>
      <c r="D3277" s="263" t="b">
        <f>ISBLANK(L18.1.1C34)</f>
        <v>1</v>
      </c>
      <c r="E3277" s="263">
        <f>COUNT(L18.1.1C34)</f>
        <v>0</v>
      </c>
      <c r="G3277" s="268" t="str">
        <f t="shared" si="153"/>
        <v>'=ISBLANK(L18.1.1C34)</v>
      </c>
      <c r="H3277" s="263" t="str">
        <f t="shared" si="154"/>
        <v>'=COUNT(L18.1.1C34)</v>
      </c>
    </row>
    <row r="3278" spans="1:8" x14ac:dyDescent="0.2">
      <c r="A3278" s="263" t="s">
        <v>5596</v>
      </c>
      <c r="B3278" s="263" t="s">
        <v>7769</v>
      </c>
      <c r="C3278" s="263">
        <f t="shared" ca="1" si="155"/>
        <v>0</v>
      </c>
      <c r="D3278" s="263" t="b">
        <f>ISBLANK(L18.1.1C35)</f>
        <v>1</v>
      </c>
      <c r="E3278" s="263">
        <f>COUNT(L18.1.1C35)</f>
        <v>0</v>
      </c>
      <c r="G3278" s="268" t="str">
        <f t="shared" si="153"/>
        <v>'=ISBLANK(L18.1.1C35)</v>
      </c>
      <c r="H3278" s="263" t="str">
        <f t="shared" si="154"/>
        <v>'=COUNT(L18.1.1C35)</v>
      </c>
    </row>
    <row r="3279" spans="1:8" x14ac:dyDescent="0.2">
      <c r="A3279" s="263" t="s">
        <v>5597</v>
      </c>
      <c r="B3279" s="263" t="s">
        <v>7770</v>
      </c>
      <c r="C3279" s="263">
        <f t="shared" ca="1" si="155"/>
        <v>0</v>
      </c>
      <c r="D3279" s="263" t="b">
        <f>ISBLANK(L18.1.1C36)</f>
        <v>1</v>
      </c>
      <c r="E3279" s="263">
        <f>COUNT(L18.1.1C36)</f>
        <v>0</v>
      </c>
      <c r="G3279" s="268" t="str">
        <f t="shared" si="153"/>
        <v>'=ISBLANK(L18.1.1C36)</v>
      </c>
      <c r="H3279" s="263" t="str">
        <f t="shared" si="154"/>
        <v>'=COUNT(L18.1.1C36)</v>
      </c>
    </row>
    <row r="3280" spans="1:8" x14ac:dyDescent="0.2">
      <c r="A3280" s="263" t="s">
        <v>5598</v>
      </c>
      <c r="B3280" s="263" t="s">
        <v>7771</v>
      </c>
      <c r="C3280" s="263">
        <f t="shared" ca="1" si="155"/>
        <v>0</v>
      </c>
      <c r="D3280" s="263" t="b">
        <f>ISBLANK(L18.1.1C37)</f>
        <v>1</v>
      </c>
      <c r="E3280" s="263">
        <f>COUNT(L18.1.1C37)</f>
        <v>0</v>
      </c>
      <c r="G3280" s="268" t="str">
        <f t="shared" si="153"/>
        <v>'=ISBLANK(L18.1.1C37)</v>
      </c>
      <c r="H3280" s="263" t="str">
        <f t="shared" si="154"/>
        <v>'=COUNT(L18.1.1C37)</v>
      </c>
    </row>
    <row r="3281" spans="1:8" x14ac:dyDescent="0.2">
      <c r="A3281" s="263" t="s">
        <v>5599</v>
      </c>
      <c r="B3281" s="263" t="s">
        <v>7772</v>
      </c>
      <c r="C3281" s="263">
        <f t="shared" ca="1" si="155"/>
        <v>0</v>
      </c>
      <c r="D3281" s="263" t="b">
        <f>ISBLANK(L18.1.1C38)</f>
        <v>1</v>
      </c>
      <c r="E3281" s="263">
        <f>COUNT(L18.1.1C38)</f>
        <v>0</v>
      </c>
      <c r="G3281" s="268" t="str">
        <f t="shared" si="153"/>
        <v>'=ISBLANK(L18.1.1C38)</v>
      </c>
      <c r="H3281" s="263" t="str">
        <f t="shared" si="154"/>
        <v>'=COUNT(L18.1.1C38)</v>
      </c>
    </row>
    <row r="3282" spans="1:8" x14ac:dyDescent="0.2">
      <c r="A3282" s="263" t="s">
        <v>5600</v>
      </c>
      <c r="B3282" s="263" t="s">
        <v>7773</v>
      </c>
      <c r="C3282" s="263">
        <f t="shared" ca="1" si="155"/>
        <v>0</v>
      </c>
      <c r="D3282" s="263" t="b">
        <f>ISBLANK(L18.1.1C39)</f>
        <v>1</v>
      </c>
      <c r="E3282" s="263">
        <f>COUNT(L18.1.1C39)</f>
        <v>0</v>
      </c>
      <c r="G3282" s="268" t="str">
        <f t="shared" si="153"/>
        <v>'=ISBLANK(L18.1.1C39)</v>
      </c>
      <c r="H3282" s="263" t="str">
        <f t="shared" si="154"/>
        <v>'=COUNT(L18.1.1C39)</v>
      </c>
    </row>
    <row r="3283" spans="1:8" x14ac:dyDescent="0.2">
      <c r="A3283" s="263" t="s">
        <v>5601</v>
      </c>
      <c r="B3283" s="263" t="s">
        <v>7774</v>
      </c>
      <c r="C3283" s="263">
        <f t="shared" ca="1" si="155"/>
        <v>0</v>
      </c>
      <c r="D3283" s="263" t="b">
        <f>ISBLANK(L18.1.1C40)</f>
        <v>1</v>
      </c>
      <c r="E3283" s="263">
        <f>COUNT(L18.1.1C40)</f>
        <v>0</v>
      </c>
      <c r="G3283" s="268" t="str">
        <f t="shared" si="153"/>
        <v>'=ISBLANK(L18.1.1C40)</v>
      </c>
      <c r="H3283" s="263" t="str">
        <f t="shared" si="154"/>
        <v>'=COUNT(L18.1.1C40)</v>
      </c>
    </row>
    <row r="3284" spans="1:8" x14ac:dyDescent="0.2">
      <c r="A3284" s="263" t="s">
        <v>5602</v>
      </c>
      <c r="B3284" s="263" t="s">
        <v>7775</v>
      </c>
      <c r="C3284" s="263">
        <f t="shared" ca="1" si="155"/>
        <v>0</v>
      </c>
      <c r="D3284" s="263" t="b">
        <f>ISBLANK(L18.1.1C41)</f>
        <v>1</v>
      </c>
      <c r="E3284" s="263">
        <f>COUNT(L18.1.1C41)</f>
        <v>0</v>
      </c>
      <c r="G3284" s="268" t="str">
        <f t="shared" si="153"/>
        <v>'=ISBLANK(L18.1.1C41)</v>
      </c>
      <c r="H3284" s="263" t="str">
        <f t="shared" si="154"/>
        <v>'=COUNT(L18.1.1C41)</v>
      </c>
    </row>
    <row r="3285" spans="1:8" x14ac:dyDescent="0.2">
      <c r="A3285" s="263" t="s">
        <v>5603</v>
      </c>
      <c r="B3285" s="263" t="s">
        <v>7776</v>
      </c>
      <c r="C3285" s="263">
        <f t="shared" ca="1" si="155"/>
        <v>0</v>
      </c>
      <c r="D3285" s="263" t="b">
        <f>ISBLANK(L18.1.1C42)</f>
        <v>1</v>
      </c>
      <c r="E3285" s="263">
        <f>COUNT(L18.1.1C42)</f>
        <v>0</v>
      </c>
      <c r="G3285" s="268" t="str">
        <f t="shared" si="153"/>
        <v>'=ISBLANK(L18.1.1C42)</v>
      </c>
      <c r="H3285" s="263" t="str">
        <f t="shared" si="154"/>
        <v>'=COUNT(L18.1.1C42)</v>
      </c>
    </row>
    <row r="3286" spans="1:8" x14ac:dyDescent="0.2">
      <c r="A3286" s="263" t="s">
        <v>5604</v>
      </c>
      <c r="B3286" s="263" t="s">
        <v>7777</v>
      </c>
      <c r="C3286" s="263">
        <f t="shared" ca="1" si="155"/>
        <v>0</v>
      </c>
      <c r="D3286" s="263" t="b">
        <f>ISBLANK(L18.1.1C43)</f>
        <v>1</v>
      </c>
      <c r="E3286" s="263">
        <f>COUNT(L18.1.1C43)</f>
        <v>0</v>
      </c>
      <c r="G3286" s="268" t="str">
        <f t="shared" si="153"/>
        <v>'=ISBLANK(L18.1.1C43)</v>
      </c>
      <c r="H3286" s="263" t="str">
        <f t="shared" si="154"/>
        <v>'=COUNT(L18.1.1C43)</v>
      </c>
    </row>
    <row r="3287" spans="1:8" x14ac:dyDescent="0.2">
      <c r="A3287" s="263" t="s">
        <v>5605</v>
      </c>
      <c r="B3287" s="263" t="s">
        <v>7778</v>
      </c>
      <c r="C3287" s="263">
        <f t="shared" ca="1" si="155"/>
        <v>0</v>
      </c>
      <c r="D3287" s="263" t="b">
        <f>ISBLANK(L18.1.1C44)</f>
        <v>1</v>
      </c>
      <c r="E3287" s="263">
        <f>COUNT(L18.1.1C44)</f>
        <v>0</v>
      </c>
      <c r="G3287" s="268" t="str">
        <f t="shared" si="153"/>
        <v>'=ISBLANK(L18.1.1C44)</v>
      </c>
      <c r="H3287" s="263" t="str">
        <f t="shared" si="154"/>
        <v>'=COUNT(L18.1.1C44)</v>
      </c>
    </row>
    <row r="3288" spans="1:8" x14ac:dyDescent="0.2">
      <c r="A3288" s="263" t="s">
        <v>5606</v>
      </c>
      <c r="B3288" s="263" t="s">
        <v>7779</v>
      </c>
      <c r="C3288" s="263">
        <f t="shared" ca="1" si="155"/>
        <v>0</v>
      </c>
      <c r="D3288" s="263" t="b">
        <f>ISBLANK(L18.1.1C45)</f>
        <v>1</v>
      </c>
      <c r="E3288" s="263">
        <f>COUNT(L18.1.1C45)</f>
        <v>0</v>
      </c>
      <c r="G3288" s="268" t="str">
        <f t="shared" si="153"/>
        <v>'=ISBLANK(L18.1.1C45)</v>
      </c>
      <c r="H3288" s="263" t="str">
        <f t="shared" si="154"/>
        <v>'=COUNT(L18.1.1C45)</v>
      </c>
    </row>
    <row r="3289" spans="1:8" x14ac:dyDescent="0.2">
      <c r="A3289" s="263" t="s">
        <v>5607</v>
      </c>
      <c r="B3289" s="263" t="s">
        <v>7780</v>
      </c>
      <c r="C3289" s="263">
        <f t="shared" ca="1" si="155"/>
        <v>0</v>
      </c>
      <c r="D3289" s="263" t="b">
        <f>ISBLANK(L18.1.1C46)</f>
        <v>1</v>
      </c>
      <c r="E3289" s="263">
        <f>COUNT(L18.1.1C46)</f>
        <v>0</v>
      </c>
      <c r="G3289" s="268" t="str">
        <f t="shared" si="153"/>
        <v>'=ISBLANK(L18.1.1C46)</v>
      </c>
      <c r="H3289" s="263" t="str">
        <f t="shared" si="154"/>
        <v>'=COUNT(L18.1.1C46)</v>
      </c>
    </row>
    <row r="3290" spans="1:8" x14ac:dyDescent="0.2">
      <c r="A3290" s="263" t="s">
        <v>5608</v>
      </c>
      <c r="B3290" s="263" t="s">
        <v>7781</v>
      </c>
      <c r="C3290" s="263">
        <f t="shared" ca="1" si="155"/>
        <v>0</v>
      </c>
      <c r="D3290" s="263" t="b">
        <f>ISBLANK(L18.1.1C47)</f>
        <v>1</v>
      </c>
      <c r="E3290" s="263">
        <f>COUNT(L18.1.1C47)</f>
        <v>0</v>
      </c>
      <c r="G3290" s="268" t="str">
        <f t="shared" si="153"/>
        <v>'=ISBLANK(L18.1.1C47)</v>
      </c>
      <c r="H3290" s="263" t="str">
        <f t="shared" si="154"/>
        <v>'=COUNT(L18.1.1C47)</v>
      </c>
    </row>
    <row r="3291" spans="1:8" x14ac:dyDescent="0.2">
      <c r="A3291" s="263" t="s">
        <v>5609</v>
      </c>
      <c r="B3291" s="263" t="s">
        <v>7782</v>
      </c>
      <c r="C3291" s="263">
        <f t="shared" ca="1" si="155"/>
        <v>0</v>
      </c>
      <c r="D3291" s="263" t="b">
        <f>ISBLANK(L18.1.1C48)</f>
        <v>1</v>
      </c>
      <c r="E3291" s="263">
        <f>COUNT(L18.1.1C48)</f>
        <v>0</v>
      </c>
      <c r="G3291" s="268" t="str">
        <f t="shared" si="153"/>
        <v>'=ISBLANK(L18.1.1C48)</v>
      </c>
      <c r="H3291" s="263" t="str">
        <f t="shared" si="154"/>
        <v>'=COUNT(L18.1.1C48)</v>
      </c>
    </row>
    <row r="3292" spans="1:8" x14ac:dyDescent="0.2">
      <c r="A3292" s="263" t="s">
        <v>5610</v>
      </c>
      <c r="B3292" s="263" t="s">
        <v>7783</v>
      </c>
      <c r="C3292" s="263">
        <f t="shared" ca="1" si="155"/>
        <v>0</v>
      </c>
      <c r="D3292" s="263" t="b">
        <f>ISBLANK(L18.1.1C49)</f>
        <v>1</v>
      </c>
      <c r="E3292" s="263">
        <f>COUNT(L18.1.1C49)</f>
        <v>0</v>
      </c>
      <c r="G3292" s="268" t="str">
        <f t="shared" si="153"/>
        <v>'=ISBLANK(L18.1.1C49)</v>
      </c>
      <c r="H3292" s="263" t="str">
        <f t="shared" si="154"/>
        <v>'=COUNT(L18.1.1C49)</v>
      </c>
    </row>
    <row r="3293" spans="1:8" x14ac:dyDescent="0.2">
      <c r="A3293" s="263" t="s">
        <v>5611</v>
      </c>
      <c r="B3293" s="263" t="s">
        <v>7784</v>
      </c>
      <c r="C3293" s="263">
        <f t="shared" ca="1" si="155"/>
        <v>0</v>
      </c>
      <c r="D3293" s="263" t="b">
        <f>ISBLANK(L18.1.1C50)</f>
        <v>1</v>
      </c>
      <c r="E3293" s="263">
        <f>COUNT(L18.1.1C50)</f>
        <v>0</v>
      </c>
      <c r="G3293" s="268" t="str">
        <f t="shared" si="153"/>
        <v>'=ISBLANK(L18.1.1C50)</v>
      </c>
      <c r="H3293" s="263" t="str">
        <f t="shared" si="154"/>
        <v>'=COUNT(L18.1.1C50)</v>
      </c>
    </row>
    <row r="3294" spans="1:8" x14ac:dyDescent="0.2">
      <c r="A3294" s="263" t="s">
        <v>5612</v>
      </c>
      <c r="B3294" s="263" t="s">
        <v>7785</v>
      </c>
      <c r="C3294" s="263">
        <f t="shared" ca="1" si="155"/>
        <v>0</v>
      </c>
      <c r="D3294" s="263" t="b">
        <f>ISBLANK(L18.1.1C51)</f>
        <v>1</v>
      </c>
      <c r="E3294" s="263">
        <f>COUNT(L18.1.1C51)</f>
        <v>0</v>
      </c>
      <c r="G3294" s="268" t="str">
        <f t="shared" si="153"/>
        <v>'=ISBLANK(L18.1.1C51)</v>
      </c>
      <c r="H3294" s="263" t="str">
        <f t="shared" si="154"/>
        <v>'=COUNT(L18.1.1C51)</v>
      </c>
    </row>
    <row r="3295" spans="1:8" x14ac:dyDescent="0.2">
      <c r="A3295" s="263" t="s">
        <v>5613</v>
      </c>
      <c r="B3295" s="263" t="s">
        <v>6564</v>
      </c>
      <c r="C3295" s="263">
        <f t="shared" ca="1" si="155"/>
        <v>0</v>
      </c>
      <c r="D3295" s="263" t="b">
        <f>ISBLANK(L18.1.1D01)</f>
        <v>1</v>
      </c>
      <c r="E3295" s="263">
        <f>COUNT(L18.1.1D01)</f>
        <v>0</v>
      </c>
      <c r="G3295" s="268" t="str">
        <f t="shared" si="153"/>
        <v>'=ISBLANK(L18.1.1D01)</v>
      </c>
      <c r="H3295" s="263" t="str">
        <f t="shared" si="154"/>
        <v>'=COUNT(L18.1.1D01)</v>
      </c>
    </row>
    <row r="3296" spans="1:8" x14ac:dyDescent="0.2">
      <c r="A3296" s="263" t="s">
        <v>5614</v>
      </c>
      <c r="B3296" s="263" t="s">
        <v>6565</v>
      </c>
      <c r="C3296" s="263">
        <f t="shared" ca="1" si="155"/>
        <v>0</v>
      </c>
      <c r="D3296" s="263" t="b">
        <f>ISBLANK(L18.1.1D02)</f>
        <v>1</v>
      </c>
      <c r="E3296" s="263">
        <f>COUNT(L18.1.1D02)</f>
        <v>0</v>
      </c>
      <c r="G3296" s="268" t="str">
        <f t="shared" si="153"/>
        <v>'=ISBLANK(L18.1.1D02)</v>
      </c>
      <c r="H3296" s="263" t="str">
        <f t="shared" si="154"/>
        <v>'=COUNT(L18.1.1D02)</v>
      </c>
    </row>
    <row r="3297" spans="1:8" x14ac:dyDescent="0.2">
      <c r="A3297" s="263" t="s">
        <v>5615</v>
      </c>
      <c r="B3297" s="263" t="s">
        <v>6566</v>
      </c>
      <c r="C3297" s="263">
        <f t="shared" ca="1" si="155"/>
        <v>0</v>
      </c>
      <c r="D3297" s="263" t="b">
        <f>ISBLANK(L18.1.1E01)</f>
        <v>1</v>
      </c>
      <c r="E3297" s="263">
        <f>COUNT(L18.1.1E01)</f>
        <v>0</v>
      </c>
      <c r="G3297" s="268" t="str">
        <f t="shared" si="153"/>
        <v>'=ISBLANK(L18.1.1E01)</v>
      </c>
      <c r="H3297" s="263" t="str">
        <f t="shared" si="154"/>
        <v>'=COUNT(L18.1.1E01)</v>
      </c>
    </row>
    <row r="3298" spans="1:8" x14ac:dyDescent="0.2">
      <c r="A3298" s="263" t="s">
        <v>5616</v>
      </c>
      <c r="B3298" s="263" t="s">
        <v>6567</v>
      </c>
      <c r="C3298" s="263">
        <f t="shared" ca="1" si="155"/>
        <v>0</v>
      </c>
      <c r="D3298" s="263" t="b">
        <f>ISBLANK(L18.1.1E02)</f>
        <v>1</v>
      </c>
      <c r="E3298" s="263">
        <f>COUNT(L18.1.1E02)</f>
        <v>0</v>
      </c>
      <c r="G3298" s="268" t="str">
        <f t="shared" si="153"/>
        <v>'=ISBLANK(L18.1.1E02)</v>
      </c>
      <c r="H3298" s="263" t="str">
        <f t="shared" si="154"/>
        <v>'=COUNT(L18.1.1E02)</v>
      </c>
    </row>
    <row r="3299" spans="1:8" x14ac:dyDescent="0.2">
      <c r="A3299" s="263" t="s">
        <v>5617</v>
      </c>
      <c r="B3299" s="263" t="s">
        <v>6568</v>
      </c>
      <c r="C3299" s="263">
        <f t="shared" ca="1" si="155"/>
        <v>0</v>
      </c>
      <c r="D3299" s="263" t="b">
        <f>ISBLANK(L18.1.1M01)</f>
        <v>1</v>
      </c>
      <c r="E3299" s="263">
        <f>COUNT(L18.1.1M01)</f>
        <v>0</v>
      </c>
      <c r="G3299" s="268" t="str">
        <f t="shared" si="153"/>
        <v>'=ISBLANK(L18.1.1M01)</v>
      </c>
      <c r="H3299" s="263" t="str">
        <f t="shared" si="154"/>
        <v>'=COUNT(L18.1.1M01)</v>
      </c>
    </row>
    <row r="3300" spans="1:8" x14ac:dyDescent="0.2">
      <c r="A3300" s="263" t="s">
        <v>5618</v>
      </c>
      <c r="B3300" s="263" t="s">
        <v>7786</v>
      </c>
      <c r="C3300" s="263">
        <f t="shared" ca="1" si="155"/>
        <v>0</v>
      </c>
      <c r="D3300" s="263" t="b">
        <f>ISBLANK(L18.1.1T)</f>
        <v>0</v>
      </c>
      <c r="E3300" s="263">
        <f>COUNT(L18.1.1T)</f>
        <v>1</v>
      </c>
      <c r="G3300" s="268" t="str">
        <f t="shared" si="153"/>
        <v>'=ISBLANK(L18.1.1T)</v>
      </c>
      <c r="H3300" s="263" t="str">
        <f t="shared" si="154"/>
        <v>'=COUNT(L18.1.1T)</v>
      </c>
    </row>
    <row r="3301" spans="1:8" x14ac:dyDescent="0.2">
      <c r="A3301" s="263" t="s">
        <v>5620</v>
      </c>
      <c r="B3301" s="263" t="s">
        <v>7787</v>
      </c>
      <c r="C3301" s="263" t="e">
        <f t="shared" ca="1" si="155"/>
        <v>#VALUE!</v>
      </c>
      <c r="D3301" s="263" t="b">
        <f>ISBLANK(L18.1.2)</f>
        <v>0</v>
      </c>
      <c r="E3301" s="263">
        <f>COUNT(L18.1.2)</f>
        <v>0</v>
      </c>
      <c r="G3301" s="268" t="str">
        <f t="shared" si="153"/>
        <v>'=ISBLANK(L18.1.2)</v>
      </c>
      <c r="H3301" s="263" t="str">
        <f t="shared" si="154"/>
        <v>'=COUNT(L18.1.2)</v>
      </c>
    </row>
    <row r="3302" spans="1:8" x14ac:dyDescent="0.2">
      <c r="A3302" s="263" t="s">
        <v>5621</v>
      </c>
      <c r="B3302" s="263" t="s">
        <v>8111</v>
      </c>
      <c r="C3302" s="263" t="e">
        <f t="shared" ca="1" si="155"/>
        <v>#VALUE!</v>
      </c>
      <c r="D3302" s="263" t="b">
        <f>ISBLANK(L18.1.2.1)</f>
        <v>0</v>
      </c>
      <c r="E3302" s="263">
        <f>COUNT(L18.1.2.1)</f>
        <v>0</v>
      </c>
      <c r="G3302" s="268" t="str">
        <f t="shared" si="153"/>
        <v>'=ISBLANK(L18.1.2.1)</v>
      </c>
      <c r="H3302" s="263" t="str">
        <f t="shared" si="154"/>
        <v>'=COUNT(L18.1.2.1)</v>
      </c>
    </row>
    <row r="3303" spans="1:8" x14ac:dyDescent="0.2">
      <c r="A3303" s="263" t="s">
        <v>5622</v>
      </c>
      <c r="B3303" s="263" t="s">
        <v>8112</v>
      </c>
      <c r="C3303" s="263">
        <f t="shared" ca="1" si="155"/>
        <v>0</v>
      </c>
      <c r="D3303" s="263" t="b">
        <f>ISBLANK(L18.1.2.1C01)</f>
        <v>1</v>
      </c>
      <c r="E3303" s="263">
        <f>COUNT(L18.1.2.1C01)</f>
        <v>0</v>
      </c>
      <c r="G3303" s="268" t="str">
        <f t="shared" si="153"/>
        <v>'=ISBLANK(L18.1.2.1C01)</v>
      </c>
      <c r="H3303" s="263" t="str">
        <f t="shared" si="154"/>
        <v>'=COUNT(L18.1.2.1C01)</v>
      </c>
    </row>
    <row r="3304" spans="1:8" x14ac:dyDescent="0.2">
      <c r="A3304" s="263" t="s">
        <v>5623</v>
      </c>
      <c r="B3304" s="263" t="s">
        <v>8113</v>
      </c>
      <c r="C3304" s="263">
        <f t="shared" ca="1" si="155"/>
        <v>0</v>
      </c>
      <c r="D3304" s="263" t="b">
        <f>ISBLANK(L18.1.2.1C02)</f>
        <v>1</v>
      </c>
      <c r="E3304" s="263">
        <f>COUNT(L18.1.2.1C02)</f>
        <v>0</v>
      </c>
      <c r="G3304" s="268" t="str">
        <f t="shared" si="153"/>
        <v>'=ISBLANK(L18.1.2.1C02)</v>
      </c>
      <c r="H3304" s="263" t="str">
        <f t="shared" si="154"/>
        <v>'=COUNT(L18.1.2.1C02)</v>
      </c>
    </row>
    <row r="3305" spans="1:8" x14ac:dyDescent="0.2">
      <c r="A3305" s="263" t="s">
        <v>5624</v>
      </c>
      <c r="B3305" s="263" t="s">
        <v>8114</v>
      </c>
      <c r="C3305" s="263">
        <f t="shared" ca="1" si="155"/>
        <v>0</v>
      </c>
      <c r="D3305" s="263" t="b">
        <f>ISBLANK(L18.1.2.1C03)</f>
        <v>1</v>
      </c>
      <c r="E3305" s="263">
        <f>COUNT(L18.1.2.1C03)</f>
        <v>0</v>
      </c>
      <c r="G3305" s="268" t="str">
        <f t="shared" si="153"/>
        <v>'=ISBLANK(L18.1.2.1C03)</v>
      </c>
      <c r="H3305" s="263" t="str">
        <f t="shared" si="154"/>
        <v>'=COUNT(L18.1.2.1C03)</v>
      </c>
    </row>
    <row r="3306" spans="1:8" x14ac:dyDescent="0.2">
      <c r="A3306" s="263" t="s">
        <v>5625</v>
      </c>
      <c r="B3306" s="263" t="s">
        <v>8115</v>
      </c>
      <c r="C3306" s="263">
        <f t="shared" ca="1" si="155"/>
        <v>0</v>
      </c>
      <c r="D3306" s="263" t="b">
        <f>ISBLANK(L18.1.2.1C04)</f>
        <v>1</v>
      </c>
      <c r="E3306" s="263">
        <f>COUNT(L18.1.2.1C04)</f>
        <v>0</v>
      </c>
      <c r="G3306" s="268" t="str">
        <f t="shared" si="153"/>
        <v>'=ISBLANK(L18.1.2.1C04)</v>
      </c>
      <c r="H3306" s="263" t="str">
        <f t="shared" si="154"/>
        <v>'=COUNT(L18.1.2.1C04)</v>
      </c>
    </row>
    <row r="3307" spans="1:8" x14ac:dyDescent="0.2">
      <c r="A3307" s="263" t="s">
        <v>5626</v>
      </c>
      <c r="B3307" s="263" t="s">
        <v>8116</v>
      </c>
      <c r="C3307" s="263">
        <f t="shared" ca="1" si="155"/>
        <v>0</v>
      </c>
      <c r="D3307" s="263" t="b">
        <f>ISBLANK(L18.1.2.1C05)</f>
        <v>1</v>
      </c>
      <c r="E3307" s="263">
        <f>COUNT(L18.1.2.1C05)</f>
        <v>0</v>
      </c>
      <c r="G3307" s="268" t="str">
        <f t="shared" si="153"/>
        <v>'=ISBLANK(L18.1.2.1C05)</v>
      </c>
      <c r="H3307" s="263" t="str">
        <f t="shared" si="154"/>
        <v>'=COUNT(L18.1.2.1C05)</v>
      </c>
    </row>
    <row r="3308" spans="1:8" x14ac:dyDescent="0.2">
      <c r="A3308" s="263" t="s">
        <v>5627</v>
      </c>
      <c r="B3308" s="263" t="s">
        <v>8117</v>
      </c>
      <c r="C3308" s="263">
        <f t="shared" ca="1" si="155"/>
        <v>0</v>
      </c>
      <c r="D3308" s="263" t="b">
        <f>ISBLANK(L18.1.2.1C06)</f>
        <v>1</v>
      </c>
      <c r="E3308" s="263">
        <f>COUNT(L18.1.2.1C06)</f>
        <v>0</v>
      </c>
      <c r="G3308" s="268" t="str">
        <f t="shared" si="153"/>
        <v>'=ISBLANK(L18.1.2.1C06)</v>
      </c>
      <c r="H3308" s="263" t="str">
        <f t="shared" si="154"/>
        <v>'=COUNT(L18.1.2.1C06)</v>
      </c>
    </row>
    <row r="3309" spans="1:8" x14ac:dyDescent="0.2">
      <c r="A3309" s="263" t="s">
        <v>5628</v>
      </c>
      <c r="B3309" s="263" t="s">
        <v>8118</v>
      </c>
      <c r="C3309" s="263">
        <f t="shared" ca="1" si="155"/>
        <v>0</v>
      </c>
      <c r="D3309" s="263" t="b">
        <f>ISBLANK(L18.1.2.1C07)</f>
        <v>1</v>
      </c>
      <c r="E3309" s="263">
        <f>COUNT(L18.1.2.1C07)</f>
        <v>0</v>
      </c>
      <c r="G3309" s="268" t="str">
        <f t="shared" si="153"/>
        <v>'=ISBLANK(L18.1.2.1C07)</v>
      </c>
      <c r="H3309" s="263" t="str">
        <f t="shared" si="154"/>
        <v>'=COUNT(L18.1.2.1C07)</v>
      </c>
    </row>
    <row r="3310" spans="1:8" x14ac:dyDescent="0.2">
      <c r="A3310" s="263" t="s">
        <v>5629</v>
      </c>
      <c r="B3310" s="263" t="s">
        <v>8119</v>
      </c>
      <c r="C3310" s="263">
        <f t="shared" ca="1" si="155"/>
        <v>0</v>
      </c>
      <c r="D3310" s="263" t="b">
        <f>ISBLANK(L18.1.2.1C08)</f>
        <v>1</v>
      </c>
      <c r="E3310" s="263">
        <f>COUNT(L18.1.2.1C08)</f>
        <v>0</v>
      </c>
      <c r="G3310" s="268" t="str">
        <f t="shared" si="153"/>
        <v>'=ISBLANK(L18.1.2.1C08)</v>
      </c>
      <c r="H3310" s="263" t="str">
        <f t="shared" si="154"/>
        <v>'=COUNT(L18.1.2.1C08)</v>
      </c>
    </row>
    <row r="3311" spans="1:8" x14ac:dyDescent="0.2">
      <c r="A3311" s="263" t="s">
        <v>5630</v>
      </c>
      <c r="B3311" s="263" t="s">
        <v>8120</v>
      </c>
      <c r="C3311" s="263">
        <f t="shared" ca="1" si="155"/>
        <v>0</v>
      </c>
      <c r="D3311" s="263" t="b">
        <f>ISBLANK(L18.1.2.1C09)</f>
        <v>1</v>
      </c>
      <c r="E3311" s="263">
        <f>COUNT(L18.1.2.1C09)</f>
        <v>0</v>
      </c>
      <c r="G3311" s="268" t="str">
        <f t="shared" si="153"/>
        <v>'=ISBLANK(L18.1.2.1C09)</v>
      </c>
      <c r="H3311" s="263" t="str">
        <f t="shared" si="154"/>
        <v>'=COUNT(L18.1.2.1C09)</v>
      </c>
    </row>
    <row r="3312" spans="1:8" x14ac:dyDescent="0.2">
      <c r="A3312" s="263" t="s">
        <v>5631</v>
      </c>
      <c r="B3312" s="263" t="s">
        <v>8121</v>
      </c>
      <c r="C3312" s="263">
        <f t="shared" ca="1" si="155"/>
        <v>0</v>
      </c>
      <c r="D3312" s="263" t="b">
        <f>ISBLANK(L18.1.2.1C10)</f>
        <v>1</v>
      </c>
      <c r="E3312" s="263">
        <f>COUNT(L18.1.2.1C10)</f>
        <v>0</v>
      </c>
      <c r="G3312" s="268" t="str">
        <f t="shared" si="153"/>
        <v>'=ISBLANK(L18.1.2.1C10)</v>
      </c>
      <c r="H3312" s="263" t="str">
        <f t="shared" si="154"/>
        <v>'=COUNT(L18.1.2.1C10)</v>
      </c>
    </row>
    <row r="3313" spans="1:8" x14ac:dyDescent="0.2">
      <c r="A3313" s="263" t="s">
        <v>5632</v>
      </c>
      <c r="B3313" s="263" t="s">
        <v>8122</v>
      </c>
      <c r="C3313" s="263">
        <f t="shared" ca="1" si="155"/>
        <v>0</v>
      </c>
      <c r="D3313" s="263" t="b">
        <f>ISBLANK(L18.1.2.1C11)</f>
        <v>1</v>
      </c>
      <c r="E3313" s="263">
        <f>COUNT(L18.1.2.1C11)</f>
        <v>0</v>
      </c>
      <c r="G3313" s="268" t="str">
        <f t="shared" si="153"/>
        <v>'=ISBLANK(L18.1.2.1C11)</v>
      </c>
      <c r="H3313" s="263" t="str">
        <f t="shared" si="154"/>
        <v>'=COUNT(L18.1.2.1C11)</v>
      </c>
    </row>
    <row r="3314" spans="1:8" x14ac:dyDescent="0.2">
      <c r="A3314" s="263" t="s">
        <v>5633</v>
      </c>
      <c r="B3314" s="263" t="s">
        <v>8123</v>
      </c>
      <c r="C3314" s="263">
        <f t="shared" ca="1" si="155"/>
        <v>0</v>
      </c>
      <c r="D3314" s="263" t="b">
        <f>ISBLANK(L18.1.2.1C12)</f>
        <v>1</v>
      </c>
      <c r="E3314" s="263">
        <f>COUNT(L18.1.2.1C12)</f>
        <v>0</v>
      </c>
      <c r="G3314" s="268" t="str">
        <f t="shared" si="153"/>
        <v>'=ISBLANK(L18.1.2.1C12)</v>
      </c>
      <c r="H3314" s="263" t="str">
        <f t="shared" si="154"/>
        <v>'=COUNT(L18.1.2.1C12)</v>
      </c>
    </row>
    <row r="3315" spans="1:8" x14ac:dyDescent="0.2">
      <c r="A3315" s="263" t="s">
        <v>5634</v>
      </c>
      <c r="B3315" s="263" t="s">
        <v>8124</v>
      </c>
      <c r="C3315" s="263">
        <f t="shared" ca="1" si="155"/>
        <v>0</v>
      </c>
      <c r="D3315" s="263" t="b">
        <f>ISBLANK(L18.1.2.1C13)</f>
        <v>1</v>
      </c>
      <c r="E3315" s="263">
        <f>COUNT(L18.1.2.1C13)</f>
        <v>0</v>
      </c>
      <c r="G3315" s="268" t="str">
        <f t="shared" si="153"/>
        <v>'=ISBLANK(L18.1.2.1C13)</v>
      </c>
      <c r="H3315" s="263" t="str">
        <f t="shared" si="154"/>
        <v>'=COUNT(L18.1.2.1C13)</v>
      </c>
    </row>
    <row r="3316" spans="1:8" x14ac:dyDescent="0.2">
      <c r="A3316" s="263" t="s">
        <v>5635</v>
      </c>
      <c r="B3316" s="263" t="s">
        <v>8125</v>
      </c>
      <c r="C3316" s="263">
        <f t="shared" ca="1" si="155"/>
        <v>0</v>
      </c>
      <c r="D3316" s="263" t="b">
        <f>ISBLANK(L18.1.2.1C14)</f>
        <v>1</v>
      </c>
      <c r="E3316" s="263">
        <f>COUNT(L18.1.2.1C14)</f>
        <v>0</v>
      </c>
      <c r="G3316" s="268" t="str">
        <f t="shared" si="153"/>
        <v>'=ISBLANK(L18.1.2.1C14)</v>
      </c>
      <c r="H3316" s="263" t="str">
        <f t="shared" si="154"/>
        <v>'=COUNT(L18.1.2.1C14)</v>
      </c>
    </row>
    <row r="3317" spans="1:8" x14ac:dyDescent="0.2">
      <c r="A3317" s="263" t="s">
        <v>5636</v>
      </c>
      <c r="B3317" s="263" t="s">
        <v>8126</v>
      </c>
      <c r="C3317" s="263">
        <f t="shared" ca="1" si="155"/>
        <v>0</v>
      </c>
      <c r="D3317" s="263" t="b">
        <f>ISBLANK(L18.1.2.1C15)</f>
        <v>1</v>
      </c>
      <c r="E3317" s="263">
        <f>COUNT(L18.1.2.1C15)</f>
        <v>0</v>
      </c>
      <c r="G3317" s="268" t="str">
        <f t="shared" si="153"/>
        <v>'=ISBLANK(L18.1.2.1C15)</v>
      </c>
      <c r="H3317" s="263" t="str">
        <f t="shared" si="154"/>
        <v>'=COUNT(L18.1.2.1C15)</v>
      </c>
    </row>
    <row r="3318" spans="1:8" x14ac:dyDescent="0.2">
      <c r="A3318" s="263" t="s">
        <v>5637</v>
      </c>
      <c r="B3318" s="263" t="s">
        <v>8127</v>
      </c>
      <c r="C3318" s="263">
        <f t="shared" ca="1" si="155"/>
        <v>0</v>
      </c>
      <c r="D3318" s="263" t="b">
        <f>ISBLANK(L18.1.2.1C16)</f>
        <v>1</v>
      </c>
      <c r="E3318" s="263">
        <f>COUNT(L18.1.2.1C16)</f>
        <v>0</v>
      </c>
      <c r="G3318" s="268" t="str">
        <f t="shared" si="153"/>
        <v>'=ISBLANK(L18.1.2.1C16)</v>
      </c>
      <c r="H3318" s="263" t="str">
        <f t="shared" si="154"/>
        <v>'=COUNT(L18.1.2.1C16)</v>
      </c>
    </row>
    <row r="3319" spans="1:8" x14ac:dyDescent="0.2">
      <c r="A3319" s="263" t="s">
        <v>5638</v>
      </c>
      <c r="B3319" s="263" t="s">
        <v>8128</v>
      </c>
      <c r="C3319" s="263">
        <f t="shared" ca="1" si="155"/>
        <v>0</v>
      </c>
      <c r="D3319" s="263" t="b">
        <f>ISBLANK(L18.1.2.1C17)</f>
        <v>1</v>
      </c>
      <c r="E3319" s="263">
        <f>COUNT(L18.1.2.1C17)</f>
        <v>0</v>
      </c>
      <c r="G3319" s="268" t="str">
        <f t="shared" si="153"/>
        <v>'=ISBLANK(L18.1.2.1C17)</v>
      </c>
      <c r="H3319" s="263" t="str">
        <f t="shared" si="154"/>
        <v>'=COUNT(L18.1.2.1C17)</v>
      </c>
    </row>
    <row r="3320" spans="1:8" x14ac:dyDescent="0.2">
      <c r="A3320" s="263" t="s">
        <v>5639</v>
      </c>
      <c r="B3320" s="263" t="s">
        <v>8129</v>
      </c>
      <c r="C3320" s="263">
        <f t="shared" ca="1" si="155"/>
        <v>0</v>
      </c>
      <c r="D3320" s="263" t="b">
        <f>ISBLANK(L18.1.2.1C18)</f>
        <v>1</v>
      </c>
      <c r="E3320" s="263">
        <f>COUNT(L18.1.2.1C18)</f>
        <v>0</v>
      </c>
      <c r="G3320" s="268" t="str">
        <f t="shared" si="153"/>
        <v>'=ISBLANK(L18.1.2.1C18)</v>
      </c>
      <c r="H3320" s="263" t="str">
        <f t="shared" si="154"/>
        <v>'=COUNT(L18.1.2.1C18)</v>
      </c>
    </row>
    <row r="3321" spans="1:8" x14ac:dyDescent="0.2">
      <c r="A3321" s="263" t="s">
        <v>5640</v>
      </c>
      <c r="B3321" s="263" t="s">
        <v>8130</v>
      </c>
      <c r="C3321" s="263">
        <f t="shared" ca="1" si="155"/>
        <v>0</v>
      </c>
      <c r="D3321" s="263" t="b">
        <f>ISBLANK(L18.1.2.1C19)</f>
        <v>1</v>
      </c>
      <c r="E3321" s="263">
        <f>COUNT(L18.1.2.1C19)</f>
        <v>0</v>
      </c>
      <c r="G3321" s="268" t="str">
        <f t="shared" si="153"/>
        <v>'=ISBLANK(L18.1.2.1C19)</v>
      </c>
      <c r="H3321" s="263" t="str">
        <f t="shared" si="154"/>
        <v>'=COUNT(L18.1.2.1C19)</v>
      </c>
    </row>
    <row r="3322" spans="1:8" x14ac:dyDescent="0.2">
      <c r="A3322" s="263" t="s">
        <v>5641</v>
      </c>
      <c r="B3322" s="263" t="s">
        <v>8131</v>
      </c>
      <c r="C3322" s="263">
        <f t="shared" ca="1" si="155"/>
        <v>0</v>
      </c>
      <c r="D3322" s="263" t="b">
        <f>ISBLANK(L18.1.2.1C20)</f>
        <v>1</v>
      </c>
      <c r="E3322" s="263">
        <f>COUNT(L18.1.2.1C20)</f>
        <v>0</v>
      </c>
      <c r="G3322" s="268" t="str">
        <f t="shared" si="153"/>
        <v>'=ISBLANK(L18.1.2.1C20)</v>
      </c>
      <c r="H3322" s="263" t="str">
        <f t="shared" si="154"/>
        <v>'=COUNT(L18.1.2.1C20)</v>
      </c>
    </row>
    <row r="3323" spans="1:8" x14ac:dyDescent="0.2">
      <c r="A3323" s="263" t="s">
        <v>5642</v>
      </c>
      <c r="B3323" s="263" t="s">
        <v>8132</v>
      </c>
      <c r="C3323" s="263">
        <f t="shared" ca="1" si="155"/>
        <v>0</v>
      </c>
      <c r="D3323" s="263" t="b">
        <f>ISBLANK(L18.1.2.1C21)</f>
        <v>1</v>
      </c>
      <c r="E3323" s="263">
        <f>COUNT(L18.1.2.1C21)</f>
        <v>0</v>
      </c>
      <c r="G3323" s="268" t="str">
        <f t="shared" si="153"/>
        <v>'=ISBLANK(L18.1.2.1C21)</v>
      </c>
      <c r="H3323" s="263" t="str">
        <f t="shared" si="154"/>
        <v>'=COUNT(L18.1.2.1C21)</v>
      </c>
    </row>
    <row r="3324" spans="1:8" x14ac:dyDescent="0.2">
      <c r="A3324" s="263" t="s">
        <v>5643</v>
      </c>
      <c r="B3324" s="263" t="s">
        <v>8133</v>
      </c>
      <c r="C3324" s="263">
        <f t="shared" ca="1" si="155"/>
        <v>0</v>
      </c>
      <c r="D3324" s="263" t="b">
        <f>ISBLANK(L18.1.2.1C22)</f>
        <v>1</v>
      </c>
      <c r="E3324" s="263">
        <f>COUNT(L18.1.2.1C22)</f>
        <v>0</v>
      </c>
      <c r="G3324" s="268" t="str">
        <f t="shared" si="153"/>
        <v>'=ISBLANK(L18.1.2.1C22)</v>
      </c>
      <c r="H3324" s="263" t="str">
        <f t="shared" si="154"/>
        <v>'=COUNT(L18.1.2.1C22)</v>
      </c>
    </row>
    <row r="3325" spans="1:8" x14ac:dyDescent="0.2">
      <c r="A3325" s="263" t="s">
        <v>5644</v>
      </c>
      <c r="B3325" s="263" t="s">
        <v>8134</v>
      </c>
      <c r="C3325" s="263">
        <f t="shared" ca="1" si="155"/>
        <v>0</v>
      </c>
      <c r="D3325" s="263" t="b">
        <f>ISBLANK(L18.1.2.1C23)</f>
        <v>1</v>
      </c>
      <c r="E3325" s="263">
        <f>COUNT(L18.1.2.1C23)</f>
        <v>0</v>
      </c>
      <c r="G3325" s="268" t="str">
        <f t="shared" si="153"/>
        <v>'=ISBLANK(L18.1.2.1C23)</v>
      </c>
      <c r="H3325" s="263" t="str">
        <f t="shared" si="154"/>
        <v>'=COUNT(L18.1.2.1C23)</v>
      </c>
    </row>
    <row r="3326" spans="1:8" x14ac:dyDescent="0.2">
      <c r="A3326" s="263" t="s">
        <v>5645</v>
      </c>
      <c r="B3326" s="263" t="s">
        <v>8135</v>
      </c>
      <c r="C3326" s="263">
        <f t="shared" ca="1" si="155"/>
        <v>0</v>
      </c>
      <c r="D3326" s="263" t="b">
        <f>ISBLANK(L18.1.2.1C24)</f>
        <v>1</v>
      </c>
      <c r="E3326" s="263">
        <f>COUNT(L18.1.2.1C24)</f>
        <v>0</v>
      </c>
      <c r="G3326" s="268" t="str">
        <f t="shared" si="153"/>
        <v>'=ISBLANK(L18.1.2.1C24)</v>
      </c>
      <c r="H3326" s="263" t="str">
        <f t="shared" si="154"/>
        <v>'=COUNT(L18.1.2.1C24)</v>
      </c>
    </row>
    <row r="3327" spans="1:8" x14ac:dyDescent="0.2">
      <c r="A3327" s="263" t="s">
        <v>5646</v>
      </c>
      <c r="B3327" s="263" t="s">
        <v>8136</v>
      </c>
      <c r="C3327" s="263">
        <f t="shared" ca="1" si="155"/>
        <v>0</v>
      </c>
      <c r="D3327" s="263" t="b">
        <f>ISBLANK(L18.1.2.1C25)</f>
        <v>1</v>
      </c>
      <c r="E3327" s="263">
        <f>COUNT(L18.1.2.1C25)</f>
        <v>0</v>
      </c>
      <c r="G3327" s="268" t="str">
        <f t="shared" si="153"/>
        <v>'=ISBLANK(L18.1.2.1C25)</v>
      </c>
      <c r="H3327" s="263" t="str">
        <f t="shared" si="154"/>
        <v>'=COUNT(L18.1.2.1C25)</v>
      </c>
    </row>
    <row r="3328" spans="1:8" x14ac:dyDescent="0.2">
      <c r="A3328" s="263" t="s">
        <v>5647</v>
      </c>
      <c r="B3328" s="263" t="s">
        <v>8137</v>
      </c>
      <c r="C3328" s="263">
        <f t="shared" ca="1" si="155"/>
        <v>0</v>
      </c>
      <c r="D3328" s="263" t="b">
        <f>ISBLANK(L18.1.2.1C26)</f>
        <v>1</v>
      </c>
      <c r="E3328" s="263">
        <f>COUNT(L18.1.2.1C26)</f>
        <v>0</v>
      </c>
      <c r="G3328" s="268" t="str">
        <f t="shared" si="153"/>
        <v>'=ISBLANK(L18.1.2.1C26)</v>
      </c>
      <c r="H3328" s="263" t="str">
        <f t="shared" si="154"/>
        <v>'=COUNT(L18.1.2.1C26)</v>
      </c>
    </row>
    <row r="3329" spans="1:8" x14ac:dyDescent="0.2">
      <c r="A3329" s="263" t="s">
        <v>5648</v>
      </c>
      <c r="B3329" s="263" t="s">
        <v>8138</v>
      </c>
      <c r="C3329" s="263">
        <f t="shared" ca="1" si="155"/>
        <v>0</v>
      </c>
      <c r="D3329" s="263" t="b">
        <f>ISBLANK(L18.1.2.1C27)</f>
        <v>1</v>
      </c>
      <c r="E3329" s="263">
        <f>COUNT(L18.1.2.1C27)</f>
        <v>0</v>
      </c>
      <c r="G3329" s="268" t="str">
        <f t="shared" si="153"/>
        <v>'=ISBLANK(L18.1.2.1C27)</v>
      </c>
      <c r="H3329" s="263" t="str">
        <f t="shared" si="154"/>
        <v>'=COUNT(L18.1.2.1C27)</v>
      </c>
    </row>
    <row r="3330" spans="1:8" x14ac:dyDescent="0.2">
      <c r="A3330" s="263" t="s">
        <v>5649</v>
      </c>
      <c r="B3330" s="263" t="s">
        <v>8139</v>
      </c>
      <c r="C3330" s="263">
        <f t="shared" ca="1" si="155"/>
        <v>0</v>
      </c>
      <c r="D3330" s="263" t="b">
        <f>ISBLANK(L18.1.2.1C28)</f>
        <v>1</v>
      </c>
      <c r="E3330" s="263">
        <f>COUNT(L18.1.2.1C28)</f>
        <v>0</v>
      </c>
      <c r="G3330" s="268" t="str">
        <f t="shared" ref="G3330:G3393" si="156">"'=ISBLANK(" &amp; A3330 &amp;")"</f>
        <v>'=ISBLANK(L18.1.2.1C28)</v>
      </c>
      <c r="H3330" s="263" t="str">
        <f t="shared" ref="H3330:H3393" si="157">"'=COUNT(" &amp; A3330 &amp;")"</f>
        <v>'=COUNT(L18.1.2.1C28)</v>
      </c>
    </row>
    <row r="3331" spans="1:8" x14ac:dyDescent="0.2">
      <c r="A3331" s="263" t="s">
        <v>5650</v>
      </c>
      <c r="B3331" s="263" t="s">
        <v>8140</v>
      </c>
      <c r="C3331" s="263">
        <f t="shared" ref="C3331:C3394" ca="1" si="158">INDIRECT(A3331)</f>
        <v>0</v>
      </c>
      <c r="D3331" s="263" t="b">
        <f>ISBLANK(L18.1.2.1C29)</f>
        <v>1</v>
      </c>
      <c r="E3331" s="263">
        <f>COUNT(L18.1.2.1C29)</f>
        <v>0</v>
      </c>
      <c r="G3331" s="268" t="str">
        <f t="shared" si="156"/>
        <v>'=ISBLANK(L18.1.2.1C29)</v>
      </c>
      <c r="H3331" s="263" t="str">
        <f t="shared" si="157"/>
        <v>'=COUNT(L18.1.2.1C29)</v>
      </c>
    </row>
    <row r="3332" spans="1:8" x14ac:dyDescent="0.2">
      <c r="A3332" s="263" t="s">
        <v>5651</v>
      </c>
      <c r="B3332" s="263" t="s">
        <v>8141</v>
      </c>
      <c r="C3332" s="263">
        <f t="shared" ca="1" si="158"/>
        <v>0</v>
      </c>
      <c r="D3332" s="263" t="b">
        <f>ISBLANK(L18.1.2.1C30)</f>
        <v>1</v>
      </c>
      <c r="E3332" s="263">
        <f>COUNT(L18.1.2.1C30)</f>
        <v>0</v>
      </c>
      <c r="G3332" s="268" t="str">
        <f t="shared" si="156"/>
        <v>'=ISBLANK(L18.1.2.1C30)</v>
      </c>
      <c r="H3332" s="263" t="str">
        <f t="shared" si="157"/>
        <v>'=COUNT(L18.1.2.1C30)</v>
      </c>
    </row>
    <row r="3333" spans="1:8" x14ac:dyDescent="0.2">
      <c r="A3333" s="263" t="s">
        <v>5652</v>
      </c>
      <c r="B3333" s="263" t="s">
        <v>8142</v>
      </c>
      <c r="C3333" s="263">
        <f t="shared" ca="1" si="158"/>
        <v>0</v>
      </c>
      <c r="D3333" s="263" t="b">
        <f>ISBLANK(L18.1.2.1C31)</f>
        <v>1</v>
      </c>
      <c r="E3333" s="263">
        <f>COUNT(L18.1.2.1C31)</f>
        <v>0</v>
      </c>
      <c r="G3333" s="268" t="str">
        <f t="shared" si="156"/>
        <v>'=ISBLANK(L18.1.2.1C31)</v>
      </c>
      <c r="H3333" s="263" t="str">
        <f t="shared" si="157"/>
        <v>'=COUNT(L18.1.2.1C31)</v>
      </c>
    </row>
    <row r="3334" spans="1:8" x14ac:dyDescent="0.2">
      <c r="A3334" s="263" t="s">
        <v>5653</v>
      </c>
      <c r="B3334" s="263" t="s">
        <v>8143</v>
      </c>
      <c r="C3334" s="263">
        <f t="shared" ca="1" si="158"/>
        <v>0</v>
      </c>
      <c r="D3334" s="263" t="b">
        <f>ISBLANK(L18.1.2.1C32)</f>
        <v>1</v>
      </c>
      <c r="E3334" s="263">
        <f>COUNT(L18.1.2.1C32)</f>
        <v>0</v>
      </c>
      <c r="G3334" s="268" t="str">
        <f t="shared" si="156"/>
        <v>'=ISBLANK(L18.1.2.1C32)</v>
      </c>
      <c r="H3334" s="263" t="str">
        <f t="shared" si="157"/>
        <v>'=COUNT(L18.1.2.1C32)</v>
      </c>
    </row>
    <row r="3335" spans="1:8" x14ac:dyDescent="0.2">
      <c r="A3335" s="263" t="s">
        <v>5654</v>
      </c>
      <c r="B3335" s="263" t="s">
        <v>8144</v>
      </c>
      <c r="C3335" s="263">
        <f t="shared" ca="1" si="158"/>
        <v>0</v>
      </c>
      <c r="D3335" s="263" t="b">
        <f>ISBLANK(L18.1.2.1C33)</f>
        <v>1</v>
      </c>
      <c r="E3335" s="263">
        <f>COUNT(L18.1.2.1C33)</f>
        <v>0</v>
      </c>
      <c r="G3335" s="268" t="str">
        <f t="shared" si="156"/>
        <v>'=ISBLANK(L18.1.2.1C33)</v>
      </c>
      <c r="H3335" s="263" t="str">
        <f t="shared" si="157"/>
        <v>'=COUNT(L18.1.2.1C33)</v>
      </c>
    </row>
    <row r="3336" spans="1:8" x14ac:dyDescent="0.2">
      <c r="A3336" s="263" t="s">
        <v>5655</v>
      </c>
      <c r="B3336" s="263" t="s">
        <v>8145</v>
      </c>
      <c r="C3336" s="263">
        <f t="shared" ca="1" si="158"/>
        <v>0</v>
      </c>
      <c r="D3336" s="263" t="b">
        <f>ISBLANK(L18.1.2.1C34)</f>
        <v>1</v>
      </c>
      <c r="E3336" s="263">
        <f>COUNT(L18.1.2.1C34)</f>
        <v>0</v>
      </c>
      <c r="G3336" s="268" t="str">
        <f t="shared" si="156"/>
        <v>'=ISBLANK(L18.1.2.1C34)</v>
      </c>
      <c r="H3336" s="263" t="str">
        <f t="shared" si="157"/>
        <v>'=COUNT(L18.1.2.1C34)</v>
      </c>
    </row>
    <row r="3337" spans="1:8" x14ac:dyDescent="0.2">
      <c r="A3337" s="263" t="s">
        <v>5656</v>
      </c>
      <c r="B3337" s="263" t="s">
        <v>8146</v>
      </c>
      <c r="C3337" s="263">
        <f t="shared" ca="1" si="158"/>
        <v>0</v>
      </c>
      <c r="D3337" s="263" t="b">
        <f>ISBLANK(L18.1.2.1C35)</f>
        <v>1</v>
      </c>
      <c r="E3337" s="263">
        <f>COUNT(L18.1.2.1C35)</f>
        <v>0</v>
      </c>
      <c r="G3337" s="268" t="str">
        <f t="shared" si="156"/>
        <v>'=ISBLANK(L18.1.2.1C35)</v>
      </c>
      <c r="H3337" s="263" t="str">
        <f t="shared" si="157"/>
        <v>'=COUNT(L18.1.2.1C35)</v>
      </c>
    </row>
    <row r="3338" spans="1:8" x14ac:dyDescent="0.2">
      <c r="A3338" s="263" t="s">
        <v>5657</v>
      </c>
      <c r="B3338" s="263" t="s">
        <v>8147</v>
      </c>
      <c r="C3338" s="263">
        <f t="shared" ca="1" si="158"/>
        <v>0</v>
      </c>
      <c r="D3338" s="263" t="b">
        <f>ISBLANK(L18.1.2.1C36)</f>
        <v>1</v>
      </c>
      <c r="E3338" s="263">
        <f>COUNT(L18.1.2.1C36)</f>
        <v>0</v>
      </c>
      <c r="G3338" s="268" t="str">
        <f t="shared" si="156"/>
        <v>'=ISBLANK(L18.1.2.1C36)</v>
      </c>
      <c r="H3338" s="263" t="str">
        <f t="shared" si="157"/>
        <v>'=COUNT(L18.1.2.1C36)</v>
      </c>
    </row>
    <row r="3339" spans="1:8" x14ac:dyDescent="0.2">
      <c r="A3339" s="263" t="s">
        <v>5658</v>
      </c>
      <c r="B3339" s="263" t="s">
        <v>8148</v>
      </c>
      <c r="C3339" s="263">
        <f t="shared" ca="1" si="158"/>
        <v>0</v>
      </c>
      <c r="D3339" s="263" t="b">
        <f>ISBLANK(L18.1.2.1C37)</f>
        <v>1</v>
      </c>
      <c r="E3339" s="263">
        <f>COUNT(L18.1.2.1C37)</f>
        <v>0</v>
      </c>
      <c r="G3339" s="268" t="str">
        <f t="shared" si="156"/>
        <v>'=ISBLANK(L18.1.2.1C37)</v>
      </c>
      <c r="H3339" s="263" t="str">
        <f t="shared" si="157"/>
        <v>'=COUNT(L18.1.2.1C37)</v>
      </c>
    </row>
    <row r="3340" spans="1:8" x14ac:dyDescent="0.2">
      <c r="A3340" s="263" t="s">
        <v>5659</v>
      </c>
      <c r="B3340" s="263" t="s">
        <v>8149</v>
      </c>
      <c r="C3340" s="263">
        <f t="shared" ca="1" si="158"/>
        <v>0</v>
      </c>
      <c r="D3340" s="263" t="b">
        <f>ISBLANK(L18.1.2.1C38)</f>
        <v>1</v>
      </c>
      <c r="E3340" s="263">
        <f>COUNT(L18.1.2.1C38)</f>
        <v>0</v>
      </c>
      <c r="G3340" s="268" t="str">
        <f t="shared" si="156"/>
        <v>'=ISBLANK(L18.1.2.1C38)</v>
      </c>
      <c r="H3340" s="263" t="str">
        <f t="shared" si="157"/>
        <v>'=COUNT(L18.1.2.1C38)</v>
      </c>
    </row>
    <row r="3341" spans="1:8" x14ac:dyDescent="0.2">
      <c r="A3341" s="263" t="s">
        <v>5660</v>
      </c>
      <c r="B3341" s="263" t="s">
        <v>8150</v>
      </c>
      <c r="C3341" s="263">
        <f t="shared" ca="1" si="158"/>
        <v>0</v>
      </c>
      <c r="D3341" s="263" t="b">
        <f>ISBLANK(L18.1.2.1C39)</f>
        <v>1</v>
      </c>
      <c r="E3341" s="263">
        <f>COUNT(L18.1.2.1C39)</f>
        <v>0</v>
      </c>
      <c r="G3341" s="268" t="str">
        <f t="shared" si="156"/>
        <v>'=ISBLANK(L18.1.2.1C39)</v>
      </c>
      <c r="H3341" s="263" t="str">
        <f t="shared" si="157"/>
        <v>'=COUNT(L18.1.2.1C39)</v>
      </c>
    </row>
    <row r="3342" spans="1:8" x14ac:dyDescent="0.2">
      <c r="A3342" s="263" t="s">
        <v>5661</v>
      </c>
      <c r="B3342" s="263" t="s">
        <v>8151</v>
      </c>
      <c r="C3342" s="263">
        <f t="shared" ca="1" si="158"/>
        <v>0</v>
      </c>
      <c r="D3342" s="263" t="b">
        <f>ISBLANK(L18.1.2.1C40)</f>
        <v>1</v>
      </c>
      <c r="E3342" s="263">
        <f>COUNT(L18.1.2.1C40)</f>
        <v>0</v>
      </c>
      <c r="G3342" s="268" t="str">
        <f t="shared" si="156"/>
        <v>'=ISBLANK(L18.1.2.1C40)</v>
      </c>
      <c r="H3342" s="263" t="str">
        <f t="shared" si="157"/>
        <v>'=COUNT(L18.1.2.1C40)</v>
      </c>
    </row>
    <row r="3343" spans="1:8" x14ac:dyDescent="0.2">
      <c r="A3343" s="263" t="s">
        <v>5662</v>
      </c>
      <c r="B3343" s="263" t="s">
        <v>8152</v>
      </c>
      <c r="C3343" s="263">
        <f t="shared" ca="1" si="158"/>
        <v>0</v>
      </c>
      <c r="D3343" s="263" t="b">
        <f>ISBLANK(L18.1.2.1C41)</f>
        <v>1</v>
      </c>
      <c r="E3343" s="263">
        <f>COUNT(L18.1.2.1C41)</f>
        <v>0</v>
      </c>
      <c r="G3343" s="268" t="str">
        <f t="shared" si="156"/>
        <v>'=ISBLANK(L18.1.2.1C41)</v>
      </c>
      <c r="H3343" s="263" t="str">
        <f t="shared" si="157"/>
        <v>'=COUNT(L18.1.2.1C41)</v>
      </c>
    </row>
    <row r="3344" spans="1:8" x14ac:dyDescent="0.2">
      <c r="A3344" s="263" t="s">
        <v>5663</v>
      </c>
      <c r="B3344" s="263" t="s">
        <v>8153</v>
      </c>
      <c r="C3344" s="263">
        <f t="shared" ca="1" si="158"/>
        <v>0</v>
      </c>
      <c r="D3344" s="263" t="b">
        <f>ISBLANK(L18.1.2.1C42)</f>
        <v>1</v>
      </c>
      <c r="E3344" s="263">
        <f>COUNT(L18.1.2.1C42)</f>
        <v>0</v>
      </c>
      <c r="G3344" s="268" t="str">
        <f t="shared" si="156"/>
        <v>'=ISBLANK(L18.1.2.1C42)</v>
      </c>
      <c r="H3344" s="263" t="str">
        <f t="shared" si="157"/>
        <v>'=COUNT(L18.1.2.1C42)</v>
      </c>
    </row>
    <row r="3345" spans="1:8" x14ac:dyDescent="0.2">
      <c r="A3345" s="263" t="s">
        <v>5664</v>
      </c>
      <c r="B3345" s="263" t="s">
        <v>8154</v>
      </c>
      <c r="C3345" s="263">
        <f t="shared" ca="1" si="158"/>
        <v>0</v>
      </c>
      <c r="D3345" s="263" t="b">
        <f>ISBLANK(L18.1.2.1C43)</f>
        <v>1</v>
      </c>
      <c r="E3345" s="263">
        <f>COUNT(L18.1.2.1C43)</f>
        <v>0</v>
      </c>
      <c r="G3345" s="268" t="str">
        <f t="shared" si="156"/>
        <v>'=ISBLANK(L18.1.2.1C43)</v>
      </c>
      <c r="H3345" s="263" t="str">
        <f t="shared" si="157"/>
        <v>'=COUNT(L18.1.2.1C43)</v>
      </c>
    </row>
    <row r="3346" spans="1:8" x14ac:dyDescent="0.2">
      <c r="A3346" s="263" t="s">
        <v>5665</v>
      </c>
      <c r="B3346" s="263" t="s">
        <v>8155</v>
      </c>
      <c r="C3346" s="263">
        <f t="shared" ca="1" si="158"/>
        <v>0</v>
      </c>
      <c r="D3346" s="263" t="b">
        <f>ISBLANK(L18.1.2.1C44)</f>
        <v>1</v>
      </c>
      <c r="E3346" s="263">
        <f>COUNT(L18.1.2.1C44)</f>
        <v>0</v>
      </c>
      <c r="G3346" s="268" t="str">
        <f t="shared" si="156"/>
        <v>'=ISBLANK(L18.1.2.1C44)</v>
      </c>
      <c r="H3346" s="263" t="str">
        <f t="shared" si="157"/>
        <v>'=COUNT(L18.1.2.1C44)</v>
      </c>
    </row>
    <row r="3347" spans="1:8" x14ac:dyDescent="0.2">
      <c r="A3347" s="263" t="s">
        <v>5666</v>
      </c>
      <c r="B3347" s="263" t="s">
        <v>8156</v>
      </c>
      <c r="C3347" s="263">
        <f t="shared" ca="1" si="158"/>
        <v>0</v>
      </c>
      <c r="D3347" s="263" t="b">
        <f>ISBLANK(L18.1.2.1C45)</f>
        <v>1</v>
      </c>
      <c r="E3347" s="263">
        <f>COUNT(L18.1.2.1C45)</f>
        <v>0</v>
      </c>
      <c r="G3347" s="268" t="str">
        <f t="shared" si="156"/>
        <v>'=ISBLANK(L18.1.2.1C45)</v>
      </c>
      <c r="H3347" s="263" t="str">
        <f t="shared" si="157"/>
        <v>'=COUNT(L18.1.2.1C45)</v>
      </c>
    </row>
    <row r="3348" spans="1:8" x14ac:dyDescent="0.2">
      <c r="A3348" s="263" t="s">
        <v>5667</v>
      </c>
      <c r="B3348" s="263" t="s">
        <v>8157</v>
      </c>
      <c r="C3348" s="263">
        <f t="shared" ca="1" si="158"/>
        <v>0</v>
      </c>
      <c r="D3348" s="263" t="b">
        <f>ISBLANK(L18.1.2.1C46)</f>
        <v>1</v>
      </c>
      <c r="E3348" s="263">
        <f>COUNT(L18.1.2.1C46)</f>
        <v>0</v>
      </c>
      <c r="G3348" s="268" t="str">
        <f t="shared" si="156"/>
        <v>'=ISBLANK(L18.1.2.1C46)</v>
      </c>
      <c r="H3348" s="263" t="str">
        <f t="shared" si="157"/>
        <v>'=COUNT(L18.1.2.1C46)</v>
      </c>
    </row>
    <row r="3349" spans="1:8" x14ac:dyDescent="0.2">
      <c r="A3349" s="263" t="s">
        <v>5668</v>
      </c>
      <c r="B3349" s="263" t="s">
        <v>8158</v>
      </c>
      <c r="C3349" s="263">
        <f t="shared" ca="1" si="158"/>
        <v>0</v>
      </c>
      <c r="D3349" s="263" t="b">
        <f>ISBLANK(L18.1.2.1C47)</f>
        <v>1</v>
      </c>
      <c r="E3349" s="263">
        <f>COUNT(L18.1.2.1C47)</f>
        <v>0</v>
      </c>
      <c r="G3349" s="268" t="str">
        <f t="shared" si="156"/>
        <v>'=ISBLANK(L18.1.2.1C47)</v>
      </c>
      <c r="H3349" s="263" t="str">
        <f t="shared" si="157"/>
        <v>'=COUNT(L18.1.2.1C47)</v>
      </c>
    </row>
    <row r="3350" spans="1:8" x14ac:dyDescent="0.2">
      <c r="A3350" s="263" t="s">
        <v>5669</v>
      </c>
      <c r="B3350" s="263" t="s">
        <v>8159</v>
      </c>
      <c r="C3350" s="263">
        <f t="shared" ca="1" si="158"/>
        <v>0</v>
      </c>
      <c r="D3350" s="263" t="b">
        <f>ISBLANK(L18.1.2.1C48)</f>
        <v>1</v>
      </c>
      <c r="E3350" s="263">
        <f>COUNT(L18.1.2.1C48)</f>
        <v>0</v>
      </c>
      <c r="G3350" s="268" t="str">
        <f t="shared" si="156"/>
        <v>'=ISBLANK(L18.1.2.1C48)</v>
      </c>
      <c r="H3350" s="263" t="str">
        <f t="shared" si="157"/>
        <v>'=COUNT(L18.1.2.1C48)</v>
      </c>
    </row>
    <row r="3351" spans="1:8" x14ac:dyDescent="0.2">
      <c r="A3351" s="263" t="s">
        <v>5670</v>
      </c>
      <c r="B3351" s="263" t="s">
        <v>8160</v>
      </c>
      <c r="C3351" s="263">
        <f t="shared" ca="1" si="158"/>
        <v>0</v>
      </c>
      <c r="D3351" s="263" t="b">
        <f>ISBLANK(L18.1.2.1C49)</f>
        <v>1</v>
      </c>
      <c r="E3351" s="263">
        <f>COUNT(L18.1.2.1C49)</f>
        <v>0</v>
      </c>
      <c r="G3351" s="268" t="str">
        <f t="shared" si="156"/>
        <v>'=ISBLANK(L18.1.2.1C49)</v>
      </c>
      <c r="H3351" s="263" t="str">
        <f t="shared" si="157"/>
        <v>'=COUNT(L18.1.2.1C49)</v>
      </c>
    </row>
    <row r="3352" spans="1:8" x14ac:dyDescent="0.2">
      <c r="A3352" s="263" t="s">
        <v>5671</v>
      </c>
      <c r="B3352" s="263" t="s">
        <v>8161</v>
      </c>
      <c r="C3352" s="263">
        <f t="shared" ca="1" si="158"/>
        <v>0</v>
      </c>
      <c r="D3352" s="263" t="b">
        <f>ISBLANK(L18.1.2.1C50)</f>
        <v>1</v>
      </c>
      <c r="E3352" s="263">
        <f>COUNT(L18.1.2.1C50)</f>
        <v>0</v>
      </c>
      <c r="G3352" s="268" t="str">
        <f t="shared" si="156"/>
        <v>'=ISBLANK(L18.1.2.1C50)</v>
      </c>
      <c r="H3352" s="263" t="str">
        <f t="shared" si="157"/>
        <v>'=COUNT(L18.1.2.1C50)</v>
      </c>
    </row>
    <row r="3353" spans="1:8" x14ac:dyDescent="0.2">
      <c r="A3353" s="263" t="s">
        <v>5672</v>
      </c>
      <c r="B3353" s="263" t="s">
        <v>8162</v>
      </c>
      <c r="C3353" s="263">
        <f t="shared" ca="1" si="158"/>
        <v>0</v>
      </c>
      <c r="D3353" s="263" t="b">
        <f>ISBLANK(L18.1.2.1C51)</f>
        <v>1</v>
      </c>
      <c r="E3353" s="263">
        <f>COUNT(L18.1.2.1C51)</f>
        <v>0</v>
      </c>
      <c r="G3353" s="268" t="str">
        <f t="shared" si="156"/>
        <v>'=ISBLANK(L18.1.2.1C51)</v>
      </c>
      <c r="H3353" s="263" t="str">
        <f t="shared" si="157"/>
        <v>'=COUNT(L18.1.2.1C51)</v>
      </c>
    </row>
    <row r="3354" spans="1:8" x14ac:dyDescent="0.2">
      <c r="A3354" s="263" t="s">
        <v>5673</v>
      </c>
      <c r="B3354" s="263" t="s">
        <v>8163</v>
      </c>
      <c r="C3354" s="263">
        <f t="shared" ca="1" si="158"/>
        <v>0</v>
      </c>
      <c r="D3354" s="263" t="b">
        <f>ISBLANK(L18.1.2.1T)</f>
        <v>0</v>
      </c>
      <c r="E3354" s="263">
        <f>COUNT(L18.1.2.1T)</f>
        <v>1</v>
      </c>
      <c r="G3354" s="268" t="str">
        <f t="shared" si="156"/>
        <v>'=ISBLANK(L18.1.2.1T)</v>
      </c>
      <c r="H3354" s="263" t="str">
        <f t="shared" si="157"/>
        <v>'=COUNT(L18.1.2.1T)</v>
      </c>
    </row>
    <row r="3355" spans="1:8" x14ac:dyDescent="0.2">
      <c r="A3355" s="263" t="s">
        <v>5674</v>
      </c>
      <c r="B3355" s="263" t="s">
        <v>7788</v>
      </c>
      <c r="C3355" s="263">
        <f t="shared" ca="1" si="158"/>
        <v>0</v>
      </c>
      <c r="D3355" s="263" t="b">
        <f>ISBLANK(L18.1.2C01)</f>
        <v>1</v>
      </c>
      <c r="E3355" s="263">
        <f>COUNT(L18.1.2C01)</f>
        <v>0</v>
      </c>
      <c r="G3355" s="268" t="str">
        <f t="shared" si="156"/>
        <v>'=ISBLANK(L18.1.2C01)</v>
      </c>
      <c r="H3355" s="263" t="str">
        <f t="shared" si="157"/>
        <v>'=COUNT(L18.1.2C01)</v>
      </c>
    </row>
    <row r="3356" spans="1:8" x14ac:dyDescent="0.2">
      <c r="A3356" s="263" t="s">
        <v>5675</v>
      </c>
      <c r="B3356" s="263" t="s">
        <v>7789</v>
      </c>
      <c r="C3356" s="263">
        <f t="shared" ca="1" si="158"/>
        <v>0</v>
      </c>
      <c r="D3356" s="263" t="b">
        <f>ISBLANK(L18.1.2C02)</f>
        <v>1</v>
      </c>
      <c r="E3356" s="263">
        <f>COUNT(L18.1.2C02)</f>
        <v>0</v>
      </c>
      <c r="G3356" s="268" t="str">
        <f t="shared" si="156"/>
        <v>'=ISBLANK(L18.1.2C02)</v>
      </c>
      <c r="H3356" s="263" t="str">
        <f t="shared" si="157"/>
        <v>'=COUNT(L18.1.2C02)</v>
      </c>
    </row>
    <row r="3357" spans="1:8" x14ac:dyDescent="0.2">
      <c r="A3357" s="263" t="s">
        <v>5676</v>
      </c>
      <c r="B3357" s="263" t="s">
        <v>7790</v>
      </c>
      <c r="C3357" s="263">
        <f t="shared" ca="1" si="158"/>
        <v>0</v>
      </c>
      <c r="D3357" s="263" t="b">
        <f>ISBLANK(L18.1.2C03)</f>
        <v>1</v>
      </c>
      <c r="E3357" s="263">
        <f>COUNT(L18.1.2C03)</f>
        <v>0</v>
      </c>
      <c r="G3357" s="268" t="str">
        <f t="shared" si="156"/>
        <v>'=ISBLANK(L18.1.2C03)</v>
      </c>
      <c r="H3357" s="263" t="str">
        <f t="shared" si="157"/>
        <v>'=COUNT(L18.1.2C03)</v>
      </c>
    </row>
    <row r="3358" spans="1:8" x14ac:dyDescent="0.2">
      <c r="A3358" s="263" t="s">
        <v>5677</v>
      </c>
      <c r="B3358" s="263" t="s">
        <v>7791</v>
      </c>
      <c r="C3358" s="263">
        <f t="shared" ca="1" si="158"/>
        <v>0</v>
      </c>
      <c r="D3358" s="263" t="b">
        <f>ISBLANK(L18.1.2C04)</f>
        <v>1</v>
      </c>
      <c r="E3358" s="263">
        <f>COUNT(L18.1.2C04)</f>
        <v>0</v>
      </c>
      <c r="G3358" s="268" t="str">
        <f t="shared" si="156"/>
        <v>'=ISBLANK(L18.1.2C04)</v>
      </c>
      <c r="H3358" s="263" t="str">
        <f t="shared" si="157"/>
        <v>'=COUNT(L18.1.2C04)</v>
      </c>
    </row>
    <row r="3359" spans="1:8" x14ac:dyDescent="0.2">
      <c r="A3359" s="263" t="s">
        <v>5678</v>
      </c>
      <c r="B3359" s="263" t="s">
        <v>7792</v>
      </c>
      <c r="C3359" s="263">
        <f t="shared" ca="1" si="158"/>
        <v>0</v>
      </c>
      <c r="D3359" s="263" t="b">
        <f>ISBLANK(L18.1.2C05)</f>
        <v>1</v>
      </c>
      <c r="E3359" s="263">
        <f>COUNT(L18.1.2C05)</f>
        <v>0</v>
      </c>
      <c r="G3359" s="268" t="str">
        <f t="shared" si="156"/>
        <v>'=ISBLANK(L18.1.2C05)</v>
      </c>
      <c r="H3359" s="263" t="str">
        <f t="shared" si="157"/>
        <v>'=COUNT(L18.1.2C05)</v>
      </c>
    </row>
    <row r="3360" spans="1:8" x14ac:dyDescent="0.2">
      <c r="A3360" s="263" t="s">
        <v>5679</v>
      </c>
      <c r="B3360" s="263" t="s">
        <v>7793</v>
      </c>
      <c r="C3360" s="263">
        <f t="shared" ca="1" si="158"/>
        <v>0</v>
      </c>
      <c r="D3360" s="263" t="b">
        <f>ISBLANK(L18.1.2C06)</f>
        <v>1</v>
      </c>
      <c r="E3360" s="263">
        <f>COUNT(L18.1.2C06)</f>
        <v>0</v>
      </c>
      <c r="G3360" s="268" t="str">
        <f t="shared" si="156"/>
        <v>'=ISBLANK(L18.1.2C06)</v>
      </c>
      <c r="H3360" s="263" t="str">
        <f t="shared" si="157"/>
        <v>'=COUNT(L18.1.2C06)</v>
      </c>
    </row>
    <row r="3361" spans="1:8" x14ac:dyDescent="0.2">
      <c r="A3361" s="263" t="s">
        <v>5680</v>
      </c>
      <c r="B3361" s="263" t="s">
        <v>7794</v>
      </c>
      <c r="C3361" s="263">
        <f t="shared" ca="1" si="158"/>
        <v>0</v>
      </c>
      <c r="D3361" s="263" t="b">
        <f>ISBLANK(L18.1.2C07)</f>
        <v>1</v>
      </c>
      <c r="E3361" s="263">
        <f>COUNT(L18.1.2C07)</f>
        <v>0</v>
      </c>
      <c r="G3361" s="268" t="str">
        <f t="shared" si="156"/>
        <v>'=ISBLANK(L18.1.2C07)</v>
      </c>
      <c r="H3361" s="263" t="str">
        <f t="shared" si="157"/>
        <v>'=COUNT(L18.1.2C07)</v>
      </c>
    </row>
    <row r="3362" spans="1:8" x14ac:dyDescent="0.2">
      <c r="A3362" s="263" t="s">
        <v>5681</v>
      </c>
      <c r="B3362" s="263" t="s">
        <v>7795</v>
      </c>
      <c r="C3362" s="263">
        <f t="shared" ca="1" si="158"/>
        <v>0</v>
      </c>
      <c r="D3362" s="263" t="b">
        <f>ISBLANK(L18.1.2C08)</f>
        <v>1</v>
      </c>
      <c r="E3362" s="263">
        <f>COUNT(L18.1.2C08)</f>
        <v>0</v>
      </c>
      <c r="G3362" s="268" t="str">
        <f t="shared" si="156"/>
        <v>'=ISBLANK(L18.1.2C08)</v>
      </c>
      <c r="H3362" s="263" t="str">
        <f t="shared" si="157"/>
        <v>'=COUNT(L18.1.2C08)</v>
      </c>
    </row>
    <row r="3363" spans="1:8" x14ac:dyDescent="0.2">
      <c r="A3363" s="263" t="s">
        <v>5682</v>
      </c>
      <c r="B3363" s="263" t="s">
        <v>7796</v>
      </c>
      <c r="C3363" s="263">
        <f t="shared" ca="1" si="158"/>
        <v>0</v>
      </c>
      <c r="D3363" s="263" t="b">
        <f>ISBLANK(L18.1.2C09)</f>
        <v>1</v>
      </c>
      <c r="E3363" s="263">
        <f>COUNT(L18.1.2C09)</f>
        <v>0</v>
      </c>
      <c r="G3363" s="268" t="str">
        <f t="shared" si="156"/>
        <v>'=ISBLANK(L18.1.2C09)</v>
      </c>
      <c r="H3363" s="263" t="str">
        <f t="shared" si="157"/>
        <v>'=COUNT(L18.1.2C09)</v>
      </c>
    </row>
    <row r="3364" spans="1:8" x14ac:dyDescent="0.2">
      <c r="A3364" s="263" t="s">
        <v>5683</v>
      </c>
      <c r="B3364" s="263" t="s">
        <v>7797</v>
      </c>
      <c r="C3364" s="263">
        <f t="shared" ca="1" si="158"/>
        <v>0</v>
      </c>
      <c r="D3364" s="263" t="b">
        <f>ISBLANK(L18.1.2C10)</f>
        <v>1</v>
      </c>
      <c r="E3364" s="263">
        <f>COUNT(L18.1.2C10)</f>
        <v>0</v>
      </c>
      <c r="G3364" s="268" t="str">
        <f t="shared" si="156"/>
        <v>'=ISBLANK(L18.1.2C10)</v>
      </c>
      <c r="H3364" s="263" t="str">
        <f t="shared" si="157"/>
        <v>'=COUNT(L18.1.2C10)</v>
      </c>
    </row>
    <row r="3365" spans="1:8" x14ac:dyDescent="0.2">
      <c r="A3365" s="263" t="s">
        <v>5684</v>
      </c>
      <c r="B3365" s="263" t="s">
        <v>7798</v>
      </c>
      <c r="C3365" s="263">
        <f t="shared" ca="1" si="158"/>
        <v>0</v>
      </c>
      <c r="D3365" s="263" t="b">
        <f>ISBLANK(L18.1.2C11)</f>
        <v>1</v>
      </c>
      <c r="E3365" s="263">
        <f>COUNT(L18.1.2C11)</f>
        <v>0</v>
      </c>
      <c r="G3365" s="268" t="str">
        <f t="shared" si="156"/>
        <v>'=ISBLANK(L18.1.2C11)</v>
      </c>
      <c r="H3365" s="263" t="str">
        <f t="shared" si="157"/>
        <v>'=COUNT(L18.1.2C11)</v>
      </c>
    </row>
    <row r="3366" spans="1:8" x14ac:dyDescent="0.2">
      <c r="A3366" s="263" t="s">
        <v>5685</v>
      </c>
      <c r="B3366" s="263" t="s">
        <v>7799</v>
      </c>
      <c r="C3366" s="263">
        <f t="shared" ca="1" si="158"/>
        <v>0</v>
      </c>
      <c r="D3366" s="263" t="b">
        <f>ISBLANK(L18.1.2C12)</f>
        <v>1</v>
      </c>
      <c r="E3366" s="263">
        <f>COUNT(L18.1.2C12)</f>
        <v>0</v>
      </c>
      <c r="G3366" s="268" t="str">
        <f t="shared" si="156"/>
        <v>'=ISBLANK(L18.1.2C12)</v>
      </c>
      <c r="H3366" s="263" t="str">
        <f t="shared" si="157"/>
        <v>'=COUNT(L18.1.2C12)</v>
      </c>
    </row>
    <row r="3367" spans="1:8" x14ac:dyDescent="0.2">
      <c r="A3367" s="263" t="s">
        <v>5686</v>
      </c>
      <c r="B3367" s="263" t="s">
        <v>7800</v>
      </c>
      <c r="C3367" s="263">
        <f t="shared" ca="1" si="158"/>
        <v>0</v>
      </c>
      <c r="D3367" s="263" t="b">
        <f>ISBLANK(L18.1.2C13)</f>
        <v>1</v>
      </c>
      <c r="E3367" s="263">
        <f>COUNT(L18.1.2C13)</f>
        <v>0</v>
      </c>
      <c r="G3367" s="268" t="str">
        <f t="shared" si="156"/>
        <v>'=ISBLANK(L18.1.2C13)</v>
      </c>
      <c r="H3367" s="263" t="str">
        <f t="shared" si="157"/>
        <v>'=COUNT(L18.1.2C13)</v>
      </c>
    </row>
    <row r="3368" spans="1:8" x14ac:dyDescent="0.2">
      <c r="A3368" s="263" t="s">
        <v>5687</v>
      </c>
      <c r="B3368" s="263" t="s">
        <v>7801</v>
      </c>
      <c r="C3368" s="263">
        <f t="shared" ca="1" si="158"/>
        <v>0</v>
      </c>
      <c r="D3368" s="263" t="b">
        <f>ISBLANK(L18.1.2C14)</f>
        <v>1</v>
      </c>
      <c r="E3368" s="263">
        <f>COUNT(L18.1.2C14)</f>
        <v>0</v>
      </c>
      <c r="G3368" s="268" t="str">
        <f t="shared" si="156"/>
        <v>'=ISBLANK(L18.1.2C14)</v>
      </c>
      <c r="H3368" s="263" t="str">
        <f t="shared" si="157"/>
        <v>'=COUNT(L18.1.2C14)</v>
      </c>
    </row>
    <row r="3369" spans="1:8" x14ac:dyDescent="0.2">
      <c r="A3369" s="263" t="s">
        <v>5688</v>
      </c>
      <c r="B3369" s="263" t="s">
        <v>7802</v>
      </c>
      <c r="C3369" s="263">
        <f t="shared" ca="1" si="158"/>
        <v>0</v>
      </c>
      <c r="D3369" s="263" t="b">
        <f>ISBLANK(L18.1.2C15)</f>
        <v>1</v>
      </c>
      <c r="E3369" s="263">
        <f>COUNT(L18.1.2C15)</f>
        <v>0</v>
      </c>
      <c r="G3369" s="268" t="str">
        <f t="shared" si="156"/>
        <v>'=ISBLANK(L18.1.2C15)</v>
      </c>
      <c r="H3369" s="263" t="str">
        <f t="shared" si="157"/>
        <v>'=COUNT(L18.1.2C15)</v>
      </c>
    </row>
    <row r="3370" spans="1:8" x14ac:dyDescent="0.2">
      <c r="A3370" s="263" t="s">
        <v>5689</v>
      </c>
      <c r="B3370" s="263" t="s">
        <v>7803</v>
      </c>
      <c r="C3370" s="263">
        <f t="shared" ca="1" si="158"/>
        <v>0</v>
      </c>
      <c r="D3370" s="263" t="b">
        <f>ISBLANK(L18.1.2C16)</f>
        <v>1</v>
      </c>
      <c r="E3370" s="263">
        <f>COUNT(L18.1.2C16)</f>
        <v>0</v>
      </c>
      <c r="G3370" s="268" t="str">
        <f t="shared" si="156"/>
        <v>'=ISBLANK(L18.1.2C16)</v>
      </c>
      <c r="H3370" s="263" t="str">
        <f t="shared" si="157"/>
        <v>'=COUNT(L18.1.2C16)</v>
      </c>
    </row>
    <row r="3371" spans="1:8" x14ac:dyDescent="0.2">
      <c r="A3371" s="263" t="s">
        <v>5690</v>
      </c>
      <c r="B3371" s="263" t="s">
        <v>7804</v>
      </c>
      <c r="C3371" s="263">
        <f t="shared" ca="1" si="158"/>
        <v>0</v>
      </c>
      <c r="D3371" s="263" t="b">
        <f>ISBLANK(L18.1.2C17)</f>
        <v>1</v>
      </c>
      <c r="E3371" s="263">
        <f>COUNT(L18.1.2C17)</f>
        <v>0</v>
      </c>
      <c r="G3371" s="268" t="str">
        <f t="shared" si="156"/>
        <v>'=ISBLANK(L18.1.2C17)</v>
      </c>
      <c r="H3371" s="263" t="str">
        <f t="shared" si="157"/>
        <v>'=COUNT(L18.1.2C17)</v>
      </c>
    </row>
    <row r="3372" spans="1:8" x14ac:dyDescent="0.2">
      <c r="A3372" s="263" t="s">
        <v>5691</v>
      </c>
      <c r="B3372" s="263" t="s">
        <v>7805</v>
      </c>
      <c r="C3372" s="263">
        <f t="shared" ca="1" si="158"/>
        <v>0</v>
      </c>
      <c r="D3372" s="263" t="b">
        <f>ISBLANK(L18.1.2C18)</f>
        <v>1</v>
      </c>
      <c r="E3372" s="263">
        <f>COUNT(L18.1.2C18)</f>
        <v>0</v>
      </c>
      <c r="G3372" s="268" t="str">
        <f t="shared" si="156"/>
        <v>'=ISBLANK(L18.1.2C18)</v>
      </c>
      <c r="H3372" s="263" t="str">
        <f t="shared" si="157"/>
        <v>'=COUNT(L18.1.2C18)</v>
      </c>
    </row>
    <row r="3373" spans="1:8" x14ac:dyDescent="0.2">
      <c r="A3373" s="263" t="s">
        <v>5692</v>
      </c>
      <c r="B3373" s="263" t="s">
        <v>7806</v>
      </c>
      <c r="C3373" s="263">
        <f t="shared" ca="1" si="158"/>
        <v>0</v>
      </c>
      <c r="D3373" s="263" t="b">
        <f>ISBLANK(L18.1.2C19)</f>
        <v>1</v>
      </c>
      <c r="E3373" s="263">
        <f>COUNT(L18.1.2C19)</f>
        <v>0</v>
      </c>
      <c r="G3373" s="268" t="str">
        <f t="shared" si="156"/>
        <v>'=ISBLANK(L18.1.2C19)</v>
      </c>
      <c r="H3373" s="263" t="str">
        <f t="shared" si="157"/>
        <v>'=COUNT(L18.1.2C19)</v>
      </c>
    </row>
    <row r="3374" spans="1:8" x14ac:dyDescent="0.2">
      <c r="A3374" s="263" t="s">
        <v>5693</v>
      </c>
      <c r="B3374" s="263" t="s">
        <v>7807</v>
      </c>
      <c r="C3374" s="263">
        <f t="shared" ca="1" si="158"/>
        <v>0</v>
      </c>
      <c r="D3374" s="263" t="b">
        <f>ISBLANK(L18.1.2C20)</f>
        <v>1</v>
      </c>
      <c r="E3374" s="263">
        <f>COUNT(L18.1.2C20)</f>
        <v>0</v>
      </c>
      <c r="G3374" s="268" t="str">
        <f t="shared" si="156"/>
        <v>'=ISBLANK(L18.1.2C20)</v>
      </c>
      <c r="H3374" s="263" t="str">
        <f t="shared" si="157"/>
        <v>'=COUNT(L18.1.2C20)</v>
      </c>
    </row>
    <row r="3375" spans="1:8" x14ac:dyDescent="0.2">
      <c r="A3375" s="263" t="s">
        <v>5694</v>
      </c>
      <c r="B3375" s="263" t="s">
        <v>7808</v>
      </c>
      <c r="C3375" s="263">
        <f t="shared" ca="1" si="158"/>
        <v>0</v>
      </c>
      <c r="D3375" s="263" t="b">
        <f>ISBLANK(L18.1.2C21)</f>
        <v>1</v>
      </c>
      <c r="E3375" s="263">
        <f>COUNT(L18.1.2C21)</f>
        <v>0</v>
      </c>
      <c r="G3375" s="268" t="str">
        <f t="shared" si="156"/>
        <v>'=ISBLANK(L18.1.2C21)</v>
      </c>
      <c r="H3375" s="263" t="str">
        <f t="shared" si="157"/>
        <v>'=COUNT(L18.1.2C21)</v>
      </c>
    </row>
    <row r="3376" spans="1:8" x14ac:dyDescent="0.2">
      <c r="A3376" s="263" t="s">
        <v>5695</v>
      </c>
      <c r="B3376" s="263" t="s">
        <v>7809</v>
      </c>
      <c r="C3376" s="263">
        <f t="shared" ca="1" si="158"/>
        <v>0</v>
      </c>
      <c r="D3376" s="263" t="b">
        <f>ISBLANK(L18.1.2C22)</f>
        <v>1</v>
      </c>
      <c r="E3376" s="263">
        <f>COUNT(L18.1.2C22)</f>
        <v>0</v>
      </c>
      <c r="G3376" s="268" t="str">
        <f t="shared" si="156"/>
        <v>'=ISBLANK(L18.1.2C22)</v>
      </c>
      <c r="H3376" s="263" t="str">
        <f t="shared" si="157"/>
        <v>'=COUNT(L18.1.2C22)</v>
      </c>
    </row>
    <row r="3377" spans="1:8" x14ac:dyDescent="0.2">
      <c r="A3377" s="263" t="s">
        <v>5696</v>
      </c>
      <c r="B3377" s="263" t="s">
        <v>7810</v>
      </c>
      <c r="C3377" s="263">
        <f t="shared" ca="1" si="158"/>
        <v>0</v>
      </c>
      <c r="D3377" s="263" t="b">
        <f>ISBLANK(L18.1.2C23)</f>
        <v>1</v>
      </c>
      <c r="E3377" s="263">
        <f>COUNT(L18.1.2C23)</f>
        <v>0</v>
      </c>
      <c r="G3377" s="268" t="str">
        <f t="shared" si="156"/>
        <v>'=ISBLANK(L18.1.2C23)</v>
      </c>
      <c r="H3377" s="263" t="str">
        <f t="shared" si="157"/>
        <v>'=COUNT(L18.1.2C23)</v>
      </c>
    </row>
    <row r="3378" spans="1:8" x14ac:dyDescent="0.2">
      <c r="A3378" s="263" t="s">
        <v>5697</v>
      </c>
      <c r="B3378" s="263" t="s">
        <v>7811</v>
      </c>
      <c r="C3378" s="263">
        <f t="shared" ca="1" si="158"/>
        <v>0</v>
      </c>
      <c r="D3378" s="263" t="b">
        <f>ISBLANK(L18.1.2C24)</f>
        <v>1</v>
      </c>
      <c r="E3378" s="263">
        <f>COUNT(L18.1.2C24)</f>
        <v>0</v>
      </c>
      <c r="G3378" s="268" t="str">
        <f t="shared" si="156"/>
        <v>'=ISBLANK(L18.1.2C24)</v>
      </c>
      <c r="H3378" s="263" t="str">
        <f t="shared" si="157"/>
        <v>'=COUNT(L18.1.2C24)</v>
      </c>
    </row>
    <row r="3379" spans="1:8" x14ac:dyDescent="0.2">
      <c r="A3379" s="263" t="s">
        <v>5698</v>
      </c>
      <c r="B3379" s="263" t="s">
        <v>7812</v>
      </c>
      <c r="C3379" s="263">
        <f t="shared" ca="1" si="158"/>
        <v>0</v>
      </c>
      <c r="D3379" s="263" t="b">
        <f>ISBLANK(L18.1.2C25)</f>
        <v>1</v>
      </c>
      <c r="E3379" s="263">
        <f>COUNT(L18.1.2C25)</f>
        <v>0</v>
      </c>
      <c r="G3379" s="268" t="str">
        <f t="shared" si="156"/>
        <v>'=ISBLANK(L18.1.2C25)</v>
      </c>
      <c r="H3379" s="263" t="str">
        <f t="shared" si="157"/>
        <v>'=COUNT(L18.1.2C25)</v>
      </c>
    </row>
    <row r="3380" spans="1:8" x14ac:dyDescent="0.2">
      <c r="A3380" s="263" t="s">
        <v>5699</v>
      </c>
      <c r="B3380" s="263" t="s">
        <v>7813</v>
      </c>
      <c r="C3380" s="263">
        <f t="shared" ca="1" si="158"/>
        <v>0</v>
      </c>
      <c r="D3380" s="263" t="b">
        <f>ISBLANK(L18.1.2C26)</f>
        <v>1</v>
      </c>
      <c r="E3380" s="263">
        <f>COUNT(L18.1.2C26)</f>
        <v>0</v>
      </c>
      <c r="G3380" s="268" t="str">
        <f t="shared" si="156"/>
        <v>'=ISBLANK(L18.1.2C26)</v>
      </c>
      <c r="H3380" s="263" t="str">
        <f t="shared" si="157"/>
        <v>'=COUNT(L18.1.2C26)</v>
      </c>
    </row>
    <row r="3381" spans="1:8" x14ac:dyDescent="0.2">
      <c r="A3381" s="263" t="s">
        <v>5700</v>
      </c>
      <c r="B3381" s="263" t="s">
        <v>7814</v>
      </c>
      <c r="C3381" s="263">
        <f t="shared" ca="1" si="158"/>
        <v>0</v>
      </c>
      <c r="D3381" s="263" t="b">
        <f>ISBLANK(L18.1.2C27)</f>
        <v>1</v>
      </c>
      <c r="E3381" s="263">
        <f>COUNT(L18.1.2C27)</f>
        <v>0</v>
      </c>
      <c r="G3381" s="268" t="str">
        <f t="shared" si="156"/>
        <v>'=ISBLANK(L18.1.2C27)</v>
      </c>
      <c r="H3381" s="263" t="str">
        <f t="shared" si="157"/>
        <v>'=COUNT(L18.1.2C27)</v>
      </c>
    </row>
    <row r="3382" spans="1:8" x14ac:dyDescent="0.2">
      <c r="A3382" s="263" t="s">
        <v>5701</v>
      </c>
      <c r="B3382" s="263" t="s">
        <v>7815</v>
      </c>
      <c r="C3382" s="263">
        <f t="shared" ca="1" si="158"/>
        <v>0</v>
      </c>
      <c r="D3382" s="263" t="b">
        <f>ISBLANK(L18.1.2C28)</f>
        <v>1</v>
      </c>
      <c r="E3382" s="263">
        <f>COUNT(L18.1.2C28)</f>
        <v>0</v>
      </c>
      <c r="G3382" s="268" t="str">
        <f t="shared" si="156"/>
        <v>'=ISBLANK(L18.1.2C28)</v>
      </c>
      <c r="H3382" s="263" t="str">
        <f t="shared" si="157"/>
        <v>'=COUNT(L18.1.2C28)</v>
      </c>
    </row>
    <row r="3383" spans="1:8" x14ac:dyDescent="0.2">
      <c r="A3383" s="263" t="s">
        <v>5702</v>
      </c>
      <c r="B3383" s="263" t="s">
        <v>7816</v>
      </c>
      <c r="C3383" s="263">
        <f t="shared" ca="1" si="158"/>
        <v>0</v>
      </c>
      <c r="D3383" s="263" t="b">
        <f>ISBLANK(L18.1.2C29)</f>
        <v>1</v>
      </c>
      <c r="E3383" s="263">
        <f>COUNT(L18.1.2C29)</f>
        <v>0</v>
      </c>
      <c r="G3383" s="268" t="str">
        <f t="shared" si="156"/>
        <v>'=ISBLANK(L18.1.2C29)</v>
      </c>
      <c r="H3383" s="263" t="str">
        <f t="shared" si="157"/>
        <v>'=COUNT(L18.1.2C29)</v>
      </c>
    </row>
    <row r="3384" spans="1:8" x14ac:dyDescent="0.2">
      <c r="A3384" s="263" t="s">
        <v>5703</v>
      </c>
      <c r="B3384" s="263" t="s">
        <v>7817</v>
      </c>
      <c r="C3384" s="263">
        <f t="shared" ca="1" si="158"/>
        <v>0</v>
      </c>
      <c r="D3384" s="263" t="b">
        <f>ISBLANK(L18.1.2C30)</f>
        <v>1</v>
      </c>
      <c r="E3384" s="263">
        <f>COUNT(L18.1.2C30)</f>
        <v>0</v>
      </c>
      <c r="G3384" s="268" t="str">
        <f t="shared" si="156"/>
        <v>'=ISBLANK(L18.1.2C30)</v>
      </c>
      <c r="H3384" s="263" t="str">
        <f t="shared" si="157"/>
        <v>'=COUNT(L18.1.2C30)</v>
      </c>
    </row>
    <row r="3385" spans="1:8" x14ac:dyDescent="0.2">
      <c r="A3385" s="263" t="s">
        <v>5704</v>
      </c>
      <c r="B3385" s="263" t="s">
        <v>7818</v>
      </c>
      <c r="C3385" s="263">
        <f t="shared" ca="1" si="158"/>
        <v>0</v>
      </c>
      <c r="D3385" s="263" t="b">
        <f>ISBLANK(L18.1.2C31)</f>
        <v>1</v>
      </c>
      <c r="E3385" s="263">
        <f>COUNT(L18.1.2C31)</f>
        <v>0</v>
      </c>
      <c r="G3385" s="268" t="str">
        <f t="shared" si="156"/>
        <v>'=ISBLANK(L18.1.2C31)</v>
      </c>
      <c r="H3385" s="263" t="str">
        <f t="shared" si="157"/>
        <v>'=COUNT(L18.1.2C31)</v>
      </c>
    </row>
    <row r="3386" spans="1:8" x14ac:dyDescent="0.2">
      <c r="A3386" s="263" t="s">
        <v>5705</v>
      </c>
      <c r="B3386" s="263" t="s">
        <v>7819</v>
      </c>
      <c r="C3386" s="263">
        <f t="shared" ca="1" si="158"/>
        <v>0</v>
      </c>
      <c r="D3386" s="263" t="b">
        <f>ISBLANK(L18.1.2C32)</f>
        <v>1</v>
      </c>
      <c r="E3386" s="263">
        <f>COUNT(L18.1.2C32)</f>
        <v>0</v>
      </c>
      <c r="G3386" s="268" t="str">
        <f t="shared" si="156"/>
        <v>'=ISBLANK(L18.1.2C32)</v>
      </c>
      <c r="H3386" s="263" t="str">
        <f t="shared" si="157"/>
        <v>'=COUNT(L18.1.2C32)</v>
      </c>
    </row>
    <row r="3387" spans="1:8" x14ac:dyDescent="0.2">
      <c r="A3387" s="263" t="s">
        <v>5706</v>
      </c>
      <c r="B3387" s="263" t="s">
        <v>7820</v>
      </c>
      <c r="C3387" s="263">
        <f t="shared" ca="1" si="158"/>
        <v>0</v>
      </c>
      <c r="D3387" s="263" t="b">
        <f>ISBLANK(L18.1.2C33)</f>
        <v>1</v>
      </c>
      <c r="E3387" s="263">
        <f>COUNT(L18.1.2C33)</f>
        <v>0</v>
      </c>
      <c r="G3387" s="268" t="str">
        <f t="shared" si="156"/>
        <v>'=ISBLANK(L18.1.2C33)</v>
      </c>
      <c r="H3387" s="263" t="str">
        <f t="shared" si="157"/>
        <v>'=COUNT(L18.1.2C33)</v>
      </c>
    </row>
    <row r="3388" spans="1:8" x14ac:dyDescent="0.2">
      <c r="A3388" s="263" t="s">
        <v>5707</v>
      </c>
      <c r="B3388" s="263" t="s">
        <v>7821</v>
      </c>
      <c r="C3388" s="263">
        <f t="shared" ca="1" si="158"/>
        <v>0</v>
      </c>
      <c r="D3388" s="263" t="b">
        <f>ISBLANK(L18.1.2C34)</f>
        <v>1</v>
      </c>
      <c r="E3388" s="263">
        <f>COUNT(L18.1.2C34)</f>
        <v>0</v>
      </c>
      <c r="G3388" s="268" t="str">
        <f t="shared" si="156"/>
        <v>'=ISBLANK(L18.1.2C34)</v>
      </c>
      <c r="H3388" s="263" t="str">
        <f t="shared" si="157"/>
        <v>'=COUNT(L18.1.2C34)</v>
      </c>
    </row>
    <row r="3389" spans="1:8" x14ac:dyDescent="0.2">
      <c r="A3389" s="263" t="s">
        <v>5708</v>
      </c>
      <c r="B3389" s="263" t="s">
        <v>7822</v>
      </c>
      <c r="C3389" s="263">
        <f t="shared" ca="1" si="158"/>
        <v>0</v>
      </c>
      <c r="D3389" s="263" t="b">
        <f>ISBLANK(L18.1.2C35)</f>
        <v>1</v>
      </c>
      <c r="E3389" s="263">
        <f>COUNT(L18.1.2C35)</f>
        <v>0</v>
      </c>
      <c r="G3389" s="268" t="str">
        <f t="shared" si="156"/>
        <v>'=ISBLANK(L18.1.2C35)</v>
      </c>
      <c r="H3389" s="263" t="str">
        <f t="shared" si="157"/>
        <v>'=COUNT(L18.1.2C35)</v>
      </c>
    </row>
    <row r="3390" spans="1:8" x14ac:dyDescent="0.2">
      <c r="A3390" s="263" t="s">
        <v>5709</v>
      </c>
      <c r="B3390" s="263" t="s">
        <v>7823</v>
      </c>
      <c r="C3390" s="263">
        <f t="shared" ca="1" si="158"/>
        <v>0</v>
      </c>
      <c r="D3390" s="263" t="b">
        <f>ISBLANK(L18.1.2C36)</f>
        <v>1</v>
      </c>
      <c r="E3390" s="263">
        <f>COUNT(L18.1.2C36)</f>
        <v>0</v>
      </c>
      <c r="G3390" s="268" t="str">
        <f t="shared" si="156"/>
        <v>'=ISBLANK(L18.1.2C36)</v>
      </c>
      <c r="H3390" s="263" t="str">
        <f t="shared" si="157"/>
        <v>'=COUNT(L18.1.2C36)</v>
      </c>
    </row>
    <row r="3391" spans="1:8" x14ac:dyDescent="0.2">
      <c r="A3391" s="263" t="s">
        <v>5710</v>
      </c>
      <c r="B3391" s="263" t="s">
        <v>7824</v>
      </c>
      <c r="C3391" s="263">
        <f t="shared" ca="1" si="158"/>
        <v>0</v>
      </c>
      <c r="D3391" s="263" t="b">
        <f>ISBLANK(L18.1.2C37)</f>
        <v>1</v>
      </c>
      <c r="E3391" s="263">
        <f>COUNT(L18.1.2C37)</f>
        <v>0</v>
      </c>
      <c r="G3391" s="268" t="str">
        <f t="shared" si="156"/>
        <v>'=ISBLANK(L18.1.2C37)</v>
      </c>
      <c r="H3391" s="263" t="str">
        <f t="shared" si="157"/>
        <v>'=COUNT(L18.1.2C37)</v>
      </c>
    </row>
    <row r="3392" spans="1:8" x14ac:dyDescent="0.2">
      <c r="A3392" s="263" t="s">
        <v>5711</v>
      </c>
      <c r="B3392" s="263" t="s">
        <v>7825</v>
      </c>
      <c r="C3392" s="263">
        <f t="shared" ca="1" si="158"/>
        <v>0</v>
      </c>
      <c r="D3392" s="263" t="b">
        <f>ISBLANK(L18.1.2C38)</f>
        <v>1</v>
      </c>
      <c r="E3392" s="263">
        <f>COUNT(L18.1.2C38)</f>
        <v>0</v>
      </c>
      <c r="G3392" s="268" t="str">
        <f t="shared" si="156"/>
        <v>'=ISBLANK(L18.1.2C38)</v>
      </c>
      <c r="H3392" s="263" t="str">
        <f t="shared" si="157"/>
        <v>'=COUNT(L18.1.2C38)</v>
      </c>
    </row>
    <row r="3393" spans="1:8" x14ac:dyDescent="0.2">
      <c r="A3393" s="263" t="s">
        <v>5712</v>
      </c>
      <c r="B3393" s="263" t="s">
        <v>7826</v>
      </c>
      <c r="C3393" s="263">
        <f t="shared" ca="1" si="158"/>
        <v>0</v>
      </c>
      <c r="D3393" s="263" t="b">
        <f>ISBLANK(L18.1.2C39)</f>
        <v>1</v>
      </c>
      <c r="E3393" s="263">
        <f>COUNT(L18.1.2C39)</f>
        <v>0</v>
      </c>
      <c r="G3393" s="268" t="str">
        <f t="shared" si="156"/>
        <v>'=ISBLANK(L18.1.2C39)</v>
      </c>
      <c r="H3393" s="263" t="str">
        <f t="shared" si="157"/>
        <v>'=COUNT(L18.1.2C39)</v>
      </c>
    </row>
    <row r="3394" spans="1:8" x14ac:dyDescent="0.2">
      <c r="A3394" s="263" t="s">
        <v>5713</v>
      </c>
      <c r="B3394" s="263" t="s">
        <v>7827</v>
      </c>
      <c r="C3394" s="263">
        <f t="shared" ca="1" si="158"/>
        <v>0</v>
      </c>
      <c r="D3394" s="263" t="b">
        <f>ISBLANK(L18.1.2C40)</f>
        <v>1</v>
      </c>
      <c r="E3394" s="263">
        <f>COUNT(L18.1.2C40)</f>
        <v>0</v>
      </c>
      <c r="G3394" s="268" t="str">
        <f t="shared" ref="G3394:G3457" si="159">"'=ISBLANK(" &amp; A3394 &amp;")"</f>
        <v>'=ISBLANK(L18.1.2C40)</v>
      </c>
      <c r="H3394" s="263" t="str">
        <f t="shared" ref="H3394:H3457" si="160">"'=COUNT(" &amp; A3394 &amp;")"</f>
        <v>'=COUNT(L18.1.2C40)</v>
      </c>
    </row>
    <row r="3395" spans="1:8" x14ac:dyDescent="0.2">
      <c r="A3395" s="263" t="s">
        <v>5714</v>
      </c>
      <c r="B3395" s="263" t="s">
        <v>7828</v>
      </c>
      <c r="C3395" s="263">
        <f t="shared" ref="C3395:C3458" ca="1" si="161">INDIRECT(A3395)</f>
        <v>0</v>
      </c>
      <c r="D3395" s="263" t="b">
        <f>ISBLANK(L18.1.2C41)</f>
        <v>1</v>
      </c>
      <c r="E3395" s="263">
        <f>COUNT(L18.1.2C41)</f>
        <v>0</v>
      </c>
      <c r="G3395" s="268" t="str">
        <f t="shared" si="159"/>
        <v>'=ISBLANK(L18.1.2C41)</v>
      </c>
      <c r="H3395" s="263" t="str">
        <f t="shared" si="160"/>
        <v>'=COUNT(L18.1.2C41)</v>
      </c>
    </row>
    <row r="3396" spans="1:8" x14ac:dyDescent="0.2">
      <c r="A3396" s="263" t="s">
        <v>5715</v>
      </c>
      <c r="B3396" s="263" t="s">
        <v>7829</v>
      </c>
      <c r="C3396" s="263">
        <f t="shared" ca="1" si="161"/>
        <v>0</v>
      </c>
      <c r="D3396" s="263" t="b">
        <f>ISBLANK(L18.1.2C42)</f>
        <v>1</v>
      </c>
      <c r="E3396" s="263">
        <f>COUNT(L18.1.2C42)</f>
        <v>0</v>
      </c>
      <c r="G3396" s="268" t="str">
        <f t="shared" si="159"/>
        <v>'=ISBLANK(L18.1.2C42)</v>
      </c>
      <c r="H3396" s="263" t="str">
        <f t="shared" si="160"/>
        <v>'=COUNT(L18.1.2C42)</v>
      </c>
    </row>
    <row r="3397" spans="1:8" x14ac:dyDescent="0.2">
      <c r="A3397" s="263" t="s">
        <v>5716</v>
      </c>
      <c r="B3397" s="263" t="s">
        <v>7830</v>
      </c>
      <c r="C3397" s="263">
        <f t="shared" ca="1" si="161"/>
        <v>0</v>
      </c>
      <c r="D3397" s="263" t="b">
        <f>ISBLANK(L18.1.2C43)</f>
        <v>1</v>
      </c>
      <c r="E3397" s="263">
        <f>COUNT(L18.1.2C43)</f>
        <v>0</v>
      </c>
      <c r="G3397" s="268" t="str">
        <f t="shared" si="159"/>
        <v>'=ISBLANK(L18.1.2C43)</v>
      </c>
      <c r="H3397" s="263" t="str">
        <f t="shared" si="160"/>
        <v>'=COUNT(L18.1.2C43)</v>
      </c>
    </row>
    <row r="3398" spans="1:8" x14ac:dyDescent="0.2">
      <c r="A3398" s="263" t="s">
        <v>5717</v>
      </c>
      <c r="B3398" s="263" t="s">
        <v>7831</v>
      </c>
      <c r="C3398" s="263">
        <f t="shared" ca="1" si="161"/>
        <v>0</v>
      </c>
      <c r="D3398" s="263" t="b">
        <f>ISBLANK(L18.1.2C44)</f>
        <v>1</v>
      </c>
      <c r="E3398" s="263">
        <f>COUNT(L18.1.2C44)</f>
        <v>0</v>
      </c>
      <c r="G3398" s="268" t="str">
        <f t="shared" si="159"/>
        <v>'=ISBLANK(L18.1.2C44)</v>
      </c>
      <c r="H3398" s="263" t="str">
        <f t="shared" si="160"/>
        <v>'=COUNT(L18.1.2C44)</v>
      </c>
    </row>
    <row r="3399" spans="1:8" x14ac:dyDescent="0.2">
      <c r="A3399" s="263" t="s">
        <v>5718</v>
      </c>
      <c r="B3399" s="263" t="s">
        <v>7832</v>
      </c>
      <c r="C3399" s="263">
        <f t="shared" ca="1" si="161"/>
        <v>0</v>
      </c>
      <c r="D3399" s="263" t="b">
        <f>ISBLANK(L18.1.2C45)</f>
        <v>1</v>
      </c>
      <c r="E3399" s="263">
        <f>COUNT(L18.1.2C45)</f>
        <v>0</v>
      </c>
      <c r="G3399" s="268" t="str">
        <f t="shared" si="159"/>
        <v>'=ISBLANK(L18.1.2C45)</v>
      </c>
      <c r="H3399" s="263" t="str">
        <f t="shared" si="160"/>
        <v>'=COUNT(L18.1.2C45)</v>
      </c>
    </row>
    <row r="3400" spans="1:8" x14ac:dyDescent="0.2">
      <c r="A3400" s="263" t="s">
        <v>5719</v>
      </c>
      <c r="B3400" s="263" t="s">
        <v>7833</v>
      </c>
      <c r="C3400" s="263">
        <f t="shared" ca="1" si="161"/>
        <v>0</v>
      </c>
      <c r="D3400" s="263" t="b">
        <f>ISBLANK(L18.1.2C46)</f>
        <v>1</v>
      </c>
      <c r="E3400" s="263">
        <f>COUNT(L18.1.2C46)</f>
        <v>0</v>
      </c>
      <c r="G3400" s="268" t="str">
        <f t="shared" si="159"/>
        <v>'=ISBLANK(L18.1.2C46)</v>
      </c>
      <c r="H3400" s="263" t="str">
        <f t="shared" si="160"/>
        <v>'=COUNT(L18.1.2C46)</v>
      </c>
    </row>
    <row r="3401" spans="1:8" x14ac:dyDescent="0.2">
      <c r="A3401" s="263" t="s">
        <v>5720</v>
      </c>
      <c r="B3401" s="263" t="s">
        <v>7834</v>
      </c>
      <c r="C3401" s="263">
        <f t="shared" ca="1" si="161"/>
        <v>0</v>
      </c>
      <c r="D3401" s="263" t="b">
        <f>ISBLANK(L18.1.2C47)</f>
        <v>1</v>
      </c>
      <c r="E3401" s="263">
        <f>COUNT(L18.1.2C47)</f>
        <v>0</v>
      </c>
      <c r="G3401" s="268" t="str">
        <f t="shared" si="159"/>
        <v>'=ISBLANK(L18.1.2C47)</v>
      </c>
      <c r="H3401" s="263" t="str">
        <f t="shared" si="160"/>
        <v>'=COUNT(L18.1.2C47)</v>
      </c>
    </row>
    <row r="3402" spans="1:8" x14ac:dyDescent="0.2">
      <c r="A3402" s="263" t="s">
        <v>5721</v>
      </c>
      <c r="B3402" s="263" t="s">
        <v>7835</v>
      </c>
      <c r="C3402" s="263">
        <f t="shared" ca="1" si="161"/>
        <v>0</v>
      </c>
      <c r="D3402" s="263" t="b">
        <f>ISBLANK(L18.1.2C48)</f>
        <v>1</v>
      </c>
      <c r="E3402" s="263">
        <f>COUNT(L18.1.2C48)</f>
        <v>0</v>
      </c>
      <c r="G3402" s="268" t="str">
        <f t="shared" si="159"/>
        <v>'=ISBLANK(L18.1.2C48)</v>
      </c>
      <c r="H3402" s="263" t="str">
        <f t="shared" si="160"/>
        <v>'=COUNT(L18.1.2C48)</v>
      </c>
    </row>
    <row r="3403" spans="1:8" x14ac:dyDescent="0.2">
      <c r="A3403" s="263" t="s">
        <v>5722</v>
      </c>
      <c r="B3403" s="263" t="s">
        <v>7836</v>
      </c>
      <c r="C3403" s="263">
        <f t="shared" ca="1" si="161"/>
        <v>0</v>
      </c>
      <c r="D3403" s="263" t="b">
        <f>ISBLANK(L18.1.2C49)</f>
        <v>1</v>
      </c>
      <c r="E3403" s="263">
        <f>COUNT(L18.1.2C49)</f>
        <v>0</v>
      </c>
      <c r="G3403" s="268" t="str">
        <f t="shared" si="159"/>
        <v>'=ISBLANK(L18.1.2C49)</v>
      </c>
      <c r="H3403" s="263" t="str">
        <f t="shared" si="160"/>
        <v>'=COUNT(L18.1.2C49)</v>
      </c>
    </row>
    <row r="3404" spans="1:8" x14ac:dyDescent="0.2">
      <c r="A3404" s="263" t="s">
        <v>5723</v>
      </c>
      <c r="B3404" s="263" t="s">
        <v>7837</v>
      </c>
      <c r="C3404" s="263">
        <f t="shared" ca="1" si="161"/>
        <v>0</v>
      </c>
      <c r="D3404" s="263" t="b">
        <f>ISBLANK(L18.1.2C50)</f>
        <v>1</v>
      </c>
      <c r="E3404" s="263">
        <f>COUNT(L18.1.2C50)</f>
        <v>0</v>
      </c>
      <c r="G3404" s="268" t="str">
        <f t="shared" si="159"/>
        <v>'=ISBLANK(L18.1.2C50)</v>
      </c>
      <c r="H3404" s="263" t="str">
        <f t="shared" si="160"/>
        <v>'=COUNT(L18.1.2C50)</v>
      </c>
    </row>
    <row r="3405" spans="1:8" x14ac:dyDescent="0.2">
      <c r="A3405" s="263" t="s">
        <v>5724</v>
      </c>
      <c r="B3405" s="263" t="s">
        <v>7838</v>
      </c>
      <c r="C3405" s="263">
        <f t="shared" ca="1" si="161"/>
        <v>0</v>
      </c>
      <c r="D3405" s="263" t="b">
        <f>ISBLANK(L18.1.2C51)</f>
        <v>1</v>
      </c>
      <c r="E3405" s="263">
        <f>COUNT(L18.1.2C51)</f>
        <v>0</v>
      </c>
      <c r="G3405" s="268" t="str">
        <f t="shared" si="159"/>
        <v>'=ISBLANK(L18.1.2C51)</v>
      </c>
      <c r="H3405" s="263" t="str">
        <f t="shared" si="160"/>
        <v>'=COUNT(L18.1.2C51)</v>
      </c>
    </row>
    <row r="3406" spans="1:8" x14ac:dyDescent="0.2">
      <c r="A3406" s="263" t="s">
        <v>5725</v>
      </c>
      <c r="B3406" s="263" t="s">
        <v>6569</v>
      </c>
      <c r="C3406" s="263">
        <f t="shared" ca="1" si="161"/>
        <v>0</v>
      </c>
      <c r="D3406" s="263" t="b">
        <f>ISBLANK(L18.1.2D01)</f>
        <v>1</v>
      </c>
      <c r="E3406" s="263">
        <f>COUNT(L18.1.2D01)</f>
        <v>0</v>
      </c>
      <c r="G3406" s="268" t="str">
        <f t="shared" si="159"/>
        <v>'=ISBLANK(L18.1.2D01)</v>
      </c>
      <c r="H3406" s="263" t="str">
        <f t="shared" si="160"/>
        <v>'=COUNT(L18.1.2D01)</v>
      </c>
    </row>
    <row r="3407" spans="1:8" x14ac:dyDescent="0.2">
      <c r="A3407" s="263" t="s">
        <v>5726</v>
      </c>
      <c r="B3407" s="263" t="s">
        <v>6447</v>
      </c>
      <c r="C3407" s="263">
        <f t="shared" ca="1" si="161"/>
        <v>0</v>
      </c>
      <c r="D3407" s="263" t="b">
        <f>ISBLANK(L18.1.2D02)</f>
        <v>1</v>
      </c>
      <c r="E3407" s="263">
        <f>COUNT(L18.1.2D02)</f>
        <v>0</v>
      </c>
      <c r="G3407" s="268" t="str">
        <f t="shared" si="159"/>
        <v>'=ISBLANK(L18.1.2D02)</v>
      </c>
      <c r="H3407" s="263" t="str">
        <f t="shared" si="160"/>
        <v>'=COUNT(L18.1.2D02)</v>
      </c>
    </row>
    <row r="3408" spans="1:8" x14ac:dyDescent="0.2">
      <c r="A3408" s="263" t="s">
        <v>5727</v>
      </c>
      <c r="B3408" s="263" t="s">
        <v>6570</v>
      </c>
      <c r="C3408" s="263">
        <f t="shared" ca="1" si="161"/>
        <v>0</v>
      </c>
      <c r="D3408" s="263" t="b">
        <f>ISBLANK(L18.1.2E01)</f>
        <v>1</v>
      </c>
      <c r="E3408" s="263">
        <f>COUNT(L18.1.2E01)</f>
        <v>0</v>
      </c>
      <c r="G3408" s="268" t="str">
        <f t="shared" si="159"/>
        <v>'=ISBLANK(L18.1.2E01)</v>
      </c>
      <c r="H3408" s="263" t="str">
        <f t="shared" si="160"/>
        <v>'=COUNT(L18.1.2E01)</v>
      </c>
    </row>
    <row r="3409" spans="1:8" x14ac:dyDescent="0.2">
      <c r="A3409" s="263" t="s">
        <v>5728</v>
      </c>
      <c r="B3409" s="263" t="s">
        <v>6571</v>
      </c>
      <c r="C3409" s="263">
        <f t="shared" ca="1" si="161"/>
        <v>0</v>
      </c>
      <c r="D3409" s="263" t="b">
        <f>ISBLANK(L18.1.2E02)</f>
        <v>1</v>
      </c>
      <c r="E3409" s="263">
        <f>COUNT(L18.1.2E02)</f>
        <v>0</v>
      </c>
      <c r="G3409" s="268" t="str">
        <f t="shared" si="159"/>
        <v>'=ISBLANK(L18.1.2E02)</v>
      </c>
      <c r="H3409" s="263" t="str">
        <f t="shared" si="160"/>
        <v>'=COUNT(L18.1.2E02)</v>
      </c>
    </row>
    <row r="3410" spans="1:8" x14ac:dyDescent="0.2">
      <c r="A3410" s="263" t="s">
        <v>5729</v>
      </c>
      <c r="B3410" s="263" t="s">
        <v>6448</v>
      </c>
      <c r="C3410" s="263">
        <f t="shared" ca="1" si="161"/>
        <v>0</v>
      </c>
      <c r="D3410" s="263" t="b">
        <f>ISBLANK(L18.1.2M01)</f>
        <v>1</v>
      </c>
      <c r="E3410" s="263">
        <f>COUNT(L18.1.2M01)</f>
        <v>0</v>
      </c>
      <c r="G3410" s="268" t="str">
        <f t="shared" si="159"/>
        <v>'=ISBLANK(L18.1.2M01)</v>
      </c>
      <c r="H3410" s="263" t="str">
        <f t="shared" si="160"/>
        <v>'=COUNT(L18.1.2M01)</v>
      </c>
    </row>
    <row r="3411" spans="1:8" x14ac:dyDescent="0.2">
      <c r="A3411" s="263" t="s">
        <v>5730</v>
      </c>
      <c r="B3411" s="263" t="s">
        <v>7839</v>
      </c>
      <c r="C3411" s="263">
        <f t="shared" ca="1" si="161"/>
        <v>0</v>
      </c>
      <c r="D3411" s="263" t="b">
        <f>ISBLANK(L18.1.2T)</f>
        <v>0</v>
      </c>
      <c r="E3411" s="263">
        <f>COUNT(L18.1.2T)</f>
        <v>1</v>
      </c>
      <c r="G3411" s="268" t="str">
        <f t="shared" si="159"/>
        <v>'=ISBLANK(L18.1.2T)</v>
      </c>
      <c r="H3411" s="263" t="str">
        <f t="shared" si="160"/>
        <v>'=COUNT(L18.1.2T)</v>
      </c>
    </row>
    <row r="3412" spans="1:8" x14ac:dyDescent="0.2">
      <c r="A3412" s="263" t="s">
        <v>5731</v>
      </c>
      <c r="B3412" s="263" t="s">
        <v>6293</v>
      </c>
      <c r="C3412" s="263" t="e">
        <f t="shared" ca="1" si="161"/>
        <v>#VALUE!</v>
      </c>
      <c r="D3412" s="263" t="b">
        <f>ISBLANK(L18.1.3)</f>
        <v>0</v>
      </c>
      <c r="E3412" s="263">
        <f>COUNT(L18.1.3)</f>
        <v>0</v>
      </c>
      <c r="G3412" s="268" t="str">
        <f t="shared" si="159"/>
        <v>'=ISBLANK(L18.1.3)</v>
      </c>
      <c r="H3412" s="263" t="str">
        <f t="shared" si="160"/>
        <v>'=COUNT(L18.1.3)</v>
      </c>
    </row>
    <row r="3413" spans="1:8" x14ac:dyDescent="0.2">
      <c r="A3413" s="263" t="s">
        <v>5732</v>
      </c>
      <c r="B3413" s="263" t="s">
        <v>5894</v>
      </c>
      <c r="C3413" s="263">
        <f t="shared" ca="1" si="161"/>
        <v>0</v>
      </c>
      <c r="D3413" s="263" t="b">
        <f>ISBLANK(L18.1.3C01)</f>
        <v>1</v>
      </c>
      <c r="E3413" s="263">
        <f>COUNT(L18.1.3C01)</f>
        <v>0</v>
      </c>
      <c r="G3413" s="268" t="str">
        <f t="shared" si="159"/>
        <v>'=ISBLANK(L18.1.3C01)</v>
      </c>
      <c r="H3413" s="263" t="str">
        <f t="shared" si="160"/>
        <v>'=COUNT(L18.1.3C01)</v>
      </c>
    </row>
    <row r="3414" spans="1:8" x14ac:dyDescent="0.2">
      <c r="A3414" s="263" t="s">
        <v>5733</v>
      </c>
      <c r="B3414" s="263" t="s">
        <v>5896</v>
      </c>
      <c r="C3414" s="263">
        <f t="shared" ca="1" si="161"/>
        <v>0</v>
      </c>
      <c r="D3414" s="263" t="b">
        <f>ISBLANK(L18.1.3C02)</f>
        <v>1</v>
      </c>
      <c r="E3414" s="263">
        <f>COUNT(L18.1.3C02)</f>
        <v>0</v>
      </c>
      <c r="G3414" s="268" t="str">
        <f t="shared" si="159"/>
        <v>'=ISBLANK(L18.1.3C02)</v>
      </c>
      <c r="H3414" s="263" t="str">
        <f t="shared" si="160"/>
        <v>'=COUNT(L18.1.3C02)</v>
      </c>
    </row>
    <row r="3415" spans="1:8" x14ac:dyDescent="0.2">
      <c r="A3415" s="263" t="s">
        <v>5734</v>
      </c>
      <c r="B3415" s="263" t="s">
        <v>5898</v>
      </c>
      <c r="C3415" s="263">
        <f t="shared" ca="1" si="161"/>
        <v>0</v>
      </c>
      <c r="D3415" s="263" t="b">
        <f>ISBLANK(L18.1.3C03)</f>
        <v>1</v>
      </c>
      <c r="E3415" s="263">
        <f>COUNT(L18.1.3C03)</f>
        <v>0</v>
      </c>
      <c r="G3415" s="268" t="str">
        <f t="shared" si="159"/>
        <v>'=ISBLANK(L18.1.3C03)</v>
      </c>
      <c r="H3415" s="263" t="str">
        <f t="shared" si="160"/>
        <v>'=COUNT(L18.1.3C03)</v>
      </c>
    </row>
    <row r="3416" spans="1:8" x14ac:dyDescent="0.2">
      <c r="A3416" s="263" t="s">
        <v>5735</v>
      </c>
      <c r="B3416" s="263" t="s">
        <v>5900</v>
      </c>
      <c r="C3416" s="263">
        <f t="shared" ca="1" si="161"/>
        <v>0</v>
      </c>
      <c r="D3416" s="263" t="b">
        <f>ISBLANK(L18.1.3C04)</f>
        <v>1</v>
      </c>
      <c r="E3416" s="263">
        <f>COUNT(L18.1.3C04)</f>
        <v>0</v>
      </c>
      <c r="G3416" s="268" t="str">
        <f t="shared" si="159"/>
        <v>'=ISBLANK(L18.1.3C04)</v>
      </c>
      <c r="H3416" s="263" t="str">
        <f t="shared" si="160"/>
        <v>'=COUNT(L18.1.3C04)</v>
      </c>
    </row>
    <row r="3417" spans="1:8" x14ac:dyDescent="0.2">
      <c r="A3417" s="263" t="s">
        <v>5736</v>
      </c>
      <c r="B3417" s="263" t="s">
        <v>5902</v>
      </c>
      <c r="C3417" s="263">
        <f t="shared" ca="1" si="161"/>
        <v>0</v>
      </c>
      <c r="D3417" s="263" t="b">
        <f>ISBLANK(L18.1.3C05)</f>
        <v>1</v>
      </c>
      <c r="E3417" s="263">
        <f>COUNT(L18.1.3C05)</f>
        <v>0</v>
      </c>
      <c r="G3417" s="268" t="str">
        <f t="shared" si="159"/>
        <v>'=ISBLANK(L18.1.3C05)</v>
      </c>
      <c r="H3417" s="263" t="str">
        <f t="shared" si="160"/>
        <v>'=COUNT(L18.1.3C05)</v>
      </c>
    </row>
    <row r="3418" spans="1:8" x14ac:dyDescent="0.2">
      <c r="A3418" s="263" t="s">
        <v>5737</v>
      </c>
      <c r="B3418" s="263" t="s">
        <v>5904</v>
      </c>
      <c r="C3418" s="263">
        <f t="shared" ca="1" si="161"/>
        <v>0</v>
      </c>
      <c r="D3418" s="263" t="b">
        <f>ISBLANK(L18.1.3C06)</f>
        <v>1</v>
      </c>
      <c r="E3418" s="263">
        <f>COUNT(L18.1.3C06)</f>
        <v>0</v>
      </c>
      <c r="G3418" s="268" t="str">
        <f t="shared" si="159"/>
        <v>'=ISBLANK(L18.1.3C06)</v>
      </c>
      <c r="H3418" s="263" t="str">
        <f t="shared" si="160"/>
        <v>'=COUNT(L18.1.3C06)</v>
      </c>
    </row>
    <row r="3419" spans="1:8" x14ac:dyDescent="0.2">
      <c r="A3419" s="263" t="s">
        <v>5738</v>
      </c>
      <c r="B3419" s="263" t="s">
        <v>5906</v>
      </c>
      <c r="C3419" s="263">
        <f t="shared" ca="1" si="161"/>
        <v>0</v>
      </c>
      <c r="D3419" s="263" t="b">
        <f>ISBLANK(L18.1.3C07)</f>
        <v>1</v>
      </c>
      <c r="E3419" s="263">
        <f>COUNT(L18.1.3C07)</f>
        <v>0</v>
      </c>
      <c r="G3419" s="268" t="str">
        <f t="shared" si="159"/>
        <v>'=ISBLANK(L18.1.3C07)</v>
      </c>
      <c r="H3419" s="263" t="str">
        <f t="shared" si="160"/>
        <v>'=COUNT(L18.1.3C07)</v>
      </c>
    </row>
    <row r="3420" spans="1:8" x14ac:dyDescent="0.2">
      <c r="A3420" s="263" t="s">
        <v>5739</v>
      </c>
      <c r="B3420" s="263" t="s">
        <v>5908</v>
      </c>
      <c r="C3420" s="263">
        <f t="shared" ca="1" si="161"/>
        <v>0</v>
      </c>
      <c r="D3420" s="263" t="b">
        <f>ISBLANK(L18.1.3C08)</f>
        <v>1</v>
      </c>
      <c r="E3420" s="263">
        <f>COUNT(L18.1.3C08)</f>
        <v>0</v>
      </c>
      <c r="G3420" s="268" t="str">
        <f t="shared" si="159"/>
        <v>'=ISBLANK(L18.1.3C08)</v>
      </c>
      <c r="H3420" s="263" t="str">
        <f t="shared" si="160"/>
        <v>'=COUNT(L18.1.3C08)</v>
      </c>
    </row>
    <row r="3421" spans="1:8" x14ac:dyDescent="0.2">
      <c r="A3421" s="263" t="s">
        <v>5740</v>
      </c>
      <c r="B3421" s="263" t="s">
        <v>5910</v>
      </c>
      <c r="C3421" s="263">
        <f t="shared" ca="1" si="161"/>
        <v>0</v>
      </c>
      <c r="D3421" s="263" t="b">
        <f>ISBLANK(L18.1.3C09)</f>
        <v>1</v>
      </c>
      <c r="E3421" s="263">
        <f>COUNT(L18.1.3C09)</f>
        <v>0</v>
      </c>
      <c r="G3421" s="268" t="str">
        <f t="shared" si="159"/>
        <v>'=ISBLANK(L18.1.3C09)</v>
      </c>
      <c r="H3421" s="263" t="str">
        <f t="shared" si="160"/>
        <v>'=COUNT(L18.1.3C09)</v>
      </c>
    </row>
    <row r="3422" spans="1:8" x14ac:dyDescent="0.2">
      <c r="A3422" s="263" t="s">
        <v>5741</v>
      </c>
      <c r="B3422" s="263" t="s">
        <v>5912</v>
      </c>
      <c r="C3422" s="263">
        <f t="shared" ca="1" si="161"/>
        <v>0</v>
      </c>
      <c r="D3422" s="263" t="b">
        <f>ISBLANK(L18.1.3C10)</f>
        <v>1</v>
      </c>
      <c r="E3422" s="263">
        <f>COUNT(L18.1.3C10)</f>
        <v>0</v>
      </c>
      <c r="G3422" s="268" t="str">
        <f t="shared" si="159"/>
        <v>'=ISBLANK(L18.1.3C10)</v>
      </c>
      <c r="H3422" s="263" t="str">
        <f t="shared" si="160"/>
        <v>'=COUNT(L18.1.3C10)</v>
      </c>
    </row>
    <row r="3423" spans="1:8" x14ac:dyDescent="0.2">
      <c r="A3423" s="263" t="s">
        <v>5742</v>
      </c>
      <c r="B3423" s="263" t="s">
        <v>5914</v>
      </c>
      <c r="C3423" s="263">
        <f t="shared" ca="1" si="161"/>
        <v>0</v>
      </c>
      <c r="D3423" s="263" t="b">
        <f>ISBLANK(L18.1.3C11)</f>
        <v>1</v>
      </c>
      <c r="E3423" s="263">
        <f>COUNT(L18.1.3C11)</f>
        <v>0</v>
      </c>
      <c r="G3423" s="268" t="str">
        <f t="shared" si="159"/>
        <v>'=ISBLANK(L18.1.3C11)</v>
      </c>
      <c r="H3423" s="263" t="str">
        <f t="shared" si="160"/>
        <v>'=COUNT(L18.1.3C11)</v>
      </c>
    </row>
    <row r="3424" spans="1:8" x14ac:dyDescent="0.2">
      <c r="A3424" s="263" t="s">
        <v>5743</v>
      </c>
      <c r="B3424" s="263" t="s">
        <v>5916</v>
      </c>
      <c r="C3424" s="263">
        <f t="shared" ca="1" si="161"/>
        <v>0</v>
      </c>
      <c r="D3424" s="263" t="b">
        <f>ISBLANK(L18.1.3C12)</f>
        <v>1</v>
      </c>
      <c r="E3424" s="263">
        <f>COUNT(L18.1.3C12)</f>
        <v>0</v>
      </c>
      <c r="G3424" s="268" t="str">
        <f t="shared" si="159"/>
        <v>'=ISBLANK(L18.1.3C12)</v>
      </c>
      <c r="H3424" s="263" t="str">
        <f t="shared" si="160"/>
        <v>'=COUNT(L18.1.3C12)</v>
      </c>
    </row>
    <row r="3425" spans="1:8" x14ac:dyDescent="0.2">
      <c r="A3425" s="263" t="s">
        <v>5744</v>
      </c>
      <c r="B3425" s="263" t="s">
        <v>5918</v>
      </c>
      <c r="C3425" s="263">
        <f t="shared" ca="1" si="161"/>
        <v>0</v>
      </c>
      <c r="D3425" s="263" t="b">
        <f>ISBLANK(L18.1.3C13)</f>
        <v>1</v>
      </c>
      <c r="E3425" s="263">
        <f>COUNT(L18.1.3C13)</f>
        <v>0</v>
      </c>
      <c r="G3425" s="268" t="str">
        <f t="shared" si="159"/>
        <v>'=ISBLANK(L18.1.3C13)</v>
      </c>
      <c r="H3425" s="263" t="str">
        <f t="shared" si="160"/>
        <v>'=COUNT(L18.1.3C13)</v>
      </c>
    </row>
    <row r="3426" spans="1:8" x14ac:dyDescent="0.2">
      <c r="A3426" s="263" t="s">
        <v>5745</v>
      </c>
      <c r="B3426" s="263" t="s">
        <v>5920</v>
      </c>
      <c r="C3426" s="263">
        <f t="shared" ca="1" si="161"/>
        <v>0</v>
      </c>
      <c r="D3426" s="263" t="b">
        <f>ISBLANK(L18.1.3C14)</f>
        <v>1</v>
      </c>
      <c r="E3426" s="263">
        <f>COUNT(L18.1.3C14)</f>
        <v>0</v>
      </c>
      <c r="G3426" s="268" t="str">
        <f t="shared" si="159"/>
        <v>'=ISBLANK(L18.1.3C14)</v>
      </c>
      <c r="H3426" s="263" t="str">
        <f t="shared" si="160"/>
        <v>'=COUNT(L18.1.3C14)</v>
      </c>
    </row>
    <row r="3427" spans="1:8" x14ac:dyDescent="0.2">
      <c r="A3427" s="263" t="s">
        <v>5746</v>
      </c>
      <c r="B3427" s="263" t="s">
        <v>5922</v>
      </c>
      <c r="C3427" s="263">
        <f t="shared" ca="1" si="161"/>
        <v>0</v>
      </c>
      <c r="D3427" s="263" t="b">
        <f>ISBLANK(L18.1.3C15)</f>
        <v>1</v>
      </c>
      <c r="E3427" s="263">
        <f>COUNT(L18.1.3C15)</f>
        <v>0</v>
      </c>
      <c r="G3427" s="268" t="str">
        <f t="shared" si="159"/>
        <v>'=ISBLANK(L18.1.3C15)</v>
      </c>
      <c r="H3427" s="263" t="str">
        <f t="shared" si="160"/>
        <v>'=COUNT(L18.1.3C15)</v>
      </c>
    </row>
    <row r="3428" spans="1:8" x14ac:dyDescent="0.2">
      <c r="A3428" s="263" t="s">
        <v>5747</v>
      </c>
      <c r="B3428" s="263" t="s">
        <v>5924</v>
      </c>
      <c r="C3428" s="263">
        <f t="shared" ca="1" si="161"/>
        <v>0</v>
      </c>
      <c r="D3428" s="263" t="b">
        <f>ISBLANK(L18.1.3C16)</f>
        <v>1</v>
      </c>
      <c r="E3428" s="263">
        <f>COUNT(L18.1.3C16)</f>
        <v>0</v>
      </c>
      <c r="G3428" s="268" t="str">
        <f t="shared" si="159"/>
        <v>'=ISBLANK(L18.1.3C16)</v>
      </c>
      <c r="H3428" s="263" t="str">
        <f t="shared" si="160"/>
        <v>'=COUNT(L18.1.3C16)</v>
      </c>
    </row>
    <row r="3429" spans="1:8" x14ac:dyDescent="0.2">
      <c r="A3429" s="263" t="s">
        <v>5748</v>
      </c>
      <c r="B3429" s="263" t="s">
        <v>5926</v>
      </c>
      <c r="C3429" s="263">
        <f t="shared" ca="1" si="161"/>
        <v>0</v>
      </c>
      <c r="D3429" s="263" t="b">
        <f>ISBLANK(L18.1.3C17)</f>
        <v>1</v>
      </c>
      <c r="E3429" s="263">
        <f>COUNT(L18.1.3C17)</f>
        <v>0</v>
      </c>
      <c r="G3429" s="268" t="str">
        <f t="shared" si="159"/>
        <v>'=ISBLANK(L18.1.3C17)</v>
      </c>
      <c r="H3429" s="263" t="str">
        <f t="shared" si="160"/>
        <v>'=COUNT(L18.1.3C17)</v>
      </c>
    </row>
    <row r="3430" spans="1:8" x14ac:dyDescent="0.2">
      <c r="A3430" s="263" t="s">
        <v>5749</v>
      </c>
      <c r="B3430" s="263" t="s">
        <v>5928</v>
      </c>
      <c r="C3430" s="263">
        <f t="shared" ca="1" si="161"/>
        <v>0</v>
      </c>
      <c r="D3430" s="263" t="b">
        <f>ISBLANK(L18.1.3C18)</f>
        <v>1</v>
      </c>
      <c r="E3430" s="263">
        <f>COUNT(L18.1.3C18)</f>
        <v>0</v>
      </c>
      <c r="G3430" s="268" t="str">
        <f t="shared" si="159"/>
        <v>'=ISBLANK(L18.1.3C18)</v>
      </c>
      <c r="H3430" s="263" t="str">
        <f t="shared" si="160"/>
        <v>'=COUNT(L18.1.3C18)</v>
      </c>
    </row>
    <row r="3431" spans="1:8" x14ac:dyDescent="0.2">
      <c r="A3431" s="263" t="s">
        <v>5750</v>
      </c>
      <c r="B3431" s="263" t="s">
        <v>5930</v>
      </c>
      <c r="C3431" s="263">
        <f t="shared" ca="1" si="161"/>
        <v>0</v>
      </c>
      <c r="D3431" s="263" t="b">
        <f>ISBLANK(L18.1.3C19)</f>
        <v>1</v>
      </c>
      <c r="E3431" s="263">
        <f>COUNT(L18.1.3C19)</f>
        <v>0</v>
      </c>
      <c r="G3431" s="268" t="str">
        <f t="shared" si="159"/>
        <v>'=ISBLANK(L18.1.3C19)</v>
      </c>
      <c r="H3431" s="263" t="str">
        <f t="shared" si="160"/>
        <v>'=COUNT(L18.1.3C19)</v>
      </c>
    </row>
    <row r="3432" spans="1:8" x14ac:dyDescent="0.2">
      <c r="A3432" s="263" t="s">
        <v>5751</v>
      </c>
      <c r="B3432" s="263" t="s">
        <v>5932</v>
      </c>
      <c r="C3432" s="263">
        <f t="shared" ca="1" si="161"/>
        <v>0</v>
      </c>
      <c r="D3432" s="263" t="b">
        <f>ISBLANK(L18.1.3C20)</f>
        <v>1</v>
      </c>
      <c r="E3432" s="263">
        <f>COUNT(L18.1.3C20)</f>
        <v>0</v>
      </c>
      <c r="G3432" s="268" t="str">
        <f t="shared" si="159"/>
        <v>'=ISBLANK(L18.1.3C20)</v>
      </c>
      <c r="H3432" s="263" t="str">
        <f t="shared" si="160"/>
        <v>'=COUNT(L18.1.3C20)</v>
      </c>
    </row>
    <row r="3433" spans="1:8" x14ac:dyDescent="0.2">
      <c r="A3433" s="263" t="s">
        <v>5752</v>
      </c>
      <c r="B3433" s="263" t="s">
        <v>5934</v>
      </c>
      <c r="C3433" s="263">
        <f t="shared" ca="1" si="161"/>
        <v>0</v>
      </c>
      <c r="D3433" s="263" t="b">
        <f>ISBLANK(L18.1.3C21)</f>
        <v>1</v>
      </c>
      <c r="E3433" s="263">
        <f>COUNT(L18.1.3C21)</f>
        <v>0</v>
      </c>
      <c r="G3433" s="268" t="str">
        <f t="shared" si="159"/>
        <v>'=ISBLANK(L18.1.3C21)</v>
      </c>
      <c r="H3433" s="263" t="str">
        <f t="shared" si="160"/>
        <v>'=COUNT(L18.1.3C21)</v>
      </c>
    </row>
    <row r="3434" spans="1:8" x14ac:dyDescent="0.2">
      <c r="A3434" s="263" t="s">
        <v>5753</v>
      </c>
      <c r="B3434" s="263" t="s">
        <v>5936</v>
      </c>
      <c r="C3434" s="263">
        <f t="shared" ca="1" si="161"/>
        <v>0</v>
      </c>
      <c r="D3434" s="263" t="b">
        <f>ISBLANK(L18.1.3C22)</f>
        <v>1</v>
      </c>
      <c r="E3434" s="263">
        <f>COUNT(L18.1.3C22)</f>
        <v>0</v>
      </c>
      <c r="G3434" s="268" t="str">
        <f t="shared" si="159"/>
        <v>'=ISBLANK(L18.1.3C22)</v>
      </c>
      <c r="H3434" s="263" t="str">
        <f t="shared" si="160"/>
        <v>'=COUNT(L18.1.3C22)</v>
      </c>
    </row>
    <row r="3435" spans="1:8" x14ac:dyDescent="0.2">
      <c r="A3435" s="263" t="s">
        <v>5754</v>
      </c>
      <c r="B3435" s="263" t="s">
        <v>5938</v>
      </c>
      <c r="C3435" s="263">
        <f t="shared" ca="1" si="161"/>
        <v>0</v>
      </c>
      <c r="D3435" s="263" t="b">
        <f>ISBLANK(L18.1.3C23)</f>
        <v>1</v>
      </c>
      <c r="E3435" s="263">
        <f>COUNT(L18.1.3C23)</f>
        <v>0</v>
      </c>
      <c r="G3435" s="268" t="str">
        <f t="shared" si="159"/>
        <v>'=ISBLANK(L18.1.3C23)</v>
      </c>
      <c r="H3435" s="263" t="str">
        <f t="shared" si="160"/>
        <v>'=COUNT(L18.1.3C23)</v>
      </c>
    </row>
    <row r="3436" spans="1:8" x14ac:dyDescent="0.2">
      <c r="A3436" s="263" t="s">
        <v>5755</v>
      </c>
      <c r="B3436" s="263" t="s">
        <v>5940</v>
      </c>
      <c r="C3436" s="263">
        <f t="shared" ca="1" si="161"/>
        <v>0</v>
      </c>
      <c r="D3436" s="263" t="b">
        <f>ISBLANK(L18.1.3C24)</f>
        <v>1</v>
      </c>
      <c r="E3436" s="263">
        <f>COUNT(L18.1.3C24)</f>
        <v>0</v>
      </c>
      <c r="G3436" s="268" t="str">
        <f t="shared" si="159"/>
        <v>'=ISBLANK(L18.1.3C24)</v>
      </c>
      <c r="H3436" s="263" t="str">
        <f t="shared" si="160"/>
        <v>'=COUNT(L18.1.3C24)</v>
      </c>
    </row>
    <row r="3437" spans="1:8" x14ac:dyDescent="0.2">
      <c r="A3437" s="263" t="s">
        <v>5756</v>
      </c>
      <c r="B3437" s="263" t="s">
        <v>5942</v>
      </c>
      <c r="C3437" s="263">
        <f t="shared" ca="1" si="161"/>
        <v>0</v>
      </c>
      <c r="D3437" s="263" t="b">
        <f>ISBLANK(L18.1.3C25)</f>
        <v>1</v>
      </c>
      <c r="E3437" s="263">
        <f>COUNT(L18.1.3C25)</f>
        <v>0</v>
      </c>
      <c r="G3437" s="268" t="str">
        <f t="shared" si="159"/>
        <v>'=ISBLANK(L18.1.3C25)</v>
      </c>
      <c r="H3437" s="263" t="str">
        <f t="shared" si="160"/>
        <v>'=COUNT(L18.1.3C25)</v>
      </c>
    </row>
    <row r="3438" spans="1:8" x14ac:dyDescent="0.2">
      <c r="A3438" s="263" t="s">
        <v>5757</v>
      </c>
      <c r="B3438" s="263" t="s">
        <v>5944</v>
      </c>
      <c r="C3438" s="263">
        <f t="shared" ca="1" si="161"/>
        <v>0</v>
      </c>
      <c r="D3438" s="263" t="b">
        <f>ISBLANK(L18.1.3C26)</f>
        <v>1</v>
      </c>
      <c r="E3438" s="263">
        <f>COUNT(L18.1.3C26)</f>
        <v>0</v>
      </c>
      <c r="G3438" s="268" t="str">
        <f t="shared" si="159"/>
        <v>'=ISBLANK(L18.1.3C26)</v>
      </c>
      <c r="H3438" s="263" t="str">
        <f t="shared" si="160"/>
        <v>'=COUNT(L18.1.3C26)</v>
      </c>
    </row>
    <row r="3439" spans="1:8" x14ac:dyDescent="0.2">
      <c r="A3439" s="263" t="s">
        <v>5758</v>
      </c>
      <c r="B3439" s="263" t="s">
        <v>5946</v>
      </c>
      <c r="C3439" s="263">
        <f t="shared" ca="1" si="161"/>
        <v>0</v>
      </c>
      <c r="D3439" s="263" t="b">
        <f>ISBLANK(L18.1.3C27)</f>
        <v>1</v>
      </c>
      <c r="E3439" s="263">
        <f>COUNT(L18.1.3C27)</f>
        <v>0</v>
      </c>
      <c r="G3439" s="268" t="str">
        <f t="shared" si="159"/>
        <v>'=ISBLANK(L18.1.3C27)</v>
      </c>
      <c r="H3439" s="263" t="str">
        <f t="shared" si="160"/>
        <v>'=COUNT(L18.1.3C27)</v>
      </c>
    </row>
    <row r="3440" spans="1:8" x14ac:dyDescent="0.2">
      <c r="A3440" s="263" t="s">
        <v>5759</v>
      </c>
      <c r="B3440" s="263" t="s">
        <v>5948</v>
      </c>
      <c r="C3440" s="263">
        <f t="shared" ca="1" si="161"/>
        <v>0</v>
      </c>
      <c r="D3440" s="263" t="b">
        <f>ISBLANK(L18.1.3C28)</f>
        <v>1</v>
      </c>
      <c r="E3440" s="263">
        <f>COUNT(L18.1.3C28)</f>
        <v>0</v>
      </c>
      <c r="G3440" s="268" t="str">
        <f t="shared" si="159"/>
        <v>'=ISBLANK(L18.1.3C28)</v>
      </c>
      <c r="H3440" s="263" t="str">
        <f t="shared" si="160"/>
        <v>'=COUNT(L18.1.3C28)</v>
      </c>
    </row>
    <row r="3441" spans="1:8" x14ac:dyDescent="0.2">
      <c r="A3441" s="263" t="s">
        <v>5760</v>
      </c>
      <c r="B3441" s="263" t="s">
        <v>5950</v>
      </c>
      <c r="C3441" s="263">
        <f t="shared" ca="1" si="161"/>
        <v>0</v>
      </c>
      <c r="D3441" s="263" t="b">
        <f>ISBLANK(L18.1.3C29)</f>
        <v>1</v>
      </c>
      <c r="E3441" s="263">
        <f>COUNT(L18.1.3C29)</f>
        <v>0</v>
      </c>
      <c r="G3441" s="268" t="str">
        <f t="shared" si="159"/>
        <v>'=ISBLANK(L18.1.3C29)</v>
      </c>
      <c r="H3441" s="263" t="str">
        <f t="shared" si="160"/>
        <v>'=COUNT(L18.1.3C29)</v>
      </c>
    </row>
    <row r="3442" spans="1:8" x14ac:dyDescent="0.2">
      <c r="A3442" s="263" t="s">
        <v>5761</v>
      </c>
      <c r="B3442" s="263" t="s">
        <v>5952</v>
      </c>
      <c r="C3442" s="263">
        <f t="shared" ca="1" si="161"/>
        <v>0</v>
      </c>
      <c r="D3442" s="263" t="b">
        <f>ISBLANK(L18.1.3C30)</f>
        <v>1</v>
      </c>
      <c r="E3442" s="263">
        <f>COUNT(L18.1.3C30)</f>
        <v>0</v>
      </c>
      <c r="G3442" s="268" t="str">
        <f t="shared" si="159"/>
        <v>'=ISBLANK(L18.1.3C30)</v>
      </c>
      <c r="H3442" s="263" t="str">
        <f t="shared" si="160"/>
        <v>'=COUNT(L18.1.3C30)</v>
      </c>
    </row>
    <row r="3443" spans="1:8" x14ac:dyDescent="0.2">
      <c r="A3443" s="263" t="s">
        <v>5762</v>
      </c>
      <c r="B3443" s="263" t="s">
        <v>5954</v>
      </c>
      <c r="C3443" s="263">
        <f t="shared" ca="1" si="161"/>
        <v>0</v>
      </c>
      <c r="D3443" s="263" t="b">
        <f>ISBLANK(L18.1.3C31)</f>
        <v>1</v>
      </c>
      <c r="E3443" s="263">
        <f>COUNT(L18.1.3C31)</f>
        <v>0</v>
      </c>
      <c r="G3443" s="268" t="str">
        <f t="shared" si="159"/>
        <v>'=ISBLANK(L18.1.3C31)</v>
      </c>
      <c r="H3443" s="263" t="str">
        <f t="shared" si="160"/>
        <v>'=COUNT(L18.1.3C31)</v>
      </c>
    </row>
    <row r="3444" spans="1:8" x14ac:dyDescent="0.2">
      <c r="A3444" s="263" t="s">
        <v>5763</v>
      </c>
      <c r="B3444" s="263" t="s">
        <v>5956</v>
      </c>
      <c r="C3444" s="263">
        <f t="shared" ca="1" si="161"/>
        <v>0</v>
      </c>
      <c r="D3444" s="263" t="b">
        <f>ISBLANK(L18.1.3C32)</f>
        <v>1</v>
      </c>
      <c r="E3444" s="263">
        <f>COUNT(L18.1.3C32)</f>
        <v>0</v>
      </c>
      <c r="G3444" s="268" t="str">
        <f t="shared" si="159"/>
        <v>'=ISBLANK(L18.1.3C32)</v>
      </c>
      <c r="H3444" s="263" t="str">
        <f t="shared" si="160"/>
        <v>'=COUNT(L18.1.3C32)</v>
      </c>
    </row>
    <row r="3445" spans="1:8" x14ac:dyDescent="0.2">
      <c r="A3445" s="263" t="s">
        <v>5764</v>
      </c>
      <c r="B3445" s="263" t="s">
        <v>5958</v>
      </c>
      <c r="C3445" s="263">
        <f t="shared" ca="1" si="161"/>
        <v>0</v>
      </c>
      <c r="D3445" s="263" t="b">
        <f>ISBLANK(L18.1.3C33)</f>
        <v>1</v>
      </c>
      <c r="E3445" s="263">
        <f>COUNT(L18.1.3C33)</f>
        <v>0</v>
      </c>
      <c r="G3445" s="268" t="str">
        <f t="shared" si="159"/>
        <v>'=ISBLANK(L18.1.3C33)</v>
      </c>
      <c r="H3445" s="263" t="str">
        <f t="shared" si="160"/>
        <v>'=COUNT(L18.1.3C33)</v>
      </c>
    </row>
    <row r="3446" spans="1:8" x14ac:dyDescent="0.2">
      <c r="A3446" s="263" t="s">
        <v>5765</v>
      </c>
      <c r="B3446" s="263" t="s">
        <v>5960</v>
      </c>
      <c r="C3446" s="263">
        <f t="shared" ca="1" si="161"/>
        <v>0</v>
      </c>
      <c r="D3446" s="263" t="b">
        <f>ISBLANK(L18.1.3C34)</f>
        <v>1</v>
      </c>
      <c r="E3446" s="263">
        <f>COUNT(L18.1.3C34)</f>
        <v>0</v>
      </c>
      <c r="G3446" s="268" t="str">
        <f t="shared" si="159"/>
        <v>'=ISBLANK(L18.1.3C34)</v>
      </c>
      <c r="H3446" s="263" t="str">
        <f t="shared" si="160"/>
        <v>'=COUNT(L18.1.3C34)</v>
      </c>
    </row>
    <row r="3447" spans="1:8" x14ac:dyDescent="0.2">
      <c r="A3447" s="263" t="s">
        <v>5766</v>
      </c>
      <c r="B3447" s="263" t="s">
        <v>5962</v>
      </c>
      <c r="C3447" s="263">
        <f t="shared" ca="1" si="161"/>
        <v>0</v>
      </c>
      <c r="D3447" s="263" t="b">
        <f>ISBLANK(L18.1.3C35)</f>
        <v>1</v>
      </c>
      <c r="E3447" s="263">
        <f>COUNT(L18.1.3C35)</f>
        <v>0</v>
      </c>
      <c r="G3447" s="268" t="str">
        <f t="shared" si="159"/>
        <v>'=ISBLANK(L18.1.3C35)</v>
      </c>
      <c r="H3447" s="263" t="str">
        <f t="shared" si="160"/>
        <v>'=COUNT(L18.1.3C35)</v>
      </c>
    </row>
    <row r="3448" spans="1:8" x14ac:dyDescent="0.2">
      <c r="A3448" s="263" t="s">
        <v>5767</v>
      </c>
      <c r="B3448" s="263" t="s">
        <v>5964</v>
      </c>
      <c r="C3448" s="263">
        <f t="shared" ca="1" si="161"/>
        <v>0</v>
      </c>
      <c r="D3448" s="263" t="b">
        <f>ISBLANK(L18.1.3C36)</f>
        <v>1</v>
      </c>
      <c r="E3448" s="263">
        <f>COUNT(L18.1.3C36)</f>
        <v>0</v>
      </c>
      <c r="G3448" s="268" t="str">
        <f t="shared" si="159"/>
        <v>'=ISBLANK(L18.1.3C36)</v>
      </c>
      <c r="H3448" s="263" t="str">
        <f t="shared" si="160"/>
        <v>'=COUNT(L18.1.3C36)</v>
      </c>
    </row>
    <row r="3449" spans="1:8" x14ac:dyDescent="0.2">
      <c r="A3449" s="263" t="s">
        <v>5768</v>
      </c>
      <c r="B3449" s="263" t="s">
        <v>5966</v>
      </c>
      <c r="C3449" s="263">
        <f t="shared" ca="1" si="161"/>
        <v>0</v>
      </c>
      <c r="D3449" s="263" t="b">
        <f>ISBLANK(L18.1.3C37)</f>
        <v>1</v>
      </c>
      <c r="E3449" s="263">
        <f>COUNT(L18.1.3C37)</f>
        <v>0</v>
      </c>
      <c r="G3449" s="268" t="str">
        <f t="shared" si="159"/>
        <v>'=ISBLANK(L18.1.3C37)</v>
      </c>
      <c r="H3449" s="263" t="str">
        <f t="shared" si="160"/>
        <v>'=COUNT(L18.1.3C37)</v>
      </c>
    </row>
    <row r="3450" spans="1:8" x14ac:dyDescent="0.2">
      <c r="A3450" s="263" t="s">
        <v>5769</v>
      </c>
      <c r="B3450" s="263" t="s">
        <v>5968</v>
      </c>
      <c r="C3450" s="263">
        <f t="shared" ca="1" si="161"/>
        <v>0</v>
      </c>
      <c r="D3450" s="263" t="b">
        <f>ISBLANK(L18.1.3C38)</f>
        <v>1</v>
      </c>
      <c r="E3450" s="263">
        <f>COUNT(L18.1.3C38)</f>
        <v>0</v>
      </c>
      <c r="G3450" s="268" t="str">
        <f t="shared" si="159"/>
        <v>'=ISBLANK(L18.1.3C38)</v>
      </c>
      <c r="H3450" s="263" t="str">
        <f t="shared" si="160"/>
        <v>'=COUNT(L18.1.3C38)</v>
      </c>
    </row>
    <row r="3451" spans="1:8" x14ac:dyDescent="0.2">
      <c r="A3451" s="263" t="s">
        <v>5770</v>
      </c>
      <c r="B3451" s="263" t="s">
        <v>5970</v>
      </c>
      <c r="C3451" s="263">
        <f t="shared" ca="1" si="161"/>
        <v>0</v>
      </c>
      <c r="D3451" s="263" t="b">
        <f>ISBLANK(L18.1.3C39)</f>
        <v>1</v>
      </c>
      <c r="E3451" s="263">
        <f>COUNT(L18.1.3C39)</f>
        <v>0</v>
      </c>
      <c r="G3451" s="268" t="str">
        <f t="shared" si="159"/>
        <v>'=ISBLANK(L18.1.3C39)</v>
      </c>
      <c r="H3451" s="263" t="str">
        <f t="shared" si="160"/>
        <v>'=COUNT(L18.1.3C39)</v>
      </c>
    </row>
    <row r="3452" spans="1:8" x14ac:dyDescent="0.2">
      <c r="A3452" s="263" t="s">
        <v>5771</v>
      </c>
      <c r="B3452" s="263" t="s">
        <v>5972</v>
      </c>
      <c r="C3452" s="263">
        <f t="shared" ca="1" si="161"/>
        <v>0</v>
      </c>
      <c r="D3452" s="263" t="b">
        <f>ISBLANK(L18.1.3C40)</f>
        <v>1</v>
      </c>
      <c r="E3452" s="263">
        <f>COUNT(L18.1.3C40)</f>
        <v>0</v>
      </c>
      <c r="G3452" s="268" t="str">
        <f t="shared" si="159"/>
        <v>'=ISBLANK(L18.1.3C40)</v>
      </c>
      <c r="H3452" s="263" t="str">
        <f t="shared" si="160"/>
        <v>'=COUNT(L18.1.3C40)</v>
      </c>
    </row>
    <row r="3453" spans="1:8" x14ac:dyDescent="0.2">
      <c r="A3453" s="263" t="s">
        <v>5772</v>
      </c>
      <c r="B3453" s="263" t="s">
        <v>5974</v>
      </c>
      <c r="C3453" s="263">
        <f t="shared" ca="1" si="161"/>
        <v>0</v>
      </c>
      <c r="D3453" s="263" t="b">
        <f>ISBLANK(L18.1.3C41)</f>
        <v>1</v>
      </c>
      <c r="E3453" s="263">
        <f>COUNT(L18.1.3C41)</f>
        <v>0</v>
      </c>
      <c r="G3453" s="268" t="str">
        <f t="shared" si="159"/>
        <v>'=ISBLANK(L18.1.3C41)</v>
      </c>
      <c r="H3453" s="263" t="str">
        <f t="shared" si="160"/>
        <v>'=COUNT(L18.1.3C41)</v>
      </c>
    </row>
    <row r="3454" spans="1:8" x14ac:dyDescent="0.2">
      <c r="A3454" s="263" t="s">
        <v>5773</v>
      </c>
      <c r="B3454" s="263" t="s">
        <v>5976</v>
      </c>
      <c r="C3454" s="263">
        <f t="shared" ca="1" si="161"/>
        <v>0</v>
      </c>
      <c r="D3454" s="263" t="b">
        <f>ISBLANK(L18.1.3C42)</f>
        <v>1</v>
      </c>
      <c r="E3454" s="263">
        <f>COUNT(L18.1.3C42)</f>
        <v>0</v>
      </c>
      <c r="G3454" s="268" t="str">
        <f t="shared" si="159"/>
        <v>'=ISBLANK(L18.1.3C42)</v>
      </c>
      <c r="H3454" s="263" t="str">
        <f t="shared" si="160"/>
        <v>'=COUNT(L18.1.3C42)</v>
      </c>
    </row>
    <row r="3455" spans="1:8" x14ac:dyDescent="0.2">
      <c r="A3455" s="263" t="s">
        <v>5774</v>
      </c>
      <c r="B3455" s="263" t="s">
        <v>5978</v>
      </c>
      <c r="C3455" s="263">
        <f t="shared" ca="1" si="161"/>
        <v>0</v>
      </c>
      <c r="D3455" s="263" t="b">
        <f>ISBLANK(L18.1.3C43)</f>
        <v>1</v>
      </c>
      <c r="E3455" s="263">
        <f>COUNT(L18.1.3C43)</f>
        <v>0</v>
      </c>
      <c r="G3455" s="268" t="str">
        <f t="shared" si="159"/>
        <v>'=ISBLANK(L18.1.3C43)</v>
      </c>
      <c r="H3455" s="263" t="str">
        <f t="shared" si="160"/>
        <v>'=COUNT(L18.1.3C43)</v>
      </c>
    </row>
    <row r="3456" spans="1:8" x14ac:dyDescent="0.2">
      <c r="A3456" s="263" t="s">
        <v>5775</v>
      </c>
      <c r="B3456" s="263" t="s">
        <v>5980</v>
      </c>
      <c r="C3456" s="263">
        <f t="shared" ca="1" si="161"/>
        <v>0</v>
      </c>
      <c r="D3456" s="263" t="b">
        <f>ISBLANK(L18.1.3C44)</f>
        <v>1</v>
      </c>
      <c r="E3456" s="263">
        <f>COUNT(L18.1.3C44)</f>
        <v>0</v>
      </c>
      <c r="G3456" s="268" t="str">
        <f t="shared" si="159"/>
        <v>'=ISBLANK(L18.1.3C44)</v>
      </c>
      <c r="H3456" s="263" t="str">
        <f t="shared" si="160"/>
        <v>'=COUNT(L18.1.3C44)</v>
      </c>
    </row>
    <row r="3457" spans="1:8" x14ac:dyDescent="0.2">
      <c r="A3457" s="263" t="s">
        <v>5776</v>
      </c>
      <c r="B3457" s="263" t="s">
        <v>5982</v>
      </c>
      <c r="C3457" s="263">
        <f t="shared" ca="1" si="161"/>
        <v>0</v>
      </c>
      <c r="D3457" s="263" t="b">
        <f>ISBLANK(L18.1.3C45)</f>
        <v>1</v>
      </c>
      <c r="E3457" s="263">
        <f>COUNT(L18.1.3C45)</f>
        <v>0</v>
      </c>
      <c r="G3457" s="268" t="str">
        <f t="shared" si="159"/>
        <v>'=ISBLANK(L18.1.3C45)</v>
      </c>
      <c r="H3457" s="263" t="str">
        <f t="shared" si="160"/>
        <v>'=COUNT(L18.1.3C45)</v>
      </c>
    </row>
    <row r="3458" spans="1:8" x14ac:dyDescent="0.2">
      <c r="A3458" s="263" t="s">
        <v>5777</v>
      </c>
      <c r="B3458" s="263" t="s">
        <v>5984</v>
      </c>
      <c r="C3458" s="263">
        <f t="shared" ca="1" si="161"/>
        <v>0</v>
      </c>
      <c r="D3458" s="263" t="b">
        <f>ISBLANK(L18.1.3C46)</f>
        <v>1</v>
      </c>
      <c r="E3458" s="263">
        <f>COUNT(L18.1.3C46)</f>
        <v>0</v>
      </c>
      <c r="G3458" s="268" t="str">
        <f t="shared" ref="G3458:G3521" si="162">"'=ISBLANK(" &amp; A3458 &amp;")"</f>
        <v>'=ISBLANK(L18.1.3C46)</v>
      </c>
      <c r="H3458" s="263" t="str">
        <f t="shared" ref="H3458:H3521" si="163">"'=COUNT(" &amp; A3458 &amp;")"</f>
        <v>'=COUNT(L18.1.3C46)</v>
      </c>
    </row>
    <row r="3459" spans="1:8" x14ac:dyDescent="0.2">
      <c r="A3459" s="263" t="s">
        <v>5778</v>
      </c>
      <c r="B3459" s="263" t="s">
        <v>5986</v>
      </c>
      <c r="C3459" s="263">
        <f t="shared" ref="C3459:C3522" ca="1" si="164">INDIRECT(A3459)</f>
        <v>0</v>
      </c>
      <c r="D3459" s="263" t="b">
        <f>ISBLANK(L18.1.3C47)</f>
        <v>1</v>
      </c>
      <c r="E3459" s="263">
        <f>COUNT(L18.1.3C47)</f>
        <v>0</v>
      </c>
      <c r="G3459" s="268" t="str">
        <f t="shared" si="162"/>
        <v>'=ISBLANK(L18.1.3C47)</v>
      </c>
      <c r="H3459" s="263" t="str">
        <f t="shared" si="163"/>
        <v>'=COUNT(L18.1.3C47)</v>
      </c>
    </row>
    <row r="3460" spans="1:8" x14ac:dyDescent="0.2">
      <c r="A3460" s="263" t="s">
        <v>5779</v>
      </c>
      <c r="B3460" s="263" t="s">
        <v>5988</v>
      </c>
      <c r="C3460" s="263">
        <f t="shared" ca="1" si="164"/>
        <v>0</v>
      </c>
      <c r="D3460" s="263" t="b">
        <f>ISBLANK(L18.1.3C48)</f>
        <v>1</v>
      </c>
      <c r="E3460" s="263">
        <f>COUNT(L18.1.3C48)</f>
        <v>0</v>
      </c>
      <c r="G3460" s="268" t="str">
        <f t="shared" si="162"/>
        <v>'=ISBLANK(L18.1.3C48)</v>
      </c>
      <c r="H3460" s="263" t="str">
        <f t="shared" si="163"/>
        <v>'=COUNT(L18.1.3C48)</v>
      </c>
    </row>
    <row r="3461" spans="1:8" x14ac:dyDescent="0.2">
      <c r="A3461" s="263" t="s">
        <v>5780</v>
      </c>
      <c r="B3461" s="263" t="s">
        <v>5990</v>
      </c>
      <c r="C3461" s="263">
        <f t="shared" ca="1" si="164"/>
        <v>0</v>
      </c>
      <c r="D3461" s="263" t="b">
        <f>ISBLANK(L18.1.3C49)</f>
        <v>1</v>
      </c>
      <c r="E3461" s="263">
        <f>COUNT(L18.1.3C49)</f>
        <v>0</v>
      </c>
      <c r="G3461" s="268" t="str">
        <f t="shared" si="162"/>
        <v>'=ISBLANK(L18.1.3C49)</v>
      </c>
      <c r="H3461" s="263" t="str">
        <f t="shared" si="163"/>
        <v>'=COUNT(L18.1.3C49)</v>
      </c>
    </row>
    <row r="3462" spans="1:8" x14ac:dyDescent="0.2">
      <c r="A3462" s="263" t="s">
        <v>5781</v>
      </c>
      <c r="B3462" s="263" t="s">
        <v>5992</v>
      </c>
      <c r="C3462" s="263">
        <f t="shared" ca="1" si="164"/>
        <v>0</v>
      </c>
      <c r="D3462" s="263" t="b">
        <f>ISBLANK(L18.1.3C50)</f>
        <v>1</v>
      </c>
      <c r="E3462" s="263">
        <f>COUNT(L18.1.3C50)</f>
        <v>0</v>
      </c>
      <c r="G3462" s="268" t="str">
        <f t="shared" si="162"/>
        <v>'=ISBLANK(L18.1.3C50)</v>
      </c>
      <c r="H3462" s="263" t="str">
        <f t="shared" si="163"/>
        <v>'=COUNT(L18.1.3C50)</v>
      </c>
    </row>
    <row r="3463" spans="1:8" x14ac:dyDescent="0.2">
      <c r="A3463" s="263" t="s">
        <v>5782</v>
      </c>
      <c r="B3463" s="263" t="s">
        <v>5994</v>
      </c>
      <c r="C3463" s="263">
        <f t="shared" ca="1" si="164"/>
        <v>0</v>
      </c>
      <c r="D3463" s="263" t="b">
        <f>ISBLANK(L18.1.3C51)</f>
        <v>1</v>
      </c>
      <c r="E3463" s="263">
        <f>COUNT(L18.1.3C51)</f>
        <v>0</v>
      </c>
      <c r="G3463" s="268" t="str">
        <f t="shared" si="162"/>
        <v>'=ISBLANK(L18.1.3C51)</v>
      </c>
      <c r="H3463" s="263" t="str">
        <f t="shared" si="163"/>
        <v>'=COUNT(L18.1.3C51)</v>
      </c>
    </row>
    <row r="3464" spans="1:8" x14ac:dyDescent="0.2">
      <c r="A3464" s="263" t="s">
        <v>5783</v>
      </c>
      <c r="B3464" s="263" t="s">
        <v>5837</v>
      </c>
      <c r="C3464" s="263">
        <f t="shared" ca="1" si="164"/>
        <v>0</v>
      </c>
      <c r="D3464" s="263" t="b">
        <f>ISBLANK(L18.1.3T)</f>
        <v>0</v>
      </c>
      <c r="E3464" s="263">
        <f>COUNT(L18.1.3T)</f>
        <v>1</v>
      </c>
      <c r="G3464" s="268" t="str">
        <f t="shared" si="162"/>
        <v>'=ISBLANK(L18.1.3T)</v>
      </c>
      <c r="H3464" s="263" t="str">
        <f t="shared" si="163"/>
        <v>'=COUNT(L18.1.3T)</v>
      </c>
    </row>
    <row r="3465" spans="1:8" x14ac:dyDescent="0.2">
      <c r="A3465" s="263" t="s">
        <v>5784</v>
      </c>
      <c r="B3465" s="263" t="s">
        <v>6294</v>
      </c>
      <c r="C3465" s="263" t="e">
        <f t="shared" ca="1" si="164"/>
        <v>#VALUE!</v>
      </c>
      <c r="D3465" s="263" t="b">
        <f>ISBLANK(L18.1.4)</f>
        <v>0</v>
      </c>
      <c r="E3465" s="263">
        <f>COUNT(L18.1.4)</f>
        <v>0</v>
      </c>
      <c r="G3465" s="268" t="str">
        <f t="shared" si="162"/>
        <v>'=ISBLANK(L18.1.4)</v>
      </c>
      <c r="H3465" s="263" t="str">
        <f t="shared" si="163"/>
        <v>'=COUNT(L18.1.4)</v>
      </c>
    </row>
    <row r="3466" spans="1:8" x14ac:dyDescent="0.2">
      <c r="A3466" s="263" t="s">
        <v>5785</v>
      </c>
      <c r="B3466" s="263" t="s">
        <v>6051</v>
      </c>
      <c r="C3466" s="263">
        <f t="shared" ca="1" si="164"/>
        <v>0</v>
      </c>
      <c r="D3466" s="263" t="b">
        <f>ISBLANK(L18.1.4C01)</f>
        <v>1</v>
      </c>
      <c r="E3466" s="263">
        <f>COUNT(L18.1.4C01)</f>
        <v>0</v>
      </c>
      <c r="G3466" s="268" t="str">
        <f t="shared" si="162"/>
        <v>'=ISBLANK(L18.1.4C01)</v>
      </c>
      <c r="H3466" s="263" t="str">
        <f t="shared" si="163"/>
        <v>'=COUNT(L18.1.4C01)</v>
      </c>
    </row>
    <row r="3467" spans="1:8" x14ac:dyDescent="0.2">
      <c r="A3467" s="263" t="s">
        <v>5786</v>
      </c>
      <c r="B3467" s="263" t="s">
        <v>6053</v>
      </c>
      <c r="C3467" s="263">
        <f t="shared" ca="1" si="164"/>
        <v>0</v>
      </c>
      <c r="D3467" s="263" t="b">
        <f>ISBLANK(L18.1.4C02)</f>
        <v>1</v>
      </c>
      <c r="E3467" s="263">
        <f>COUNT(L18.1.4C02)</f>
        <v>0</v>
      </c>
      <c r="G3467" s="268" t="str">
        <f t="shared" si="162"/>
        <v>'=ISBLANK(L18.1.4C02)</v>
      </c>
      <c r="H3467" s="263" t="str">
        <f t="shared" si="163"/>
        <v>'=COUNT(L18.1.4C02)</v>
      </c>
    </row>
    <row r="3468" spans="1:8" x14ac:dyDescent="0.2">
      <c r="A3468" s="263" t="s">
        <v>5787</v>
      </c>
      <c r="B3468" s="263" t="s">
        <v>6055</v>
      </c>
      <c r="C3468" s="263">
        <f t="shared" ca="1" si="164"/>
        <v>0</v>
      </c>
      <c r="D3468" s="263" t="b">
        <f>ISBLANK(L18.1.4C03)</f>
        <v>1</v>
      </c>
      <c r="E3468" s="263">
        <f>COUNT(L18.1.4C03)</f>
        <v>0</v>
      </c>
      <c r="G3468" s="268" t="str">
        <f t="shared" si="162"/>
        <v>'=ISBLANK(L18.1.4C03)</v>
      </c>
      <c r="H3468" s="263" t="str">
        <f t="shared" si="163"/>
        <v>'=COUNT(L18.1.4C03)</v>
      </c>
    </row>
    <row r="3469" spans="1:8" x14ac:dyDescent="0.2">
      <c r="A3469" s="263" t="s">
        <v>5788</v>
      </c>
      <c r="B3469" s="263" t="s">
        <v>6057</v>
      </c>
      <c r="C3469" s="263">
        <f t="shared" ca="1" si="164"/>
        <v>0</v>
      </c>
      <c r="D3469" s="263" t="b">
        <f>ISBLANK(L18.1.4C04)</f>
        <v>1</v>
      </c>
      <c r="E3469" s="263">
        <f>COUNT(L18.1.4C04)</f>
        <v>0</v>
      </c>
      <c r="G3469" s="268" t="str">
        <f t="shared" si="162"/>
        <v>'=ISBLANK(L18.1.4C04)</v>
      </c>
      <c r="H3469" s="263" t="str">
        <f t="shared" si="163"/>
        <v>'=COUNT(L18.1.4C04)</v>
      </c>
    </row>
    <row r="3470" spans="1:8" x14ac:dyDescent="0.2">
      <c r="A3470" s="263" t="s">
        <v>5789</v>
      </c>
      <c r="B3470" s="263" t="s">
        <v>6059</v>
      </c>
      <c r="C3470" s="263">
        <f t="shared" ca="1" si="164"/>
        <v>0</v>
      </c>
      <c r="D3470" s="263" t="b">
        <f>ISBLANK(L18.1.4C05)</f>
        <v>1</v>
      </c>
      <c r="E3470" s="263">
        <f>COUNT(L18.1.4C05)</f>
        <v>0</v>
      </c>
      <c r="G3470" s="268" t="str">
        <f t="shared" si="162"/>
        <v>'=ISBLANK(L18.1.4C05)</v>
      </c>
      <c r="H3470" s="263" t="str">
        <f t="shared" si="163"/>
        <v>'=COUNT(L18.1.4C05)</v>
      </c>
    </row>
    <row r="3471" spans="1:8" x14ac:dyDescent="0.2">
      <c r="A3471" s="263" t="s">
        <v>5790</v>
      </c>
      <c r="B3471" s="263" t="s">
        <v>6061</v>
      </c>
      <c r="C3471" s="263">
        <f t="shared" ca="1" si="164"/>
        <v>0</v>
      </c>
      <c r="D3471" s="263" t="b">
        <f>ISBLANK(L18.1.4C06)</f>
        <v>1</v>
      </c>
      <c r="E3471" s="263">
        <f>COUNT(L18.1.4C06)</f>
        <v>0</v>
      </c>
      <c r="G3471" s="268" t="str">
        <f t="shared" si="162"/>
        <v>'=ISBLANK(L18.1.4C06)</v>
      </c>
      <c r="H3471" s="263" t="str">
        <f t="shared" si="163"/>
        <v>'=COUNT(L18.1.4C06)</v>
      </c>
    </row>
    <row r="3472" spans="1:8" x14ac:dyDescent="0.2">
      <c r="A3472" s="263" t="s">
        <v>5791</v>
      </c>
      <c r="B3472" s="263" t="s">
        <v>6063</v>
      </c>
      <c r="C3472" s="263">
        <f t="shared" ca="1" si="164"/>
        <v>0</v>
      </c>
      <c r="D3472" s="263" t="b">
        <f>ISBLANK(L18.1.4C07)</f>
        <v>1</v>
      </c>
      <c r="E3472" s="263">
        <f>COUNT(L18.1.4C07)</f>
        <v>0</v>
      </c>
      <c r="G3472" s="268" t="str">
        <f t="shared" si="162"/>
        <v>'=ISBLANK(L18.1.4C07)</v>
      </c>
      <c r="H3472" s="263" t="str">
        <f t="shared" si="163"/>
        <v>'=COUNT(L18.1.4C07)</v>
      </c>
    </row>
    <row r="3473" spans="1:8" x14ac:dyDescent="0.2">
      <c r="A3473" s="263" t="s">
        <v>5792</v>
      </c>
      <c r="B3473" s="263" t="s">
        <v>6065</v>
      </c>
      <c r="C3473" s="263">
        <f t="shared" ca="1" si="164"/>
        <v>0</v>
      </c>
      <c r="D3473" s="263" t="b">
        <f>ISBLANK(L18.1.4C08)</f>
        <v>1</v>
      </c>
      <c r="E3473" s="263">
        <f>COUNT(L18.1.4C08)</f>
        <v>0</v>
      </c>
      <c r="G3473" s="268" t="str">
        <f t="shared" si="162"/>
        <v>'=ISBLANK(L18.1.4C08)</v>
      </c>
      <c r="H3473" s="263" t="str">
        <f t="shared" si="163"/>
        <v>'=COUNT(L18.1.4C08)</v>
      </c>
    </row>
    <row r="3474" spans="1:8" x14ac:dyDescent="0.2">
      <c r="A3474" s="263" t="s">
        <v>5793</v>
      </c>
      <c r="B3474" s="263" t="s">
        <v>6067</v>
      </c>
      <c r="C3474" s="263">
        <f t="shared" ca="1" si="164"/>
        <v>0</v>
      </c>
      <c r="D3474" s="263" t="b">
        <f>ISBLANK(L18.1.4C09)</f>
        <v>1</v>
      </c>
      <c r="E3474" s="263">
        <f>COUNT(L18.1.4C09)</f>
        <v>0</v>
      </c>
      <c r="G3474" s="268" t="str">
        <f t="shared" si="162"/>
        <v>'=ISBLANK(L18.1.4C09)</v>
      </c>
      <c r="H3474" s="263" t="str">
        <f t="shared" si="163"/>
        <v>'=COUNT(L18.1.4C09)</v>
      </c>
    </row>
    <row r="3475" spans="1:8" x14ac:dyDescent="0.2">
      <c r="A3475" s="263" t="s">
        <v>5794</v>
      </c>
      <c r="B3475" s="263" t="s">
        <v>6069</v>
      </c>
      <c r="C3475" s="263">
        <f t="shared" ca="1" si="164"/>
        <v>0</v>
      </c>
      <c r="D3475" s="263" t="b">
        <f>ISBLANK(L18.1.4C10)</f>
        <v>1</v>
      </c>
      <c r="E3475" s="263">
        <f>COUNT(L18.1.4C10)</f>
        <v>0</v>
      </c>
      <c r="G3475" s="268" t="str">
        <f t="shared" si="162"/>
        <v>'=ISBLANK(L18.1.4C10)</v>
      </c>
      <c r="H3475" s="263" t="str">
        <f t="shared" si="163"/>
        <v>'=COUNT(L18.1.4C10)</v>
      </c>
    </row>
    <row r="3476" spans="1:8" x14ac:dyDescent="0.2">
      <c r="A3476" s="263" t="s">
        <v>5795</v>
      </c>
      <c r="B3476" s="263" t="s">
        <v>6071</v>
      </c>
      <c r="C3476" s="263">
        <f t="shared" ca="1" si="164"/>
        <v>0</v>
      </c>
      <c r="D3476" s="263" t="b">
        <f>ISBLANK(L18.1.4C11)</f>
        <v>1</v>
      </c>
      <c r="E3476" s="263">
        <f>COUNT(L18.1.4C11)</f>
        <v>0</v>
      </c>
      <c r="G3476" s="268" t="str">
        <f t="shared" si="162"/>
        <v>'=ISBLANK(L18.1.4C11)</v>
      </c>
      <c r="H3476" s="263" t="str">
        <f t="shared" si="163"/>
        <v>'=COUNT(L18.1.4C11)</v>
      </c>
    </row>
    <row r="3477" spans="1:8" x14ac:dyDescent="0.2">
      <c r="A3477" s="263" t="s">
        <v>5796</v>
      </c>
      <c r="B3477" s="263" t="s">
        <v>6073</v>
      </c>
      <c r="C3477" s="263">
        <f t="shared" ca="1" si="164"/>
        <v>0</v>
      </c>
      <c r="D3477" s="263" t="b">
        <f>ISBLANK(L18.1.4C12)</f>
        <v>1</v>
      </c>
      <c r="E3477" s="263">
        <f>COUNT(L18.1.4C12)</f>
        <v>0</v>
      </c>
      <c r="G3477" s="268" t="str">
        <f t="shared" si="162"/>
        <v>'=ISBLANK(L18.1.4C12)</v>
      </c>
      <c r="H3477" s="263" t="str">
        <f t="shared" si="163"/>
        <v>'=COUNT(L18.1.4C12)</v>
      </c>
    </row>
    <row r="3478" spans="1:8" x14ac:dyDescent="0.2">
      <c r="A3478" s="263" t="s">
        <v>5797</v>
      </c>
      <c r="B3478" s="263" t="s">
        <v>6075</v>
      </c>
      <c r="C3478" s="263">
        <f t="shared" ca="1" si="164"/>
        <v>0</v>
      </c>
      <c r="D3478" s="263" t="b">
        <f>ISBLANK(L18.1.4C13)</f>
        <v>1</v>
      </c>
      <c r="E3478" s="263">
        <f>COUNT(L18.1.4C13)</f>
        <v>0</v>
      </c>
      <c r="G3478" s="268" t="str">
        <f t="shared" si="162"/>
        <v>'=ISBLANK(L18.1.4C13)</v>
      </c>
      <c r="H3478" s="263" t="str">
        <f t="shared" si="163"/>
        <v>'=COUNT(L18.1.4C13)</v>
      </c>
    </row>
    <row r="3479" spans="1:8" x14ac:dyDescent="0.2">
      <c r="A3479" s="263" t="s">
        <v>5798</v>
      </c>
      <c r="B3479" s="263" t="s">
        <v>6077</v>
      </c>
      <c r="C3479" s="263">
        <f t="shared" ca="1" si="164"/>
        <v>0</v>
      </c>
      <c r="D3479" s="263" t="b">
        <f>ISBLANK(L18.1.4C14)</f>
        <v>1</v>
      </c>
      <c r="E3479" s="263">
        <f>COUNT(L18.1.4C14)</f>
        <v>0</v>
      </c>
      <c r="G3479" s="268" t="str">
        <f t="shared" si="162"/>
        <v>'=ISBLANK(L18.1.4C14)</v>
      </c>
      <c r="H3479" s="263" t="str">
        <f t="shared" si="163"/>
        <v>'=COUNT(L18.1.4C14)</v>
      </c>
    </row>
    <row r="3480" spans="1:8" x14ac:dyDescent="0.2">
      <c r="A3480" s="263" t="s">
        <v>5799</v>
      </c>
      <c r="B3480" s="263" t="s">
        <v>6079</v>
      </c>
      <c r="C3480" s="263">
        <f t="shared" ca="1" si="164"/>
        <v>0</v>
      </c>
      <c r="D3480" s="263" t="b">
        <f>ISBLANK(L18.1.4C15)</f>
        <v>1</v>
      </c>
      <c r="E3480" s="263">
        <f>COUNT(L18.1.4C15)</f>
        <v>0</v>
      </c>
      <c r="G3480" s="268" t="str">
        <f t="shared" si="162"/>
        <v>'=ISBLANK(L18.1.4C15)</v>
      </c>
      <c r="H3480" s="263" t="str">
        <f t="shared" si="163"/>
        <v>'=COUNT(L18.1.4C15)</v>
      </c>
    </row>
    <row r="3481" spans="1:8" x14ac:dyDescent="0.2">
      <c r="A3481" s="263" t="s">
        <v>5800</v>
      </c>
      <c r="B3481" s="263" t="s">
        <v>6081</v>
      </c>
      <c r="C3481" s="263">
        <f t="shared" ca="1" si="164"/>
        <v>0</v>
      </c>
      <c r="D3481" s="263" t="b">
        <f>ISBLANK(L18.1.4C16)</f>
        <v>1</v>
      </c>
      <c r="E3481" s="263">
        <f>COUNT(L18.1.4C16)</f>
        <v>0</v>
      </c>
      <c r="G3481" s="268" t="str">
        <f t="shared" si="162"/>
        <v>'=ISBLANK(L18.1.4C16)</v>
      </c>
      <c r="H3481" s="263" t="str">
        <f t="shared" si="163"/>
        <v>'=COUNT(L18.1.4C16)</v>
      </c>
    </row>
    <row r="3482" spans="1:8" x14ac:dyDescent="0.2">
      <c r="A3482" s="263" t="s">
        <v>5801</v>
      </c>
      <c r="B3482" s="263" t="s">
        <v>6083</v>
      </c>
      <c r="C3482" s="263">
        <f t="shared" ca="1" si="164"/>
        <v>0</v>
      </c>
      <c r="D3482" s="263" t="b">
        <f>ISBLANK(L18.1.4C17)</f>
        <v>1</v>
      </c>
      <c r="E3482" s="263">
        <f>COUNT(L18.1.4C17)</f>
        <v>0</v>
      </c>
      <c r="G3482" s="268" t="str">
        <f t="shared" si="162"/>
        <v>'=ISBLANK(L18.1.4C17)</v>
      </c>
      <c r="H3482" s="263" t="str">
        <f t="shared" si="163"/>
        <v>'=COUNT(L18.1.4C17)</v>
      </c>
    </row>
    <row r="3483" spans="1:8" x14ac:dyDescent="0.2">
      <c r="A3483" s="263" t="s">
        <v>5802</v>
      </c>
      <c r="B3483" s="263" t="s">
        <v>6085</v>
      </c>
      <c r="C3483" s="263">
        <f t="shared" ca="1" si="164"/>
        <v>0</v>
      </c>
      <c r="D3483" s="263" t="b">
        <f>ISBLANK(L18.1.4C18)</f>
        <v>1</v>
      </c>
      <c r="E3483" s="263">
        <f>COUNT(L18.1.4C18)</f>
        <v>0</v>
      </c>
      <c r="G3483" s="268" t="str">
        <f t="shared" si="162"/>
        <v>'=ISBLANK(L18.1.4C18)</v>
      </c>
      <c r="H3483" s="263" t="str">
        <f t="shared" si="163"/>
        <v>'=COUNT(L18.1.4C18)</v>
      </c>
    </row>
    <row r="3484" spans="1:8" x14ac:dyDescent="0.2">
      <c r="A3484" s="263" t="s">
        <v>5803</v>
      </c>
      <c r="B3484" s="263" t="s">
        <v>6087</v>
      </c>
      <c r="C3484" s="263">
        <f t="shared" ca="1" si="164"/>
        <v>0</v>
      </c>
      <c r="D3484" s="263" t="b">
        <f>ISBLANK(L18.1.4C19)</f>
        <v>1</v>
      </c>
      <c r="E3484" s="263">
        <f>COUNT(L18.1.4C19)</f>
        <v>0</v>
      </c>
      <c r="G3484" s="268" t="str">
        <f t="shared" si="162"/>
        <v>'=ISBLANK(L18.1.4C19)</v>
      </c>
      <c r="H3484" s="263" t="str">
        <f t="shared" si="163"/>
        <v>'=COUNT(L18.1.4C19)</v>
      </c>
    </row>
    <row r="3485" spans="1:8" x14ac:dyDescent="0.2">
      <c r="A3485" s="263" t="s">
        <v>5804</v>
      </c>
      <c r="B3485" s="263" t="s">
        <v>6089</v>
      </c>
      <c r="C3485" s="263">
        <f t="shared" ca="1" si="164"/>
        <v>0</v>
      </c>
      <c r="D3485" s="263" t="b">
        <f>ISBLANK(L18.1.4C20)</f>
        <v>1</v>
      </c>
      <c r="E3485" s="263">
        <f>COUNT(L18.1.4C20)</f>
        <v>0</v>
      </c>
      <c r="G3485" s="268" t="str">
        <f t="shared" si="162"/>
        <v>'=ISBLANK(L18.1.4C20)</v>
      </c>
      <c r="H3485" s="263" t="str">
        <f t="shared" si="163"/>
        <v>'=COUNT(L18.1.4C20)</v>
      </c>
    </row>
    <row r="3486" spans="1:8" x14ac:dyDescent="0.2">
      <c r="A3486" s="263" t="s">
        <v>5805</v>
      </c>
      <c r="B3486" s="263" t="s">
        <v>6091</v>
      </c>
      <c r="C3486" s="263">
        <f t="shared" ca="1" si="164"/>
        <v>0</v>
      </c>
      <c r="D3486" s="263" t="b">
        <f>ISBLANK(L18.1.4C21)</f>
        <v>1</v>
      </c>
      <c r="E3486" s="263">
        <f>COUNT(L18.1.4C21)</f>
        <v>0</v>
      </c>
      <c r="G3486" s="268" t="str">
        <f t="shared" si="162"/>
        <v>'=ISBLANK(L18.1.4C21)</v>
      </c>
      <c r="H3486" s="263" t="str">
        <f t="shared" si="163"/>
        <v>'=COUNT(L18.1.4C21)</v>
      </c>
    </row>
    <row r="3487" spans="1:8" x14ac:dyDescent="0.2">
      <c r="A3487" s="263" t="s">
        <v>5806</v>
      </c>
      <c r="B3487" s="263" t="s">
        <v>6093</v>
      </c>
      <c r="C3487" s="263">
        <f t="shared" ca="1" si="164"/>
        <v>0</v>
      </c>
      <c r="D3487" s="263" t="b">
        <f>ISBLANK(L18.1.4C22)</f>
        <v>1</v>
      </c>
      <c r="E3487" s="263">
        <f>COUNT(L18.1.4C22)</f>
        <v>0</v>
      </c>
      <c r="G3487" s="268" t="str">
        <f t="shared" si="162"/>
        <v>'=ISBLANK(L18.1.4C22)</v>
      </c>
      <c r="H3487" s="263" t="str">
        <f t="shared" si="163"/>
        <v>'=COUNT(L18.1.4C22)</v>
      </c>
    </row>
    <row r="3488" spans="1:8" x14ac:dyDescent="0.2">
      <c r="A3488" s="263" t="s">
        <v>5807</v>
      </c>
      <c r="B3488" s="263" t="s">
        <v>6095</v>
      </c>
      <c r="C3488" s="263">
        <f t="shared" ca="1" si="164"/>
        <v>0</v>
      </c>
      <c r="D3488" s="263" t="b">
        <f>ISBLANK(L18.1.4C23)</f>
        <v>1</v>
      </c>
      <c r="E3488" s="263">
        <f>COUNT(L18.1.4C23)</f>
        <v>0</v>
      </c>
      <c r="G3488" s="268" t="str">
        <f t="shared" si="162"/>
        <v>'=ISBLANK(L18.1.4C23)</v>
      </c>
      <c r="H3488" s="263" t="str">
        <f t="shared" si="163"/>
        <v>'=COUNT(L18.1.4C23)</v>
      </c>
    </row>
    <row r="3489" spans="1:8" x14ac:dyDescent="0.2">
      <c r="A3489" s="263" t="s">
        <v>5808</v>
      </c>
      <c r="B3489" s="263" t="s">
        <v>6097</v>
      </c>
      <c r="C3489" s="263">
        <f t="shared" ca="1" si="164"/>
        <v>0</v>
      </c>
      <c r="D3489" s="263" t="b">
        <f>ISBLANK(L18.1.4C24)</f>
        <v>1</v>
      </c>
      <c r="E3489" s="263">
        <f>COUNT(L18.1.4C24)</f>
        <v>0</v>
      </c>
      <c r="G3489" s="268" t="str">
        <f t="shared" si="162"/>
        <v>'=ISBLANK(L18.1.4C24)</v>
      </c>
      <c r="H3489" s="263" t="str">
        <f t="shared" si="163"/>
        <v>'=COUNT(L18.1.4C24)</v>
      </c>
    </row>
    <row r="3490" spans="1:8" x14ac:dyDescent="0.2">
      <c r="A3490" s="263" t="s">
        <v>5809</v>
      </c>
      <c r="B3490" s="263" t="s">
        <v>6099</v>
      </c>
      <c r="C3490" s="263">
        <f t="shared" ca="1" si="164"/>
        <v>0</v>
      </c>
      <c r="D3490" s="263" t="b">
        <f>ISBLANK(L18.1.4C25)</f>
        <v>1</v>
      </c>
      <c r="E3490" s="263">
        <f>COUNT(L18.1.4C25)</f>
        <v>0</v>
      </c>
      <c r="G3490" s="268" t="str">
        <f t="shared" si="162"/>
        <v>'=ISBLANK(L18.1.4C25)</v>
      </c>
      <c r="H3490" s="263" t="str">
        <f t="shared" si="163"/>
        <v>'=COUNT(L18.1.4C25)</v>
      </c>
    </row>
    <row r="3491" spans="1:8" x14ac:dyDescent="0.2">
      <c r="A3491" s="263" t="s">
        <v>5810</v>
      </c>
      <c r="B3491" s="263" t="s">
        <v>6101</v>
      </c>
      <c r="C3491" s="263">
        <f t="shared" ca="1" si="164"/>
        <v>0</v>
      </c>
      <c r="D3491" s="263" t="b">
        <f>ISBLANK(L18.1.4C26)</f>
        <v>1</v>
      </c>
      <c r="E3491" s="263">
        <f>COUNT(L18.1.4C26)</f>
        <v>0</v>
      </c>
      <c r="G3491" s="268" t="str">
        <f t="shared" si="162"/>
        <v>'=ISBLANK(L18.1.4C26)</v>
      </c>
      <c r="H3491" s="263" t="str">
        <f t="shared" si="163"/>
        <v>'=COUNT(L18.1.4C26)</v>
      </c>
    </row>
    <row r="3492" spans="1:8" x14ac:dyDescent="0.2">
      <c r="A3492" s="263" t="s">
        <v>5811</v>
      </c>
      <c r="B3492" s="263" t="s">
        <v>6103</v>
      </c>
      <c r="C3492" s="263">
        <f t="shared" ca="1" si="164"/>
        <v>0</v>
      </c>
      <c r="D3492" s="263" t="b">
        <f>ISBLANK(L18.1.4C27)</f>
        <v>1</v>
      </c>
      <c r="E3492" s="263">
        <f>COUNT(L18.1.4C27)</f>
        <v>0</v>
      </c>
      <c r="G3492" s="268" t="str">
        <f t="shared" si="162"/>
        <v>'=ISBLANK(L18.1.4C27)</v>
      </c>
      <c r="H3492" s="263" t="str">
        <f t="shared" si="163"/>
        <v>'=COUNT(L18.1.4C27)</v>
      </c>
    </row>
    <row r="3493" spans="1:8" x14ac:dyDescent="0.2">
      <c r="A3493" s="263" t="s">
        <v>5812</v>
      </c>
      <c r="B3493" s="263" t="s">
        <v>6105</v>
      </c>
      <c r="C3493" s="263">
        <f t="shared" ca="1" si="164"/>
        <v>0</v>
      </c>
      <c r="D3493" s="263" t="b">
        <f>ISBLANK(L18.1.4C28)</f>
        <v>1</v>
      </c>
      <c r="E3493" s="263">
        <f>COUNT(L18.1.4C28)</f>
        <v>0</v>
      </c>
      <c r="G3493" s="268" t="str">
        <f t="shared" si="162"/>
        <v>'=ISBLANK(L18.1.4C28)</v>
      </c>
      <c r="H3493" s="263" t="str">
        <f t="shared" si="163"/>
        <v>'=COUNT(L18.1.4C28)</v>
      </c>
    </row>
    <row r="3494" spans="1:8" x14ac:dyDescent="0.2">
      <c r="A3494" s="263" t="s">
        <v>5813</v>
      </c>
      <c r="B3494" s="263" t="s">
        <v>6107</v>
      </c>
      <c r="C3494" s="263">
        <f t="shared" ca="1" si="164"/>
        <v>0</v>
      </c>
      <c r="D3494" s="263" t="b">
        <f>ISBLANK(L18.1.4C29)</f>
        <v>1</v>
      </c>
      <c r="E3494" s="263">
        <f>COUNT(L18.1.4C29)</f>
        <v>0</v>
      </c>
      <c r="G3494" s="268" t="str">
        <f t="shared" si="162"/>
        <v>'=ISBLANK(L18.1.4C29)</v>
      </c>
      <c r="H3494" s="263" t="str">
        <f t="shared" si="163"/>
        <v>'=COUNT(L18.1.4C29)</v>
      </c>
    </row>
    <row r="3495" spans="1:8" x14ac:dyDescent="0.2">
      <c r="A3495" s="263" t="s">
        <v>5814</v>
      </c>
      <c r="B3495" s="263" t="s">
        <v>6109</v>
      </c>
      <c r="C3495" s="263">
        <f t="shared" ca="1" si="164"/>
        <v>0</v>
      </c>
      <c r="D3495" s="263" t="b">
        <f>ISBLANK(L18.1.4C30)</f>
        <v>1</v>
      </c>
      <c r="E3495" s="263">
        <f>COUNT(L18.1.4C30)</f>
        <v>0</v>
      </c>
      <c r="G3495" s="268" t="str">
        <f t="shared" si="162"/>
        <v>'=ISBLANK(L18.1.4C30)</v>
      </c>
      <c r="H3495" s="263" t="str">
        <f t="shared" si="163"/>
        <v>'=COUNT(L18.1.4C30)</v>
      </c>
    </row>
    <row r="3496" spans="1:8" x14ac:dyDescent="0.2">
      <c r="A3496" s="263" t="s">
        <v>5815</v>
      </c>
      <c r="B3496" s="263" t="s">
        <v>6111</v>
      </c>
      <c r="C3496" s="263">
        <f t="shared" ca="1" si="164"/>
        <v>0</v>
      </c>
      <c r="D3496" s="263" t="b">
        <f>ISBLANK(L18.1.4C31)</f>
        <v>1</v>
      </c>
      <c r="E3496" s="263">
        <f>COUNT(L18.1.4C31)</f>
        <v>0</v>
      </c>
      <c r="G3496" s="268" t="str">
        <f t="shared" si="162"/>
        <v>'=ISBLANK(L18.1.4C31)</v>
      </c>
      <c r="H3496" s="263" t="str">
        <f t="shared" si="163"/>
        <v>'=COUNT(L18.1.4C31)</v>
      </c>
    </row>
    <row r="3497" spans="1:8" x14ac:dyDescent="0.2">
      <c r="A3497" s="263" t="s">
        <v>5816</v>
      </c>
      <c r="B3497" s="263" t="s">
        <v>6113</v>
      </c>
      <c r="C3497" s="263">
        <f t="shared" ca="1" si="164"/>
        <v>0</v>
      </c>
      <c r="D3497" s="263" t="b">
        <f>ISBLANK(L18.1.4C32)</f>
        <v>1</v>
      </c>
      <c r="E3497" s="263">
        <f>COUNT(L18.1.4C32)</f>
        <v>0</v>
      </c>
      <c r="G3497" s="268" t="str">
        <f t="shared" si="162"/>
        <v>'=ISBLANK(L18.1.4C32)</v>
      </c>
      <c r="H3497" s="263" t="str">
        <f t="shared" si="163"/>
        <v>'=COUNT(L18.1.4C32)</v>
      </c>
    </row>
    <row r="3498" spans="1:8" x14ac:dyDescent="0.2">
      <c r="A3498" s="263" t="s">
        <v>5817</v>
      </c>
      <c r="B3498" s="263" t="s">
        <v>6115</v>
      </c>
      <c r="C3498" s="263">
        <f t="shared" ca="1" si="164"/>
        <v>0</v>
      </c>
      <c r="D3498" s="263" t="b">
        <f>ISBLANK(L18.1.4C33)</f>
        <v>1</v>
      </c>
      <c r="E3498" s="263">
        <f>COUNT(L18.1.4C33)</f>
        <v>0</v>
      </c>
      <c r="G3498" s="268" t="str">
        <f t="shared" si="162"/>
        <v>'=ISBLANK(L18.1.4C33)</v>
      </c>
      <c r="H3498" s="263" t="str">
        <f t="shared" si="163"/>
        <v>'=COUNT(L18.1.4C33)</v>
      </c>
    </row>
    <row r="3499" spans="1:8" x14ac:dyDescent="0.2">
      <c r="A3499" s="263" t="s">
        <v>5818</v>
      </c>
      <c r="B3499" s="263" t="s">
        <v>6117</v>
      </c>
      <c r="C3499" s="263">
        <f t="shared" ca="1" si="164"/>
        <v>0</v>
      </c>
      <c r="D3499" s="263" t="b">
        <f>ISBLANK(L18.1.4C34)</f>
        <v>1</v>
      </c>
      <c r="E3499" s="263">
        <f>COUNT(L18.1.4C34)</f>
        <v>0</v>
      </c>
      <c r="G3499" s="268" t="str">
        <f t="shared" si="162"/>
        <v>'=ISBLANK(L18.1.4C34)</v>
      </c>
      <c r="H3499" s="263" t="str">
        <f t="shared" si="163"/>
        <v>'=COUNT(L18.1.4C34)</v>
      </c>
    </row>
    <row r="3500" spans="1:8" x14ac:dyDescent="0.2">
      <c r="A3500" s="263" t="s">
        <v>5819</v>
      </c>
      <c r="B3500" s="263" t="s">
        <v>6119</v>
      </c>
      <c r="C3500" s="263">
        <f t="shared" ca="1" si="164"/>
        <v>0</v>
      </c>
      <c r="D3500" s="263" t="b">
        <f>ISBLANK(L18.1.4C35)</f>
        <v>1</v>
      </c>
      <c r="E3500" s="263">
        <f>COUNT(L18.1.4C35)</f>
        <v>0</v>
      </c>
      <c r="G3500" s="268" t="str">
        <f t="shared" si="162"/>
        <v>'=ISBLANK(L18.1.4C35)</v>
      </c>
      <c r="H3500" s="263" t="str">
        <f t="shared" si="163"/>
        <v>'=COUNT(L18.1.4C35)</v>
      </c>
    </row>
    <row r="3501" spans="1:8" x14ac:dyDescent="0.2">
      <c r="A3501" s="263" t="s">
        <v>5820</v>
      </c>
      <c r="B3501" s="263" t="s">
        <v>6121</v>
      </c>
      <c r="C3501" s="263">
        <f t="shared" ca="1" si="164"/>
        <v>0</v>
      </c>
      <c r="D3501" s="263" t="b">
        <f>ISBLANK(L18.1.4C36)</f>
        <v>1</v>
      </c>
      <c r="E3501" s="263">
        <f>COUNT(L18.1.4C36)</f>
        <v>0</v>
      </c>
      <c r="G3501" s="268" t="str">
        <f t="shared" si="162"/>
        <v>'=ISBLANK(L18.1.4C36)</v>
      </c>
      <c r="H3501" s="263" t="str">
        <f t="shared" si="163"/>
        <v>'=COUNT(L18.1.4C36)</v>
      </c>
    </row>
    <row r="3502" spans="1:8" x14ac:dyDescent="0.2">
      <c r="A3502" s="263" t="s">
        <v>5821</v>
      </c>
      <c r="B3502" s="263" t="s">
        <v>6123</v>
      </c>
      <c r="C3502" s="263">
        <f t="shared" ca="1" si="164"/>
        <v>0</v>
      </c>
      <c r="D3502" s="263" t="b">
        <f>ISBLANK(L18.1.4C37)</f>
        <v>1</v>
      </c>
      <c r="E3502" s="263">
        <f>COUNT(L18.1.4C37)</f>
        <v>0</v>
      </c>
      <c r="G3502" s="268" t="str">
        <f t="shared" si="162"/>
        <v>'=ISBLANK(L18.1.4C37)</v>
      </c>
      <c r="H3502" s="263" t="str">
        <f t="shared" si="163"/>
        <v>'=COUNT(L18.1.4C37)</v>
      </c>
    </row>
    <row r="3503" spans="1:8" x14ac:dyDescent="0.2">
      <c r="A3503" s="263" t="s">
        <v>5822</v>
      </c>
      <c r="B3503" s="263" t="s">
        <v>6125</v>
      </c>
      <c r="C3503" s="263">
        <f t="shared" ca="1" si="164"/>
        <v>0</v>
      </c>
      <c r="D3503" s="263" t="b">
        <f>ISBLANK(L18.1.4C38)</f>
        <v>1</v>
      </c>
      <c r="E3503" s="263">
        <f>COUNT(L18.1.4C38)</f>
        <v>0</v>
      </c>
      <c r="G3503" s="268" t="str">
        <f t="shared" si="162"/>
        <v>'=ISBLANK(L18.1.4C38)</v>
      </c>
      <c r="H3503" s="263" t="str">
        <f t="shared" si="163"/>
        <v>'=COUNT(L18.1.4C38)</v>
      </c>
    </row>
    <row r="3504" spans="1:8" x14ac:dyDescent="0.2">
      <c r="A3504" s="263" t="s">
        <v>5823</v>
      </c>
      <c r="B3504" s="263" t="s">
        <v>6127</v>
      </c>
      <c r="C3504" s="263">
        <f t="shared" ca="1" si="164"/>
        <v>0</v>
      </c>
      <c r="D3504" s="263" t="b">
        <f>ISBLANK(L18.1.4C39)</f>
        <v>1</v>
      </c>
      <c r="E3504" s="263">
        <f>COUNT(L18.1.4C39)</f>
        <v>0</v>
      </c>
      <c r="G3504" s="268" t="str">
        <f t="shared" si="162"/>
        <v>'=ISBLANK(L18.1.4C39)</v>
      </c>
      <c r="H3504" s="263" t="str">
        <f t="shared" si="163"/>
        <v>'=COUNT(L18.1.4C39)</v>
      </c>
    </row>
    <row r="3505" spans="1:8" x14ac:dyDescent="0.2">
      <c r="A3505" s="263" t="s">
        <v>5824</v>
      </c>
      <c r="B3505" s="263" t="s">
        <v>6129</v>
      </c>
      <c r="C3505" s="263">
        <f t="shared" ca="1" si="164"/>
        <v>0</v>
      </c>
      <c r="D3505" s="263" t="b">
        <f>ISBLANK(L18.1.4C40)</f>
        <v>1</v>
      </c>
      <c r="E3505" s="263">
        <f>COUNT(L18.1.4C40)</f>
        <v>0</v>
      </c>
      <c r="G3505" s="268" t="str">
        <f t="shared" si="162"/>
        <v>'=ISBLANK(L18.1.4C40)</v>
      </c>
      <c r="H3505" s="263" t="str">
        <f t="shared" si="163"/>
        <v>'=COUNT(L18.1.4C40)</v>
      </c>
    </row>
    <row r="3506" spans="1:8" x14ac:dyDescent="0.2">
      <c r="A3506" s="263" t="s">
        <v>5825</v>
      </c>
      <c r="B3506" s="263" t="s">
        <v>6131</v>
      </c>
      <c r="C3506" s="263">
        <f t="shared" ca="1" si="164"/>
        <v>0</v>
      </c>
      <c r="D3506" s="263" t="b">
        <f>ISBLANK(L18.1.4C41)</f>
        <v>1</v>
      </c>
      <c r="E3506" s="263">
        <f>COUNT(L18.1.4C41)</f>
        <v>0</v>
      </c>
      <c r="G3506" s="268" t="str">
        <f t="shared" si="162"/>
        <v>'=ISBLANK(L18.1.4C41)</v>
      </c>
      <c r="H3506" s="263" t="str">
        <f t="shared" si="163"/>
        <v>'=COUNT(L18.1.4C41)</v>
      </c>
    </row>
    <row r="3507" spans="1:8" x14ac:dyDescent="0.2">
      <c r="A3507" s="263" t="s">
        <v>5826</v>
      </c>
      <c r="B3507" s="263" t="s">
        <v>6133</v>
      </c>
      <c r="C3507" s="263">
        <f t="shared" ca="1" si="164"/>
        <v>0</v>
      </c>
      <c r="D3507" s="263" t="b">
        <f>ISBLANK(L18.1.4C42)</f>
        <v>1</v>
      </c>
      <c r="E3507" s="263">
        <f>COUNT(L18.1.4C42)</f>
        <v>0</v>
      </c>
      <c r="G3507" s="268" t="str">
        <f t="shared" si="162"/>
        <v>'=ISBLANK(L18.1.4C42)</v>
      </c>
      <c r="H3507" s="263" t="str">
        <f t="shared" si="163"/>
        <v>'=COUNT(L18.1.4C42)</v>
      </c>
    </row>
    <row r="3508" spans="1:8" x14ac:dyDescent="0.2">
      <c r="A3508" s="263" t="s">
        <v>5827</v>
      </c>
      <c r="B3508" s="263" t="s">
        <v>6135</v>
      </c>
      <c r="C3508" s="263">
        <f t="shared" ca="1" si="164"/>
        <v>0</v>
      </c>
      <c r="D3508" s="263" t="b">
        <f>ISBLANK(L18.1.4C43)</f>
        <v>1</v>
      </c>
      <c r="E3508" s="263">
        <f>COUNT(L18.1.4C43)</f>
        <v>0</v>
      </c>
      <c r="G3508" s="268" t="str">
        <f t="shared" si="162"/>
        <v>'=ISBLANK(L18.1.4C43)</v>
      </c>
      <c r="H3508" s="263" t="str">
        <f t="shared" si="163"/>
        <v>'=COUNT(L18.1.4C43)</v>
      </c>
    </row>
    <row r="3509" spans="1:8" x14ac:dyDescent="0.2">
      <c r="A3509" s="263" t="s">
        <v>5828</v>
      </c>
      <c r="B3509" s="263" t="s">
        <v>6137</v>
      </c>
      <c r="C3509" s="263">
        <f t="shared" ca="1" si="164"/>
        <v>0</v>
      </c>
      <c r="D3509" s="263" t="b">
        <f>ISBLANK(L18.1.4C44)</f>
        <v>1</v>
      </c>
      <c r="E3509" s="263">
        <f>COUNT(L18.1.4C44)</f>
        <v>0</v>
      </c>
      <c r="G3509" s="268" t="str">
        <f t="shared" si="162"/>
        <v>'=ISBLANK(L18.1.4C44)</v>
      </c>
      <c r="H3509" s="263" t="str">
        <f t="shared" si="163"/>
        <v>'=COUNT(L18.1.4C44)</v>
      </c>
    </row>
    <row r="3510" spans="1:8" x14ac:dyDescent="0.2">
      <c r="A3510" s="263" t="s">
        <v>5829</v>
      </c>
      <c r="B3510" s="263" t="s">
        <v>6139</v>
      </c>
      <c r="C3510" s="263">
        <f t="shared" ca="1" si="164"/>
        <v>0</v>
      </c>
      <c r="D3510" s="263" t="b">
        <f>ISBLANK(L18.1.4C45)</f>
        <v>1</v>
      </c>
      <c r="E3510" s="263">
        <f>COUNT(L18.1.4C45)</f>
        <v>0</v>
      </c>
      <c r="G3510" s="268" t="str">
        <f t="shared" si="162"/>
        <v>'=ISBLANK(L18.1.4C45)</v>
      </c>
      <c r="H3510" s="263" t="str">
        <f t="shared" si="163"/>
        <v>'=COUNT(L18.1.4C45)</v>
      </c>
    </row>
    <row r="3511" spans="1:8" x14ac:dyDescent="0.2">
      <c r="A3511" s="263" t="s">
        <v>5830</v>
      </c>
      <c r="B3511" s="263" t="s">
        <v>6141</v>
      </c>
      <c r="C3511" s="263">
        <f t="shared" ca="1" si="164"/>
        <v>0</v>
      </c>
      <c r="D3511" s="263" t="b">
        <f>ISBLANK(L18.1.4C46)</f>
        <v>1</v>
      </c>
      <c r="E3511" s="263">
        <f>COUNT(L18.1.4C46)</f>
        <v>0</v>
      </c>
      <c r="G3511" s="268" t="str">
        <f t="shared" si="162"/>
        <v>'=ISBLANK(L18.1.4C46)</v>
      </c>
      <c r="H3511" s="263" t="str">
        <f t="shared" si="163"/>
        <v>'=COUNT(L18.1.4C46)</v>
      </c>
    </row>
    <row r="3512" spans="1:8" x14ac:dyDescent="0.2">
      <c r="A3512" s="263" t="s">
        <v>5831</v>
      </c>
      <c r="B3512" s="263" t="s">
        <v>6143</v>
      </c>
      <c r="C3512" s="263">
        <f t="shared" ca="1" si="164"/>
        <v>0</v>
      </c>
      <c r="D3512" s="263" t="b">
        <f>ISBLANK(L18.1.4C47)</f>
        <v>1</v>
      </c>
      <c r="E3512" s="263">
        <f>COUNT(L18.1.4C47)</f>
        <v>0</v>
      </c>
      <c r="G3512" s="268" t="str">
        <f t="shared" si="162"/>
        <v>'=ISBLANK(L18.1.4C47)</v>
      </c>
      <c r="H3512" s="263" t="str">
        <f t="shared" si="163"/>
        <v>'=COUNT(L18.1.4C47)</v>
      </c>
    </row>
    <row r="3513" spans="1:8" x14ac:dyDescent="0.2">
      <c r="A3513" s="263" t="s">
        <v>5832</v>
      </c>
      <c r="B3513" s="263" t="s">
        <v>6145</v>
      </c>
      <c r="C3513" s="263">
        <f t="shared" ca="1" si="164"/>
        <v>0</v>
      </c>
      <c r="D3513" s="263" t="b">
        <f>ISBLANK(L18.1.4C48)</f>
        <v>1</v>
      </c>
      <c r="E3513" s="263">
        <f>COUNT(L18.1.4C48)</f>
        <v>0</v>
      </c>
      <c r="G3513" s="268" t="str">
        <f t="shared" si="162"/>
        <v>'=ISBLANK(L18.1.4C48)</v>
      </c>
      <c r="H3513" s="263" t="str">
        <f t="shared" si="163"/>
        <v>'=COUNT(L18.1.4C48)</v>
      </c>
    </row>
    <row r="3514" spans="1:8" x14ac:dyDescent="0.2">
      <c r="A3514" s="263" t="s">
        <v>5833</v>
      </c>
      <c r="B3514" s="263" t="s">
        <v>6147</v>
      </c>
      <c r="C3514" s="263">
        <f t="shared" ca="1" si="164"/>
        <v>0</v>
      </c>
      <c r="D3514" s="263" t="b">
        <f>ISBLANK(L18.1.4C49)</f>
        <v>1</v>
      </c>
      <c r="E3514" s="263">
        <f>COUNT(L18.1.4C49)</f>
        <v>0</v>
      </c>
      <c r="G3514" s="268" t="str">
        <f t="shared" si="162"/>
        <v>'=ISBLANK(L18.1.4C49)</v>
      </c>
      <c r="H3514" s="263" t="str">
        <f t="shared" si="163"/>
        <v>'=COUNT(L18.1.4C49)</v>
      </c>
    </row>
    <row r="3515" spans="1:8" x14ac:dyDescent="0.2">
      <c r="A3515" s="263" t="s">
        <v>5834</v>
      </c>
      <c r="B3515" s="263" t="s">
        <v>6149</v>
      </c>
      <c r="C3515" s="263">
        <f t="shared" ca="1" si="164"/>
        <v>0</v>
      </c>
      <c r="D3515" s="263" t="b">
        <f>ISBLANK(L18.1.4C50)</f>
        <v>1</v>
      </c>
      <c r="E3515" s="263">
        <f>COUNT(L18.1.4C50)</f>
        <v>0</v>
      </c>
      <c r="G3515" s="268" t="str">
        <f t="shared" si="162"/>
        <v>'=ISBLANK(L18.1.4C50)</v>
      </c>
      <c r="H3515" s="263" t="str">
        <f t="shared" si="163"/>
        <v>'=COUNT(L18.1.4C50)</v>
      </c>
    </row>
    <row r="3516" spans="1:8" x14ac:dyDescent="0.2">
      <c r="A3516" s="263" t="s">
        <v>5835</v>
      </c>
      <c r="B3516" s="263" t="s">
        <v>6151</v>
      </c>
      <c r="C3516" s="263">
        <f t="shared" ca="1" si="164"/>
        <v>0</v>
      </c>
      <c r="D3516" s="263" t="b">
        <f>ISBLANK(L18.1.4C51)</f>
        <v>1</v>
      </c>
      <c r="E3516" s="263">
        <f>COUNT(L18.1.4C51)</f>
        <v>0</v>
      </c>
      <c r="G3516" s="268" t="str">
        <f t="shared" si="162"/>
        <v>'=ISBLANK(L18.1.4C51)</v>
      </c>
      <c r="H3516" s="263" t="str">
        <f t="shared" si="163"/>
        <v>'=COUNT(L18.1.4C51)</v>
      </c>
    </row>
    <row r="3517" spans="1:8" x14ac:dyDescent="0.2">
      <c r="A3517" s="263" t="s">
        <v>5836</v>
      </c>
      <c r="B3517" s="263" t="s">
        <v>5891</v>
      </c>
      <c r="C3517" s="263">
        <f t="shared" ca="1" si="164"/>
        <v>0</v>
      </c>
      <c r="D3517" s="263" t="b">
        <f>ISBLANK(L18.1.4T)</f>
        <v>0</v>
      </c>
      <c r="E3517" s="263">
        <f>COUNT(L18.1.4T)</f>
        <v>1</v>
      </c>
      <c r="G3517" s="268" t="str">
        <f t="shared" si="162"/>
        <v>'=ISBLANK(L18.1.4T)</v>
      </c>
      <c r="H3517" s="263" t="str">
        <f t="shared" si="163"/>
        <v>'=COUNT(L18.1.4T)</v>
      </c>
    </row>
    <row r="3518" spans="1:8" x14ac:dyDescent="0.2">
      <c r="A3518" s="263" t="s">
        <v>5838</v>
      </c>
      <c r="B3518" s="263" t="s">
        <v>7840</v>
      </c>
      <c r="C3518" s="263" t="e">
        <f t="shared" ca="1" si="164"/>
        <v>#VALUE!</v>
      </c>
      <c r="D3518" s="263" t="b">
        <f>ISBLANK(L18.2.1)</f>
        <v>0</v>
      </c>
      <c r="E3518" s="263">
        <f>COUNT(L18.2.1)</f>
        <v>0</v>
      </c>
      <c r="G3518" s="268" t="str">
        <f t="shared" si="162"/>
        <v>'=ISBLANK(L18.2.1)</v>
      </c>
      <c r="H3518" s="263" t="str">
        <f t="shared" si="163"/>
        <v>'=COUNT(L18.2.1)</v>
      </c>
    </row>
    <row r="3519" spans="1:8" x14ac:dyDescent="0.2">
      <c r="A3519" s="263" t="s">
        <v>5839</v>
      </c>
      <c r="B3519" s="263" t="s">
        <v>7841</v>
      </c>
      <c r="C3519" s="263">
        <f t="shared" ca="1" si="164"/>
        <v>0</v>
      </c>
      <c r="D3519" s="263" t="b">
        <f>ISBLANK(L18.2.1C01)</f>
        <v>1</v>
      </c>
      <c r="E3519" s="263">
        <f>COUNT(L18.2.1C01)</f>
        <v>0</v>
      </c>
      <c r="G3519" s="268" t="str">
        <f t="shared" si="162"/>
        <v>'=ISBLANK(L18.2.1C01)</v>
      </c>
      <c r="H3519" s="263" t="str">
        <f t="shared" si="163"/>
        <v>'=COUNT(L18.2.1C01)</v>
      </c>
    </row>
    <row r="3520" spans="1:8" x14ac:dyDescent="0.2">
      <c r="A3520" s="263" t="s">
        <v>5840</v>
      </c>
      <c r="B3520" s="263" t="s">
        <v>7842</v>
      </c>
      <c r="C3520" s="263">
        <f t="shared" ca="1" si="164"/>
        <v>0</v>
      </c>
      <c r="D3520" s="263" t="b">
        <f>ISBLANK(L18.2.1C02)</f>
        <v>1</v>
      </c>
      <c r="E3520" s="263">
        <f>COUNT(L18.2.1C02)</f>
        <v>0</v>
      </c>
      <c r="G3520" s="268" t="str">
        <f t="shared" si="162"/>
        <v>'=ISBLANK(L18.2.1C02)</v>
      </c>
      <c r="H3520" s="263" t="str">
        <f t="shared" si="163"/>
        <v>'=COUNT(L18.2.1C02)</v>
      </c>
    </row>
    <row r="3521" spans="1:8" x14ac:dyDescent="0.2">
      <c r="A3521" s="263" t="s">
        <v>5841</v>
      </c>
      <c r="B3521" s="263" t="s">
        <v>7843</v>
      </c>
      <c r="C3521" s="263">
        <f t="shared" ca="1" si="164"/>
        <v>0</v>
      </c>
      <c r="D3521" s="263" t="b">
        <f>ISBLANK(L18.2.1C03)</f>
        <v>1</v>
      </c>
      <c r="E3521" s="263">
        <f>COUNT(L18.2.1C03)</f>
        <v>0</v>
      </c>
      <c r="G3521" s="268" t="str">
        <f t="shared" si="162"/>
        <v>'=ISBLANK(L18.2.1C03)</v>
      </c>
      <c r="H3521" s="263" t="str">
        <f t="shared" si="163"/>
        <v>'=COUNT(L18.2.1C03)</v>
      </c>
    </row>
    <row r="3522" spans="1:8" x14ac:dyDescent="0.2">
      <c r="A3522" s="263" t="s">
        <v>5842</v>
      </c>
      <c r="B3522" s="263" t="s">
        <v>7844</v>
      </c>
      <c r="C3522" s="263">
        <f t="shared" ca="1" si="164"/>
        <v>0</v>
      </c>
      <c r="D3522" s="263" t="b">
        <f>ISBLANK(L18.2.1C04)</f>
        <v>1</v>
      </c>
      <c r="E3522" s="263">
        <f>COUNT(L18.2.1C04)</f>
        <v>0</v>
      </c>
      <c r="G3522" s="268" t="str">
        <f t="shared" ref="G3522:G3585" si="165">"'=ISBLANK(" &amp; A3522 &amp;")"</f>
        <v>'=ISBLANK(L18.2.1C04)</v>
      </c>
      <c r="H3522" s="263" t="str">
        <f t="shared" ref="H3522:H3585" si="166">"'=COUNT(" &amp; A3522 &amp;")"</f>
        <v>'=COUNT(L18.2.1C04)</v>
      </c>
    </row>
    <row r="3523" spans="1:8" x14ac:dyDescent="0.2">
      <c r="A3523" s="263" t="s">
        <v>5843</v>
      </c>
      <c r="B3523" s="263" t="s">
        <v>7845</v>
      </c>
      <c r="C3523" s="263">
        <f t="shared" ref="C3523:C3586" ca="1" si="167">INDIRECT(A3523)</f>
        <v>0</v>
      </c>
      <c r="D3523" s="263" t="b">
        <f>ISBLANK(L18.2.1C05)</f>
        <v>1</v>
      </c>
      <c r="E3523" s="263">
        <f>COUNT(L18.2.1C05)</f>
        <v>0</v>
      </c>
      <c r="G3523" s="268" t="str">
        <f t="shared" si="165"/>
        <v>'=ISBLANK(L18.2.1C05)</v>
      </c>
      <c r="H3523" s="263" t="str">
        <f t="shared" si="166"/>
        <v>'=COUNT(L18.2.1C05)</v>
      </c>
    </row>
    <row r="3524" spans="1:8" x14ac:dyDescent="0.2">
      <c r="A3524" s="263" t="s">
        <v>5844</v>
      </c>
      <c r="B3524" s="263" t="s">
        <v>7846</v>
      </c>
      <c r="C3524" s="263">
        <f t="shared" ca="1" si="167"/>
        <v>0</v>
      </c>
      <c r="D3524" s="263" t="b">
        <f>ISBLANK(L18.2.1C06)</f>
        <v>1</v>
      </c>
      <c r="E3524" s="263">
        <f>COUNT(L18.2.1C06)</f>
        <v>0</v>
      </c>
      <c r="G3524" s="268" t="str">
        <f t="shared" si="165"/>
        <v>'=ISBLANK(L18.2.1C06)</v>
      </c>
      <c r="H3524" s="263" t="str">
        <f t="shared" si="166"/>
        <v>'=COUNT(L18.2.1C06)</v>
      </c>
    </row>
    <row r="3525" spans="1:8" x14ac:dyDescent="0.2">
      <c r="A3525" s="263" t="s">
        <v>5845</v>
      </c>
      <c r="B3525" s="263" t="s">
        <v>7847</v>
      </c>
      <c r="C3525" s="263">
        <f t="shared" ca="1" si="167"/>
        <v>0</v>
      </c>
      <c r="D3525" s="263" t="b">
        <f>ISBLANK(L18.2.1C07)</f>
        <v>1</v>
      </c>
      <c r="E3525" s="263">
        <f>COUNT(L18.2.1C07)</f>
        <v>0</v>
      </c>
      <c r="G3525" s="268" t="str">
        <f t="shared" si="165"/>
        <v>'=ISBLANK(L18.2.1C07)</v>
      </c>
      <c r="H3525" s="263" t="str">
        <f t="shared" si="166"/>
        <v>'=COUNT(L18.2.1C07)</v>
      </c>
    </row>
    <row r="3526" spans="1:8" x14ac:dyDescent="0.2">
      <c r="A3526" s="263" t="s">
        <v>5846</v>
      </c>
      <c r="B3526" s="263" t="s">
        <v>7848</v>
      </c>
      <c r="C3526" s="263">
        <f t="shared" ca="1" si="167"/>
        <v>0</v>
      </c>
      <c r="D3526" s="263" t="b">
        <f>ISBLANK(L18.2.1C08)</f>
        <v>1</v>
      </c>
      <c r="E3526" s="263">
        <f>COUNT(L18.2.1C08)</f>
        <v>0</v>
      </c>
      <c r="G3526" s="268" t="str">
        <f t="shared" si="165"/>
        <v>'=ISBLANK(L18.2.1C08)</v>
      </c>
      <c r="H3526" s="263" t="str">
        <f t="shared" si="166"/>
        <v>'=COUNT(L18.2.1C08)</v>
      </c>
    </row>
    <row r="3527" spans="1:8" x14ac:dyDescent="0.2">
      <c r="A3527" s="263" t="s">
        <v>5847</v>
      </c>
      <c r="B3527" s="263" t="s">
        <v>7849</v>
      </c>
      <c r="C3527" s="263">
        <f t="shared" ca="1" si="167"/>
        <v>0</v>
      </c>
      <c r="D3527" s="263" t="b">
        <f>ISBLANK(L18.2.1C09)</f>
        <v>1</v>
      </c>
      <c r="E3527" s="263">
        <f>COUNT(L18.2.1C09)</f>
        <v>0</v>
      </c>
      <c r="G3527" s="268" t="str">
        <f t="shared" si="165"/>
        <v>'=ISBLANK(L18.2.1C09)</v>
      </c>
      <c r="H3527" s="263" t="str">
        <f t="shared" si="166"/>
        <v>'=COUNT(L18.2.1C09)</v>
      </c>
    </row>
    <row r="3528" spans="1:8" x14ac:dyDescent="0.2">
      <c r="A3528" s="263" t="s">
        <v>5848</v>
      </c>
      <c r="B3528" s="263" t="s">
        <v>7850</v>
      </c>
      <c r="C3528" s="263">
        <f t="shared" ca="1" si="167"/>
        <v>0</v>
      </c>
      <c r="D3528" s="263" t="b">
        <f>ISBLANK(L18.2.1C10)</f>
        <v>1</v>
      </c>
      <c r="E3528" s="263">
        <f>COUNT(L18.2.1C10)</f>
        <v>0</v>
      </c>
      <c r="G3528" s="268" t="str">
        <f t="shared" si="165"/>
        <v>'=ISBLANK(L18.2.1C10)</v>
      </c>
      <c r="H3528" s="263" t="str">
        <f t="shared" si="166"/>
        <v>'=COUNT(L18.2.1C10)</v>
      </c>
    </row>
    <row r="3529" spans="1:8" x14ac:dyDescent="0.2">
      <c r="A3529" s="263" t="s">
        <v>5849</v>
      </c>
      <c r="B3529" s="263" t="s">
        <v>7851</v>
      </c>
      <c r="C3529" s="263">
        <f t="shared" ca="1" si="167"/>
        <v>0</v>
      </c>
      <c r="D3529" s="263" t="b">
        <f>ISBLANK(L18.2.1C11)</f>
        <v>1</v>
      </c>
      <c r="E3529" s="263">
        <f>COUNT(L18.2.1C11)</f>
        <v>0</v>
      </c>
      <c r="G3529" s="268" t="str">
        <f t="shared" si="165"/>
        <v>'=ISBLANK(L18.2.1C11)</v>
      </c>
      <c r="H3529" s="263" t="str">
        <f t="shared" si="166"/>
        <v>'=COUNT(L18.2.1C11)</v>
      </c>
    </row>
    <row r="3530" spans="1:8" x14ac:dyDescent="0.2">
      <c r="A3530" s="263" t="s">
        <v>5850</v>
      </c>
      <c r="B3530" s="263" t="s">
        <v>7852</v>
      </c>
      <c r="C3530" s="263">
        <f t="shared" ca="1" si="167"/>
        <v>0</v>
      </c>
      <c r="D3530" s="263" t="b">
        <f>ISBLANK(L18.2.1C12)</f>
        <v>1</v>
      </c>
      <c r="E3530" s="263">
        <f>COUNT(L18.2.1C12)</f>
        <v>0</v>
      </c>
      <c r="G3530" s="268" t="str">
        <f t="shared" si="165"/>
        <v>'=ISBLANK(L18.2.1C12)</v>
      </c>
      <c r="H3530" s="263" t="str">
        <f t="shared" si="166"/>
        <v>'=COUNT(L18.2.1C12)</v>
      </c>
    </row>
    <row r="3531" spans="1:8" x14ac:dyDescent="0.2">
      <c r="A3531" s="263" t="s">
        <v>5851</v>
      </c>
      <c r="B3531" s="263" t="s">
        <v>7853</v>
      </c>
      <c r="C3531" s="263">
        <f t="shared" ca="1" si="167"/>
        <v>0</v>
      </c>
      <c r="D3531" s="263" t="b">
        <f>ISBLANK(L18.2.1C13)</f>
        <v>1</v>
      </c>
      <c r="E3531" s="263">
        <f>COUNT(L18.2.1C13)</f>
        <v>0</v>
      </c>
      <c r="G3531" s="268" t="str">
        <f t="shared" si="165"/>
        <v>'=ISBLANK(L18.2.1C13)</v>
      </c>
      <c r="H3531" s="263" t="str">
        <f t="shared" si="166"/>
        <v>'=COUNT(L18.2.1C13)</v>
      </c>
    </row>
    <row r="3532" spans="1:8" x14ac:dyDescent="0.2">
      <c r="A3532" s="263" t="s">
        <v>5852</v>
      </c>
      <c r="B3532" s="263" t="s">
        <v>7854</v>
      </c>
      <c r="C3532" s="263">
        <f t="shared" ca="1" si="167"/>
        <v>0</v>
      </c>
      <c r="D3532" s="263" t="b">
        <f>ISBLANK(L18.2.1C14)</f>
        <v>1</v>
      </c>
      <c r="E3532" s="263">
        <f>COUNT(L18.2.1C14)</f>
        <v>0</v>
      </c>
      <c r="G3532" s="268" t="str">
        <f t="shared" si="165"/>
        <v>'=ISBLANK(L18.2.1C14)</v>
      </c>
      <c r="H3532" s="263" t="str">
        <f t="shared" si="166"/>
        <v>'=COUNT(L18.2.1C14)</v>
      </c>
    </row>
    <row r="3533" spans="1:8" x14ac:dyDescent="0.2">
      <c r="A3533" s="263" t="s">
        <v>5853</v>
      </c>
      <c r="B3533" s="263" t="s">
        <v>7855</v>
      </c>
      <c r="C3533" s="263">
        <f t="shared" ca="1" si="167"/>
        <v>0</v>
      </c>
      <c r="D3533" s="263" t="b">
        <f>ISBLANK(L18.2.1C15)</f>
        <v>1</v>
      </c>
      <c r="E3533" s="263">
        <f>COUNT(L18.2.1C15)</f>
        <v>0</v>
      </c>
      <c r="G3533" s="268" t="str">
        <f t="shared" si="165"/>
        <v>'=ISBLANK(L18.2.1C15)</v>
      </c>
      <c r="H3533" s="263" t="str">
        <f t="shared" si="166"/>
        <v>'=COUNT(L18.2.1C15)</v>
      </c>
    </row>
    <row r="3534" spans="1:8" x14ac:dyDescent="0.2">
      <c r="A3534" s="263" t="s">
        <v>5854</v>
      </c>
      <c r="B3534" s="263" t="s">
        <v>7856</v>
      </c>
      <c r="C3534" s="263">
        <f t="shared" ca="1" si="167"/>
        <v>0</v>
      </c>
      <c r="D3534" s="263" t="b">
        <f>ISBLANK(L18.2.1C16)</f>
        <v>1</v>
      </c>
      <c r="E3534" s="263">
        <f>COUNT(L18.2.1C16)</f>
        <v>0</v>
      </c>
      <c r="G3534" s="268" t="str">
        <f t="shared" si="165"/>
        <v>'=ISBLANK(L18.2.1C16)</v>
      </c>
      <c r="H3534" s="263" t="str">
        <f t="shared" si="166"/>
        <v>'=COUNT(L18.2.1C16)</v>
      </c>
    </row>
    <row r="3535" spans="1:8" x14ac:dyDescent="0.2">
      <c r="A3535" s="263" t="s">
        <v>5855</v>
      </c>
      <c r="B3535" s="263" t="s">
        <v>7857</v>
      </c>
      <c r="C3535" s="263">
        <f t="shared" ca="1" si="167"/>
        <v>0</v>
      </c>
      <c r="D3535" s="263" t="b">
        <f>ISBLANK(L18.2.1C17)</f>
        <v>1</v>
      </c>
      <c r="E3535" s="263">
        <f>COUNT(L18.2.1C17)</f>
        <v>0</v>
      </c>
      <c r="G3535" s="268" t="str">
        <f t="shared" si="165"/>
        <v>'=ISBLANK(L18.2.1C17)</v>
      </c>
      <c r="H3535" s="263" t="str">
        <f t="shared" si="166"/>
        <v>'=COUNT(L18.2.1C17)</v>
      </c>
    </row>
    <row r="3536" spans="1:8" x14ac:dyDescent="0.2">
      <c r="A3536" s="263" t="s">
        <v>5856</v>
      </c>
      <c r="B3536" s="263" t="s">
        <v>7858</v>
      </c>
      <c r="C3536" s="263">
        <f t="shared" ca="1" si="167"/>
        <v>0</v>
      </c>
      <c r="D3536" s="263" t="b">
        <f>ISBLANK(L18.2.1C18)</f>
        <v>1</v>
      </c>
      <c r="E3536" s="263">
        <f>COUNT(L18.2.1C18)</f>
        <v>0</v>
      </c>
      <c r="G3536" s="268" t="str">
        <f t="shared" si="165"/>
        <v>'=ISBLANK(L18.2.1C18)</v>
      </c>
      <c r="H3536" s="263" t="str">
        <f t="shared" si="166"/>
        <v>'=COUNT(L18.2.1C18)</v>
      </c>
    </row>
    <row r="3537" spans="1:8" x14ac:dyDescent="0.2">
      <c r="A3537" s="263" t="s">
        <v>5857</v>
      </c>
      <c r="B3537" s="263" t="s">
        <v>7859</v>
      </c>
      <c r="C3537" s="263">
        <f t="shared" ca="1" si="167"/>
        <v>0</v>
      </c>
      <c r="D3537" s="263" t="b">
        <f>ISBLANK(L18.2.1C19)</f>
        <v>1</v>
      </c>
      <c r="E3537" s="263">
        <f>COUNT(L18.2.1C19)</f>
        <v>0</v>
      </c>
      <c r="G3537" s="268" t="str">
        <f t="shared" si="165"/>
        <v>'=ISBLANK(L18.2.1C19)</v>
      </c>
      <c r="H3537" s="263" t="str">
        <f t="shared" si="166"/>
        <v>'=COUNT(L18.2.1C19)</v>
      </c>
    </row>
    <row r="3538" spans="1:8" x14ac:dyDescent="0.2">
      <c r="A3538" s="263" t="s">
        <v>5858</v>
      </c>
      <c r="B3538" s="263" t="s">
        <v>7860</v>
      </c>
      <c r="C3538" s="263">
        <f t="shared" ca="1" si="167"/>
        <v>0</v>
      </c>
      <c r="D3538" s="263" t="b">
        <f>ISBLANK(L18.2.1C20)</f>
        <v>1</v>
      </c>
      <c r="E3538" s="263">
        <f>COUNT(L18.2.1C20)</f>
        <v>0</v>
      </c>
      <c r="G3538" s="268" t="str">
        <f t="shared" si="165"/>
        <v>'=ISBLANK(L18.2.1C20)</v>
      </c>
      <c r="H3538" s="263" t="str">
        <f t="shared" si="166"/>
        <v>'=COUNT(L18.2.1C20)</v>
      </c>
    </row>
    <row r="3539" spans="1:8" x14ac:dyDescent="0.2">
      <c r="A3539" s="263" t="s">
        <v>5859</v>
      </c>
      <c r="B3539" s="263" t="s">
        <v>7861</v>
      </c>
      <c r="C3539" s="263">
        <f t="shared" ca="1" si="167"/>
        <v>0</v>
      </c>
      <c r="D3539" s="263" t="b">
        <f>ISBLANK(L18.2.1C21)</f>
        <v>1</v>
      </c>
      <c r="E3539" s="263">
        <f>COUNT(L18.2.1C21)</f>
        <v>0</v>
      </c>
      <c r="G3539" s="268" t="str">
        <f t="shared" si="165"/>
        <v>'=ISBLANK(L18.2.1C21)</v>
      </c>
      <c r="H3539" s="263" t="str">
        <f t="shared" si="166"/>
        <v>'=COUNT(L18.2.1C21)</v>
      </c>
    </row>
    <row r="3540" spans="1:8" x14ac:dyDescent="0.2">
      <c r="A3540" s="263" t="s">
        <v>5860</v>
      </c>
      <c r="B3540" s="263" t="s">
        <v>7862</v>
      </c>
      <c r="C3540" s="263">
        <f t="shared" ca="1" si="167"/>
        <v>0</v>
      </c>
      <c r="D3540" s="263" t="b">
        <f>ISBLANK(L18.2.1C22)</f>
        <v>1</v>
      </c>
      <c r="E3540" s="263">
        <f>COUNT(L18.2.1C22)</f>
        <v>0</v>
      </c>
      <c r="G3540" s="268" t="str">
        <f t="shared" si="165"/>
        <v>'=ISBLANK(L18.2.1C22)</v>
      </c>
      <c r="H3540" s="263" t="str">
        <f t="shared" si="166"/>
        <v>'=COUNT(L18.2.1C22)</v>
      </c>
    </row>
    <row r="3541" spans="1:8" x14ac:dyDescent="0.2">
      <c r="A3541" s="263" t="s">
        <v>5861</v>
      </c>
      <c r="B3541" s="263" t="s">
        <v>7863</v>
      </c>
      <c r="C3541" s="263">
        <f t="shared" ca="1" si="167"/>
        <v>0</v>
      </c>
      <c r="D3541" s="263" t="b">
        <f>ISBLANK(L18.2.1C23)</f>
        <v>1</v>
      </c>
      <c r="E3541" s="263">
        <f>COUNT(L18.2.1C23)</f>
        <v>0</v>
      </c>
      <c r="G3541" s="268" t="str">
        <f t="shared" si="165"/>
        <v>'=ISBLANK(L18.2.1C23)</v>
      </c>
      <c r="H3541" s="263" t="str">
        <f t="shared" si="166"/>
        <v>'=COUNT(L18.2.1C23)</v>
      </c>
    </row>
    <row r="3542" spans="1:8" x14ac:dyDescent="0.2">
      <c r="A3542" s="263" t="s">
        <v>5862</v>
      </c>
      <c r="B3542" s="263" t="s">
        <v>7864</v>
      </c>
      <c r="C3542" s="263">
        <f t="shared" ca="1" si="167"/>
        <v>0</v>
      </c>
      <c r="D3542" s="263" t="b">
        <f>ISBLANK(L18.2.1C24)</f>
        <v>1</v>
      </c>
      <c r="E3542" s="263">
        <f>COUNT(L18.2.1C24)</f>
        <v>0</v>
      </c>
      <c r="G3542" s="268" t="str">
        <f t="shared" si="165"/>
        <v>'=ISBLANK(L18.2.1C24)</v>
      </c>
      <c r="H3542" s="263" t="str">
        <f t="shared" si="166"/>
        <v>'=COUNT(L18.2.1C24)</v>
      </c>
    </row>
    <row r="3543" spans="1:8" x14ac:dyDescent="0.2">
      <c r="A3543" s="263" t="s">
        <v>5863</v>
      </c>
      <c r="B3543" s="263" t="s">
        <v>7865</v>
      </c>
      <c r="C3543" s="263">
        <f t="shared" ca="1" si="167"/>
        <v>0</v>
      </c>
      <c r="D3543" s="263" t="b">
        <f>ISBLANK(L18.2.1C25)</f>
        <v>1</v>
      </c>
      <c r="E3543" s="263">
        <f>COUNT(L18.2.1C25)</f>
        <v>0</v>
      </c>
      <c r="G3543" s="268" t="str">
        <f t="shared" si="165"/>
        <v>'=ISBLANK(L18.2.1C25)</v>
      </c>
      <c r="H3543" s="263" t="str">
        <f t="shared" si="166"/>
        <v>'=COUNT(L18.2.1C25)</v>
      </c>
    </row>
    <row r="3544" spans="1:8" x14ac:dyDescent="0.2">
      <c r="A3544" s="263" t="s">
        <v>5864</v>
      </c>
      <c r="B3544" s="263" t="s">
        <v>7866</v>
      </c>
      <c r="C3544" s="263">
        <f t="shared" ca="1" si="167"/>
        <v>0</v>
      </c>
      <c r="D3544" s="263" t="b">
        <f>ISBLANK(L18.2.1C26)</f>
        <v>1</v>
      </c>
      <c r="E3544" s="263">
        <f>COUNT(L18.2.1C26)</f>
        <v>0</v>
      </c>
      <c r="G3544" s="268" t="str">
        <f t="shared" si="165"/>
        <v>'=ISBLANK(L18.2.1C26)</v>
      </c>
      <c r="H3544" s="263" t="str">
        <f t="shared" si="166"/>
        <v>'=COUNT(L18.2.1C26)</v>
      </c>
    </row>
    <row r="3545" spans="1:8" x14ac:dyDescent="0.2">
      <c r="A3545" s="263" t="s">
        <v>5865</v>
      </c>
      <c r="B3545" s="263" t="s">
        <v>7867</v>
      </c>
      <c r="C3545" s="263">
        <f t="shared" ca="1" si="167"/>
        <v>0</v>
      </c>
      <c r="D3545" s="263" t="b">
        <f>ISBLANK(L18.2.1C27)</f>
        <v>1</v>
      </c>
      <c r="E3545" s="263">
        <f>COUNT(L18.2.1C27)</f>
        <v>0</v>
      </c>
      <c r="G3545" s="268" t="str">
        <f t="shared" si="165"/>
        <v>'=ISBLANK(L18.2.1C27)</v>
      </c>
      <c r="H3545" s="263" t="str">
        <f t="shared" si="166"/>
        <v>'=COUNT(L18.2.1C27)</v>
      </c>
    </row>
    <row r="3546" spans="1:8" x14ac:dyDescent="0.2">
      <c r="A3546" s="263" t="s">
        <v>5866</v>
      </c>
      <c r="B3546" s="263" t="s">
        <v>7868</v>
      </c>
      <c r="C3546" s="263">
        <f t="shared" ca="1" si="167"/>
        <v>0</v>
      </c>
      <c r="D3546" s="263" t="b">
        <f>ISBLANK(L18.2.1C28)</f>
        <v>1</v>
      </c>
      <c r="E3546" s="263">
        <f>COUNT(L18.2.1C28)</f>
        <v>0</v>
      </c>
      <c r="G3546" s="268" t="str">
        <f t="shared" si="165"/>
        <v>'=ISBLANK(L18.2.1C28)</v>
      </c>
      <c r="H3546" s="263" t="str">
        <f t="shared" si="166"/>
        <v>'=COUNT(L18.2.1C28)</v>
      </c>
    </row>
    <row r="3547" spans="1:8" x14ac:dyDescent="0.2">
      <c r="A3547" s="263" t="s">
        <v>5867</v>
      </c>
      <c r="B3547" s="263" t="s">
        <v>7869</v>
      </c>
      <c r="C3547" s="263">
        <f t="shared" ca="1" si="167"/>
        <v>0</v>
      </c>
      <c r="D3547" s="263" t="b">
        <f>ISBLANK(L18.2.1C29)</f>
        <v>1</v>
      </c>
      <c r="E3547" s="263">
        <f>COUNT(L18.2.1C29)</f>
        <v>0</v>
      </c>
      <c r="G3547" s="268" t="str">
        <f t="shared" si="165"/>
        <v>'=ISBLANK(L18.2.1C29)</v>
      </c>
      <c r="H3547" s="263" t="str">
        <f t="shared" si="166"/>
        <v>'=COUNT(L18.2.1C29)</v>
      </c>
    </row>
    <row r="3548" spans="1:8" x14ac:dyDescent="0.2">
      <c r="A3548" s="263" t="s">
        <v>5868</v>
      </c>
      <c r="B3548" s="263" t="s">
        <v>7870</v>
      </c>
      <c r="C3548" s="263">
        <f t="shared" ca="1" si="167"/>
        <v>0</v>
      </c>
      <c r="D3548" s="263" t="b">
        <f>ISBLANK(L18.2.1C30)</f>
        <v>1</v>
      </c>
      <c r="E3548" s="263">
        <f>COUNT(L18.2.1C30)</f>
        <v>0</v>
      </c>
      <c r="G3548" s="268" t="str">
        <f t="shared" si="165"/>
        <v>'=ISBLANK(L18.2.1C30)</v>
      </c>
      <c r="H3548" s="263" t="str">
        <f t="shared" si="166"/>
        <v>'=COUNT(L18.2.1C30)</v>
      </c>
    </row>
    <row r="3549" spans="1:8" x14ac:dyDescent="0.2">
      <c r="A3549" s="264" t="s">
        <v>5869</v>
      </c>
      <c r="B3549" s="263" t="s">
        <v>7871</v>
      </c>
      <c r="C3549" s="263">
        <f t="shared" ca="1" si="167"/>
        <v>0</v>
      </c>
      <c r="D3549" s="263" t="b">
        <f>ISBLANK(L18.2.1C31)</f>
        <v>1</v>
      </c>
      <c r="E3549" s="263">
        <f>COUNT(L18.2.1C31)</f>
        <v>0</v>
      </c>
      <c r="G3549" s="268" t="str">
        <f t="shared" si="165"/>
        <v>'=ISBLANK(L18.2.1C31)</v>
      </c>
      <c r="H3549" s="263" t="str">
        <f t="shared" si="166"/>
        <v>'=COUNT(L18.2.1C31)</v>
      </c>
    </row>
    <row r="3550" spans="1:8" x14ac:dyDescent="0.2">
      <c r="A3550" s="263" t="s">
        <v>5870</v>
      </c>
      <c r="B3550" s="263" t="s">
        <v>7872</v>
      </c>
      <c r="C3550" s="263">
        <f t="shared" ca="1" si="167"/>
        <v>0</v>
      </c>
      <c r="D3550" s="263" t="b">
        <f>ISBLANK(L18.2.1C32)</f>
        <v>1</v>
      </c>
      <c r="E3550" s="263">
        <f>COUNT(L18.2.1C32)</f>
        <v>0</v>
      </c>
      <c r="G3550" s="268" t="str">
        <f t="shared" si="165"/>
        <v>'=ISBLANK(L18.2.1C32)</v>
      </c>
      <c r="H3550" s="263" t="str">
        <f t="shared" si="166"/>
        <v>'=COUNT(L18.2.1C32)</v>
      </c>
    </row>
    <row r="3551" spans="1:8" x14ac:dyDescent="0.2">
      <c r="A3551" s="263" t="s">
        <v>5871</v>
      </c>
      <c r="B3551" s="263" t="s">
        <v>7873</v>
      </c>
      <c r="C3551" s="263">
        <f t="shared" ca="1" si="167"/>
        <v>0</v>
      </c>
      <c r="D3551" s="263" t="b">
        <f>ISBLANK(L18.2.1C33)</f>
        <v>1</v>
      </c>
      <c r="E3551" s="263">
        <f>COUNT(L18.2.1C33)</f>
        <v>0</v>
      </c>
      <c r="G3551" s="268" t="str">
        <f t="shared" si="165"/>
        <v>'=ISBLANK(L18.2.1C33)</v>
      </c>
      <c r="H3551" s="263" t="str">
        <f t="shared" si="166"/>
        <v>'=COUNT(L18.2.1C33)</v>
      </c>
    </row>
    <row r="3552" spans="1:8" x14ac:dyDescent="0.2">
      <c r="A3552" s="263" t="s">
        <v>5872</v>
      </c>
      <c r="B3552" s="263" t="s">
        <v>7874</v>
      </c>
      <c r="C3552" s="263">
        <f t="shared" ca="1" si="167"/>
        <v>0</v>
      </c>
      <c r="D3552" s="263" t="b">
        <f>ISBLANK(L18.2.1C34)</f>
        <v>1</v>
      </c>
      <c r="E3552" s="263">
        <f>COUNT(L18.2.1C34)</f>
        <v>0</v>
      </c>
      <c r="G3552" s="268" t="str">
        <f t="shared" si="165"/>
        <v>'=ISBLANK(L18.2.1C34)</v>
      </c>
      <c r="H3552" s="263" t="str">
        <f t="shared" si="166"/>
        <v>'=COUNT(L18.2.1C34)</v>
      </c>
    </row>
    <row r="3553" spans="1:8" x14ac:dyDescent="0.2">
      <c r="A3553" s="263" t="s">
        <v>5873</v>
      </c>
      <c r="B3553" s="263" t="s">
        <v>7875</v>
      </c>
      <c r="C3553" s="263">
        <f t="shared" ca="1" si="167"/>
        <v>0</v>
      </c>
      <c r="D3553" s="263" t="b">
        <f>ISBLANK(L18.2.1C35)</f>
        <v>1</v>
      </c>
      <c r="E3553" s="263">
        <f>COUNT(L18.2.1C35)</f>
        <v>0</v>
      </c>
      <c r="G3553" s="268" t="str">
        <f t="shared" si="165"/>
        <v>'=ISBLANK(L18.2.1C35)</v>
      </c>
      <c r="H3553" s="263" t="str">
        <f t="shared" si="166"/>
        <v>'=COUNT(L18.2.1C35)</v>
      </c>
    </row>
    <row r="3554" spans="1:8" x14ac:dyDescent="0.2">
      <c r="A3554" s="263" t="s">
        <v>5874</v>
      </c>
      <c r="B3554" s="263" t="s">
        <v>7876</v>
      </c>
      <c r="C3554" s="263">
        <f t="shared" ca="1" si="167"/>
        <v>0</v>
      </c>
      <c r="D3554" s="263" t="b">
        <f>ISBLANK(L18.2.1C36)</f>
        <v>1</v>
      </c>
      <c r="E3554" s="263">
        <f>COUNT(L18.2.1C36)</f>
        <v>0</v>
      </c>
      <c r="G3554" s="268" t="str">
        <f t="shared" si="165"/>
        <v>'=ISBLANK(L18.2.1C36)</v>
      </c>
      <c r="H3554" s="263" t="str">
        <f t="shared" si="166"/>
        <v>'=COUNT(L18.2.1C36)</v>
      </c>
    </row>
    <row r="3555" spans="1:8" x14ac:dyDescent="0.2">
      <c r="A3555" s="263" t="s">
        <v>5875</v>
      </c>
      <c r="B3555" s="263" t="s">
        <v>7877</v>
      </c>
      <c r="C3555" s="263">
        <f t="shared" ca="1" si="167"/>
        <v>0</v>
      </c>
      <c r="D3555" s="263" t="b">
        <f>ISBLANK(L18.2.1C37)</f>
        <v>1</v>
      </c>
      <c r="E3555" s="263">
        <f>COUNT(L18.2.1C37)</f>
        <v>0</v>
      </c>
      <c r="G3555" s="268" t="str">
        <f t="shared" si="165"/>
        <v>'=ISBLANK(L18.2.1C37)</v>
      </c>
      <c r="H3555" s="263" t="str">
        <f t="shared" si="166"/>
        <v>'=COUNT(L18.2.1C37)</v>
      </c>
    </row>
    <row r="3556" spans="1:8" x14ac:dyDescent="0.2">
      <c r="A3556" s="263" t="s">
        <v>5876</v>
      </c>
      <c r="B3556" s="263" t="s">
        <v>7878</v>
      </c>
      <c r="C3556" s="263">
        <f t="shared" ca="1" si="167"/>
        <v>0</v>
      </c>
      <c r="D3556" s="263" t="b">
        <f>ISBLANK(L18.2.1C38)</f>
        <v>1</v>
      </c>
      <c r="E3556" s="263">
        <f>COUNT(L18.2.1C38)</f>
        <v>0</v>
      </c>
      <c r="G3556" s="268" t="str">
        <f t="shared" si="165"/>
        <v>'=ISBLANK(L18.2.1C38)</v>
      </c>
      <c r="H3556" s="263" t="str">
        <f t="shared" si="166"/>
        <v>'=COUNT(L18.2.1C38)</v>
      </c>
    </row>
    <row r="3557" spans="1:8" x14ac:dyDescent="0.2">
      <c r="A3557" s="263" t="s">
        <v>5877</v>
      </c>
      <c r="B3557" s="263" t="s">
        <v>7879</v>
      </c>
      <c r="C3557" s="263">
        <f t="shared" ca="1" si="167"/>
        <v>0</v>
      </c>
      <c r="D3557" s="263" t="b">
        <f>ISBLANK(L18.2.1C39)</f>
        <v>1</v>
      </c>
      <c r="E3557" s="263">
        <f>COUNT(L18.2.1C39)</f>
        <v>0</v>
      </c>
      <c r="G3557" s="268" t="str">
        <f t="shared" si="165"/>
        <v>'=ISBLANK(L18.2.1C39)</v>
      </c>
      <c r="H3557" s="263" t="str">
        <f t="shared" si="166"/>
        <v>'=COUNT(L18.2.1C39)</v>
      </c>
    </row>
    <row r="3558" spans="1:8" x14ac:dyDescent="0.2">
      <c r="A3558" s="263" t="s">
        <v>5878</v>
      </c>
      <c r="B3558" s="263" t="s">
        <v>7880</v>
      </c>
      <c r="C3558" s="263">
        <f t="shared" ca="1" si="167"/>
        <v>0</v>
      </c>
      <c r="D3558" s="263" t="b">
        <f>ISBLANK(L18.2.1C40)</f>
        <v>1</v>
      </c>
      <c r="E3558" s="263">
        <f>COUNT(L18.2.1C40)</f>
        <v>0</v>
      </c>
      <c r="G3558" s="268" t="str">
        <f t="shared" si="165"/>
        <v>'=ISBLANK(L18.2.1C40)</v>
      </c>
      <c r="H3558" s="263" t="str">
        <f t="shared" si="166"/>
        <v>'=COUNT(L18.2.1C40)</v>
      </c>
    </row>
    <row r="3559" spans="1:8" x14ac:dyDescent="0.2">
      <c r="A3559" s="263" t="s">
        <v>5879</v>
      </c>
      <c r="B3559" s="263" t="s">
        <v>7881</v>
      </c>
      <c r="C3559" s="263">
        <f t="shared" ca="1" si="167"/>
        <v>0</v>
      </c>
      <c r="D3559" s="263" t="b">
        <f>ISBLANK(L18.2.1C41)</f>
        <v>1</v>
      </c>
      <c r="E3559" s="263">
        <f>COUNT(L18.2.1C41)</f>
        <v>0</v>
      </c>
      <c r="G3559" s="268" t="str">
        <f t="shared" si="165"/>
        <v>'=ISBLANK(L18.2.1C41)</v>
      </c>
      <c r="H3559" s="263" t="str">
        <f t="shared" si="166"/>
        <v>'=COUNT(L18.2.1C41)</v>
      </c>
    </row>
    <row r="3560" spans="1:8" x14ac:dyDescent="0.2">
      <c r="A3560" s="263" t="s">
        <v>5880</v>
      </c>
      <c r="B3560" s="263" t="s">
        <v>7882</v>
      </c>
      <c r="C3560" s="263">
        <f t="shared" ca="1" si="167"/>
        <v>0</v>
      </c>
      <c r="D3560" s="263" t="b">
        <f>ISBLANK(L18.2.1C42)</f>
        <v>1</v>
      </c>
      <c r="E3560" s="263">
        <f>COUNT(L18.2.1C42)</f>
        <v>0</v>
      </c>
      <c r="G3560" s="268" t="str">
        <f t="shared" si="165"/>
        <v>'=ISBLANK(L18.2.1C42)</v>
      </c>
      <c r="H3560" s="263" t="str">
        <f t="shared" si="166"/>
        <v>'=COUNT(L18.2.1C42)</v>
      </c>
    </row>
    <row r="3561" spans="1:8" x14ac:dyDescent="0.2">
      <c r="A3561" s="263" t="s">
        <v>5881</v>
      </c>
      <c r="B3561" s="263" t="s">
        <v>7883</v>
      </c>
      <c r="C3561" s="263">
        <f t="shared" ca="1" si="167"/>
        <v>0</v>
      </c>
      <c r="D3561" s="263" t="b">
        <f>ISBLANK(L18.2.1C43)</f>
        <v>1</v>
      </c>
      <c r="E3561" s="263">
        <f>COUNT(L18.2.1C43)</f>
        <v>0</v>
      </c>
      <c r="G3561" s="268" t="str">
        <f t="shared" si="165"/>
        <v>'=ISBLANK(L18.2.1C43)</v>
      </c>
      <c r="H3561" s="263" t="str">
        <f t="shared" si="166"/>
        <v>'=COUNT(L18.2.1C43)</v>
      </c>
    </row>
    <row r="3562" spans="1:8" x14ac:dyDescent="0.2">
      <c r="A3562" s="263" t="s">
        <v>5882</v>
      </c>
      <c r="B3562" s="263" t="s">
        <v>7884</v>
      </c>
      <c r="C3562" s="263">
        <f t="shared" ca="1" si="167"/>
        <v>0</v>
      </c>
      <c r="D3562" s="263" t="b">
        <f>ISBLANK(L18.2.1C44)</f>
        <v>1</v>
      </c>
      <c r="E3562" s="263">
        <f>COUNT(L18.2.1C44)</f>
        <v>0</v>
      </c>
      <c r="G3562" s="268" t="str">
        <f t="shared" si="165"/>
        <v>'=ISBLANK(L18.2.1C44)</v>
      </c>
      <c r="H3562" s="263" t="str">
        <f t="shared" si="166"/>
        <v>'=COUNT(L18.2.1C44)</v>
      </c>
    </row>
    <row r="3563" spans="1:8" x14ac:dyDescent="0.2">
      <c r="A3563" s="263" t="s">
        <v>5883</v>
      </c>
      <c r="B3563" s="263" t="s">
        <v>7885</v>
      </c>
      <c r="C3563" s="263">
        <f t="shared" ca="1" si="167"/>
        <v>0</v>
      </c>
      <c r="D3563" s="263" t="b">
        <f>ISBLANK(L18.2.1C45)</f>
        <v>1</v>
      </c>
      <c r="E3563" s="263">
        <f>COUNT(L18.2.1C45)</f>
        <v>0</v>
      </c>
      <c r="G3563" s="268" t="str">
        <f t="shared" si="165"/>
        <v>'=ISBLANK(L18.2.1C45)</v>
      </c>
      <c r="H3563" s="263" t="str">
        <f t="shared" si="166"/>
        <v>'=COUNT(L18.2.1C45)</v>
      </c>
    </row>
    <row r="3564" spans="1:8" x14ac:dyDescent="0.2">
      <c r="A3564" s="263" t="s">
        <v>5884</v>
      </c>
      <c r="B3564" s="263" t="s">
        <v>7886</v>
      </c>
      <c r="C3564" s="263">
        <f t="shared" ca="1" si="167"/>
        <v>0</v>
      </c>
      <c r="D3564" s="263" t="b">
        <f>ISBLANK(L18.2.1C46)</f>
        <v>1</v>
      </c>
      <c r="E3564" s="263">
        <f>COUNT(L18.2.1C46)</f>
        <v>0</v>
      </c>
      <c r="G3564" s="268" t="str">
        <f t="shared" si="165"/>
        <v>'=ISBLANK(L18.2.1C46)</v>
      </c>
      <c r="H3564" s="263" t="str">
        <f t="shared" si="166"/>
        <v>'=COUNT(L18.2.1C46)</v>
      </c>
    </row>
    <row r="3565" spans="1:8" x14ac:dyDescent="0.2">
      <c r="A3565" s="263" t="s">
        <v>5885</v>
      </c>
      <c r="B3565" s="263" t="s">
        <v>7887</v>
      </c>
      <c r="C3565" s="263">
        <f t="shared" ca="1" si="167"/>
        <v>0</v>
      </c>
      <c r="D3565" s="263" t="b">
        <f>ISBLANK(L18.2.1C47)</f>
        <v>1</v>
      </c>
      <c r="E3565" s="263">
        <f>COUNT(L18.2.1C47)</f>
        <v>0</v>
      </c>
      <c r="G3565" s="268" t="str">
        <f t="shared" si="165"/>
        <v>'=ISBLANK(L18.2.1C47)</v>
      </c>
      <c r="H3565" s="263" t="str">
        <f t="shared" si="166"/>
        <v>'=COUNT(L18.2.1C47)</v>
      </c>
    </row>
    <row r="3566" spans="1:8" x14ac:dyDescent="0.2">
      <c r="A3566" s="263" t="s">
        <v>5886</v>
      </c>
      <c r="B3566" s="263" t="s">
        <v>7888</v>
      </c>
      <c r="C3566" s="263">
        <f t="shared" ca="1" si="167"/>
        <v>0</v>
      </c>
      <c r="D3566" s="263" t="b">
        <f>ISBLANK(L18.2.1C48)</f>
        <v>1</v>
      </c>
      <c r="E3566" s="263">
        <f>COUNT(L18.2.1C48)</f>
        <v>0</v>
      </c>
      <c r="G3566" s="268" t="str">
        <f t="shared" si="165"/>
        <v>'=ISBLANK(L18.2.1C48)</v>
      </c>
      <c r="H3566" s="263" t="str">
        <f t="shared" si="166"/>
        <v>'=COUNT(L18.2.1C48)</v>
      </c>
    </row>
    <row r="3567" spans="1:8" x14ac:dyDescent="0.2">
      <c r="A3567" s="263" t="s">
        <v>5887</v>
      </c>
      <c r="B3567" s="263" t="s">
        <v>7889</v>
      </c>
      <c r="C3567" s="263">
        <f t="shared" ca="1" si="167"/>
        <v>0</v>
      </c>
      <c r="D3567" s="263" t="b">
        <f>ISBLANK(L18.2.1C49)</f>
        <v>1</v>
      </c>
      <c r="E3567" s="263">
        <f>COUNT(L18.2.1C49)</f>
        <v>0</v>
      </c>
      <c r="G3567" s="268" t="str">
        <f t="shared" si="165"/>
        <v>'=ISBLANK(L18.2.1C49)</v>
      </c>
      <c r="H3567" s="263" t="str">
        <f t="shared" si="166"/>
        <v>'=COUNT(L18.2.1C49)</v>
      </c>
    </row>
    <row r="3568" spans="1:8" x14ac:dyDescent="0.2">
      <c r="A3568" s="263" t="s">
        <v>5888</v>
      </c>
      <c r="B3568" s="263" t="s">
        <v>7890</v>
      </c>
      <c r="C3568" s="263">
        <f t="shared" ca="1" si="167"/>
        <v>0</v>
      </c>
      <c r="D3568" s="263" t="b">
        <f>ISBLANK(L18.2.1C50)</f>
        <v>1</v>
      </c>
      <c r="E3568" s="263">
        <f>COUNT(L18.2.1C50)</f>
        <v>0</v>
      </c>
      <c r="G3568" s="268" t="str">
        <f t="shared" si="165"/>
        <v>'=ISBLANK(L18.2.1C50)</v>
      </c>
      <c r="H3568" s="263" t="str">
        <f t="shared" si="166"/>
        <v>'=COUNT(L18.2.1C50)</v>
      </c>
    </row>
    <row r="3569" spans="1:8" x14ac:dyDescent="0.2">
      <c r="A3569" s="263" t="s">
        <v>5889</v>
      </c>
      <c r="B3569" s="263" t="s">
        <v>7891</v>
      </c>
      <c r="C3569" s="263">
        <f t="shared" ca="1" si="167"/>
        <v>0</v>
      </c>
      <c r="D3569" s="263" t="b">
        <f>ISBLANK(L18.2.1C51)</f>
        <v>1</v>
      </c>
      <c r="E3569" s="263">
        <f>COUNT(L18.2.1C51)</f>
        <v>0</v>
      </c>
      <c r="G3569" s="268" t="str">
        <f t="shared" si="165"/>
        <v>'=ISBLANK(L18.2.1C51)</v>
      </c>
      <c r="H3569" s="263" t="str">
        <f t="shared" si="166"/>
        <v>'=COUNT(L18.2.1C51)</v>
      </c>
    </row>
    <row r="3570" spans="1:8" x14ac:dyDescent="0.2">
      <c r="A3570" s="263" t="s">
        <v>5890</v>
      </c>
      <c r="B3570" s="263" t="s">
        <v>7892</v>
      </c>
      <c r="C3570" s="263">
        <f t="shared" ca="1" si="167"/>
        <v>0</v>
      </c>
      <c r="D3570" s="263" t="b">
        <f>ISBLANK(L18.2.1T)</f>
        <v>0</v>
      </c>
      <c r="E3570" s="263">
        <f>COUNT(L18.2.1T)</f>
        <v>1</v>
      </c>
      <c r="G3570" s="268" t="str">
        <f t="shared" si="165"/>
        <v>'=ISBLANK(L18.2.1T)</v>
      </c>
      <c r="H3570" s="263" t="str">
        <f t="shared" si="166"/>
        <v>'=COUNT(L18.2.1T)</v>
      </c>
    </row>
    <row r="3571" spans="1:8" x14ac:dyDescent="0.2">
      <c r="A3571" s="263" t="s">
        <v>5892</v>
      </c>
      <c r="B3571" s="263" t="s">
        <v>8164</v>
      </c>
      <c r="C3571" s="263" t="e">
        <f t="shared" ca="1" si="167"/>
        <v>#VALUE!</v>
      </c>
      <c r="D3571" s="263" t="b">
        <f>ISBLANK(L18.2.2)</f>
        <v>0</v>
      </c>
      <c r="E3571" s="263">
        <f>COUNT(L18.2.2)</f>
        <v>0</v>
      </c>
      <c r="G3571" s="268" t="str">
        <f t="shared" si="165"/>
        <v>'=ISBLANK(L18.2.2)</v>
      </c>
      <c r="H3571" s="263" t="str">
        <f t="shared" si="166"/>
        <v>'=COUNT(L18.2.2)</v>
      </c>
    </row>
    <row r="3572" spans="1:8" x14ac:dyDescent="0.2">
      <c r="A3572" s="263" t="s">
        <v>5893</v>
      </c>
      <c r="B3572" s="263" t="s">
        <v>8165</v>
      </c>
      <c r="C3572" s="263">
        <f t="shared" ca="1" si="167"/>
        <v>0</v>
      </c>
      <c r="D3572" s="263" t="b">
        <f>ISBLANK(L18.2.2C01)</f>
        <v>1</v>
      </c>
      <c r="E3572" s="263">
        <f>COUNT(L18.2.2C01)</f>
        <v>0</v>
      </c>
      <c r="G3572" s="268" t="str">
        <f t="shared" si="165"/>
        <v>'=ISBLANK(L18.2.2C01)</v>
      </c>
      <c r="H3572" s="263" t="str">
        <f t="shared" si="166"/>
        <v>'=COUNT(L18.2.2C01)</v>
      </c>
    </row>
    <row r="3573" spans="1:8" x14ac:dyDescent="0.2">
      <c r="A3573" s="263" t="s">
        <v>5895</v>
      </c>
      <c r="B3573" s="263" t="s">
        <v>8166</v>
      </c>
      <c r="C3573" s="263">
        <f t="shared" ca="1" si="167"/>
        <v>0</v>
      </c>
      <c r="D3573" s="263" t="b">
        <f>ISBLANK(L18.2.2C02)</f>
        <v>1</v>
      </c>
      <c r="E3573" s="263">
        <f>COUNT(L18.2.2C02)</f>
        <v>0</v>
      </c>
      <c r="G3573" s="268" t="str">
        <f t="shared" si="165"/>
        <v>'=ISBLANK(L18.2.2C02)</v>
      </c>
      <c r="H3573" s="263" t="str">
        <f t="shared" si="166"/>
        <v>'=COUNT(L18.2.2C02)</v>
      </c>
    </row>
    <row r="3574" spans="1:8" x14ac:dyDescent="0.2">
      <c r="A3574" s="263" t="s">
        <v>5897</v>
      </c>
      <c r="B3574" s="263" t="s">
        <v>8167</v>
      </c>
      <c r="C3574" s="263">
        <f t="shared" ca="1" si="167"/>
        <v>0</v>
      </c>
      <c r="D3574" s="263" t="b">
        <f>ISBLANK(L18.2.2C03)</f>
        <v>1</v>
      </c>
      <c r="E3574" s="263">
        <f>COUNT(L18.2.2C03)</f>
        <v>0</v>
      </c>
      <c r="G3574" s="268" t="str">
        <f t="shared" si="165"/>
        <v>'=ISBLANK(L18.2.2C03)</v>
      </c>
      <c r="H3574" s="263" t="str">
        <f t="shared" si="166"/>
        <v>'=COUNT(L18.2.2C03)</v>
      </c>
    </row>
    <row r="3575" spans="1:8" x14ac:dyDescent="0.2">
      <c r="A3575" s="263" t="s">
        <v>5899</v>
      </c>
      <c r="B3575" s="263" t="s">
        <v>8168</v>
      </c>
      <c r="C3575" s="263">
        <f t="shared" ca="1" si="167"/>
        <v>0</v>
      </c>
      <c r="D3575" s="263" t="b">
        <f>ISBLANK(L18.2.2C04)</f>
        <v>1</v>
      </c>
      <c r="E3575" s="263">
        <f>COUNT(L18.2.2C04)</f>
        <v>0</v>
      </c>
      <c r="G3575" s="268" t="str">
        <f t="shared" si="165"/>
        <v>'=ISBLANK(L18.2.2C04)</v>
      </c>
      <c r="H3575" s="263" t="str">
        <f t="shared" si="166"/>
        <v>'=COUNT(L18.2.2C04)</v>
      </c>
    </row>
    <row r="3576" spans="1:8" x14ac:dyDescent="0.2">
      <c r="A3576" s="263" t="s">
        <v>5901</v>
      </c>
      <c r="B3576" s="263" t="s">
        <v>8169</v>
      </c>
      <c r="C3576" s="263">
        <f t="shared" ca="1" si="167"/>
        <v>0</v>
      </c>
      <c r="D3576" s="263" t="b">
        <f>ISBLANK(L18.2.2C05)</f>
        <v>1</v>
      </c>
      <c r="E3576" s="263">
        <f>COUNT(L18.2.2C05)</f>
        <v>0</v>
      </c>
      <c r="G3576" s="268" t="str">
        <f t="shared" si="165"/>
        <v>'=ISBLANK(L18.2.2C05)</v>
      </c>
      <c r="H3576" s="263" t="str">
        <f t="shared" si="166"/>
        <v>'=COUNT(L18.2.2C05)</v>
      </c>
    </row>
    <row r="3577" spans="1:8" x14ac:dyDescent="0.2">
      <c r="A3577" s="263" t="s">
        <v>5903</v>
      </c>
      <c r="B3577" s="263" t="s">
        <v>8170</v>
      </c>
      <c r="C3577" s="263">
        <f t="shared" ca="1" si="167"/>
        <v>0</v>
      </c>
      <c r="D3577" s="263" t="b">
        <f>ISBLANK(L18.2.2C06)</f>
        <v>1</v>
      </c>
      <c r="E3577" s="263">
        <f>COUNT(L18.2.2C06)</f>
        <v>0</v>
      </c>
      <c r="G3577" s="268" t="str">
        <f t="shared" si="165"/>
        <v>'=ISBLANK(L18.2.2C06)</v>
      </c>
      <c r="H3577" s="263" t="str">
        <f t="shared" si="166"/>
        <v>'=COUNT(L18.2.2C06)</v>
      </c>
    </row>
    <row r="3578" spans="1:8" x14ac:dyDescent="0.2">
      <c r="A3578" s="263" t="s">
        <v>5905</v>
      </c>
      <c r="B3578" s="263" t="s">
        <v>8171</v>
      </c>
      <c r="C3578" s="263">
        <f t="shared" ca="1" si="167"/>
        <v>0</v>
      </c>
      <c r="D3578" s="263" t="b">
        <f>ISBLANK(L18.2.2C07)</f>
        <v>1</v>
      </c>
      <c r="E3578" s="263">
        <f>COUNT(L18.2.2C07)</f>
        <v>0</v>
      </c>
      <c r="G3578" s="268" t="str">
        <f t="shared" si="165"/>
        <v>'=ISBLANK(L18.2.2C07)</v>
      </c>
      <c r="H3578" s="263" t="str">
        <f t="shared" si="166"/>
        <v>'=COUNT(L18.2.2C07)</v>
      </c>
    </row>
    <row r="3579" spans="1:8" x14ac:dyDescent="0.2">
      <c r="A3579" s="263" t="s">
        <v>5907</v>
      </c>
      <c r="B3579" s="263" t="s">
        <v>8172</v>
      </c>
      <c r="C3579" s="263">
        <f t="shared" ca="1" si="167"/>
        <v>0</v>
      </c>
      <c r="D3579" s="263" t="b">
        <f>ISBLANK(L18.2.2C08)</f>
        <v>1</v>
      </c>
      <c r="E3579" s="263">
        <f>COUNT(L18.2.2C08)</f>
        <v>0</v>
      </c>
      <c r="G3579" s="268" t="str">
        <f t="shared" si="165"/>
        <v>'=ISBLANK(L18.2.2C08)</v>
      </c>
      <c r="H3579" s="263" t="str">
        <f t="shared" si="166"/>
        <v>'=COUNT(L18.2.2C08)</v>
      </c>
    </row>
    <row r="3580" spans="1:8" x14ac:dyDescent="0.2">
      <c r="A3580" s="263" t="s">
        <v>5909</v>
      </c>
      <c r="B3580" s="263" t="s">
        <v>8173</v>
      </c>
      <c r="C3580" s="263">
        <f t="shared" ca="1" si="167"/>
        <v>0</v>
      </c>
      <c r="D3580" s="263" t="b">
        <f>ISBLANK(L18.2.2C09)</f>
        <v>1</v>
      </c>
      <c r="E3580" s="263">
        <f>COUNT(L18.2.2C09)</f>
        <v>0</v>
      </c>
      <c r="G3580" s="268" t="str">
        <f t="shared" si="165"/>
        <v>'=ISBLANK(L18.2.2C09)</v>
      </c>
      <c r="H3580" s="263" t="str">
        <f t="shared" si="166"/>
        <v>'=COUNT(L18.2.2C09)</v>
      </c>
    </row>
    <row r="3581" spans="1:8" x14ac:dyDescent="0.2">
      <c r="A3581" s="263" t="s">
        <v>5911</v>
      </c>
      <c r="B3581" s="263" t="s">
        <v>8174</v>
      </c>
      <c r="C3581" s="263">
        <f t="shared" ca="1" si="167"/>
        <v>0</v>
      </c>
      <c r="D3581" s="263" t="b">
        <f>ISBLANK(L18.2.2C10)</f>
        <v>1</v>
      </c>
      <c r="E3581" s="263">
        <f>COUNT(L18.2.2C10)</f>
        <v>0</v>
      </c>
      <c r="G3581" s="268" t="str">
        <f t="shared" si="165"/>
        <v>'=ISBLANK(L18.2.2C10)</v>
      </c>
      <c r="H3581" s="263" t="str">
        <f t="shared" si="166"/>
        <v>'=COUNT(L18.2.2C10)</v>
      </c>
    </row>
    <row r="3582" spans="1:8" x14ac:dyDescent="0.2">
      <c r="A3582" s="263" t="s">
        <v>5913</v>
      </c>
      <c r="B3582" s="263" t="s">
        <v>8175</v>
      </c>
      <c r="C3582" s="263">
        <f t="shared" ca="1" si="167"/>
        <v>0</v>
      </c>
      <c r="D3582" s="263" t="b">
        <f>ISBLANK(L18.2.2C11)</f>
        <v>1</v>
      </c>
      <c r="E3582" s="263">
        <f>COUNT(L18.2.2C11)</f>
        <v>0</v>
      </c>
      <c r="G3582" s="268" t="str">
        <f t="shared" si="165"/>
        <v>'=ISBLANK(L18.2.2C11)</v>
      </c>
      <c r="H3582" s="263" t="str">
        <f t="shared" si="166"/>
        <v>'=COUNT(L18.2.2C11)</v>
      </c>
    </row>
    <row r="3583" spans="1:8" x14ac:dyDescent="0.2">
      <c r="A3583" s="263" t="s">
        <v>5915</v>
      </c>
      <c r="B3583" s="263" t="s">
        <v>8176</v>
      </c>
      <c r="C3583" s="263">
        <f t="shared" ca="1" si="167"/>
        <v>0</v>
      </c>
      <c r="D3583" s="263" t="b">
        <f>ISBLANK(L18.2.2C12)</f>
        <v>1</v>
      </c>
      <c r="E3583" s="263">
        <f>COUNT(L18.2.2C12)</f>
        <v>0</v>
      </c>
      <c r="G3583" s="268" t="str">
        <f t="shared" si="165"/>
        <v>'=ISBLANK(L18.2.2C12)</v>
      </c>
      <c r="H3583" s="263" t="str">
        <f t="shared" si="166"/>
        <v>'=COUNT(L18.2.2C12)</v>
      </c>
    </row>
    <row r="3584" spans="1:8" x14ac:dyDescent="0.2">
      <c r="A3584" s="263" t="s">
        <v>5917</v>
      </c>
      <c r="B3584" s="263" t="s">
        <v>8177</v>
      </c>
      <c r="C3584" s="263">
        <f t="shared" ca="1" si="167"/>
        <v>0</v>
      </c>
      <c r="D3584" s="263" t="b">
        <f>ISBLANK(L18.2.2C13)</f>
        <v>1</v>
      </c>
      <c r="E3584" s="263">
        <f>COUNT(L18.2.2C13)</f>
        <v>0</v>
      </c>
      <c r="G3584" s="268" t="str">
        <f t="shared" si="165"/>
        <v>'=ISBLANK(L18.2.2C13)</v>
      </c>
      <c r="H3584" s="263" t="str">
        <f t="shared" si="166"/>
        <v>'=COUNT(L18.2.2C13)</v>
      </c>
    </row>
    <row r="3585" spans="1:8" x14ac:dyDescent="0.2">
      <c r="A3585" s="263" t="s">
        <v>5919</v>
      </c>
      <c r="B3585" s="263" t="s">
        <v>8178</v>
      </c>
      <c r="C3585" s="263">
        <f t="shared" ca="1" si="167"/>
        <v>0</v>
      </c>
      <c r="D3585" s="263" t="b">
        <f>ISBLANK(L18.2.2C14)</f>
        <v>1</v>
      </c>
      <c r="E3585" s="263">
        <f>COUNT(L18.2.2C14)</f>
        <v>0</v>
      </c>
      <c r="G3585" s="268" t="str">
        <f t="shared" si="165"/>
        <v>'=ISBLANK(L18.2.2C14)</v>
      </c>
      <c r="H3585" s="263" t="str">
        <f t="shared" si="166"/>
        <v>'=COUNT(L18.2.2C14)</v>
      </c>
    </row>
    <row r="3586" spans="1:8" x14ac:dyDescent="0.2">
      <c r="A3586" s="263" t="s">
        <v>5921</v>
      </c>
      <c r="B3586" s="263" t="s">
        <v>8179</v>
      </c>
      <c r="C3586" s="263">
        <f t="shared" ca="1" si="167"/>
        <v>0</v>
      </c>
      <c r="D3586" s="263" t="b">
        <f>ISBLANK(L18.2.2C15)</f>
        <v>1</v>
      </c>
      <c r="E3586" s="263">
        <f>COUNT(L18.2.2C15)</f>
        <v>0</v>
      </c>
      <c r="G3586" s="268" t="str">
        <f t="shared" ref="G3586:G3649" si="168">"'=ISBLANK(" &amp; A3586 &amp;")"</f>
        <v>'=ISBLANK(L18.2.2C15)</v>
      </c>
      <c r="H3586" s="263" t="str">
        <f t="shared" ref="H3586:H3649" si="169">"'=COUNT(" &amp; A3586 &amp;")"</f>
        <v>'=COUNT(L18.2.2C15)</v>
      </c>
    </row>
    <row r="3587" spans="1:8" x14ac:dyDescent="0.2">
      <c r="A3587" s="263" t="s">
        <v>5923</v>
      </c>
      <c r="B3587" s="263" t="s">
        <v>8180</v>
      </c>
      <c r="C3587" s="263">
        <f t="shared" ref="C3587:C3650" ca="1" si="170">INDIRECT(A3587)</f>
        <v>0</v>
      </c>
      <c r="D3587" s="263" t="b">
        <f>ISBLANK(L18.2.2C16)</f>
        <v>1</v>
      </c>
      <c r="E3587" s="263">
        <f>COUNT(L18.2.2C16)</f>
        <v>0</v>
      </c>
      <c r="G3587" s="268" t="str">
        <f t="shared" si="168"/>
        <v>'=ISBLANK(L18.2.2C16)</v>
      </c>
      <c r="H3587" s="263" t="str">
        <f t="shared" si="169"/>
        <v>'=COUNT(L18.2.2C16)</v>
      </c>
    </row>
    <row r="3588" spans="1:8" x14ac:dyDescent="0.2">
      <c r="A3588" s="263" t="s">
        <v>5925</v>
      </c>
      <c r="B3588" s="263" t="s">
        <v>8181</v>
      </c>
      <c r="C3588" s="263">
        <f t="shared" ca="1" si="170"/>
        <v>0</v>
      </c>
      <c r="D3588" s="263" t="b">
        <f>ISBLANK(L18.2.2C17)</f>
        <v>1</v>
      </c>
      <c r="E3588" s="263">
        <f>COUNT(L18.2.2C17)</f>
        <v>0</v>
      </c>
      <c r="G3588" s="268" t="str">
        <f t="shared" si="168"/>
        <v>'=ISBLANK(L18.2.2C17)</v>
      </c>
      <c r="H3588" s="263" t="str">
        <f t="shared" si="169"/>
        <v>'=COUNT(L18.2.2C17)</v>
      </c>
    </row>
    <row r="3589" spans="1:8" x14ac:dyDescent="0.2">
      <c r="A3589" s="263" t="s">
        <v>5927</v>
      </c>
      <c r="B3589" s="263" t="s">
        <v>8182</v>
      </c>
      <c r="C3589" s="263">
        <f t="shared" ca="1" si="170"/>
        <v>0</v>
      </c>
      <c r="D3589" s="263" t="b">
        <f>ISBLANK(L18.2.2C18)</f>
        <v>1</v>
      </c>
      <c r="E3589" s="263">
        <f>COUNT(L18.2.2C18)</f>
        <v>0</v>
      </c>
      <c r="G3589" s="268" t="str">
        <f t="shared" si="168"/>
        <v>'=ISBLANK(L18.2.2C18)</v>
      </c>
      <c r="H3589" s="263" t="str">
        <f t="shared" si="169"/>
        <v>'=COUNT(L18.2.2C18)</v>
      </c>
    </row>
    <row r="3590" spans="1:8" x14ac:dyDescent="0.2">
      <c r="A3590" s="263" t="s">
        <v>5929</v>
      </c>
      <c r="B3590" s="263" t="s">
        <v>8183</v>
      </c>
      <c r="C3590" s="263">
        <f t="shared" ca="1" si="170"/>
        <v>0</v>
      </c>
      <c r="D3590" s="263" t="b">
        <f>ISBLANK(L18.2.2C19)</f>
        <v>1</v>
      </c>
      <c r="E3590" s="263">
        <f>COUNT(L18.2.2C19)</f>
        <v>0</v>
      </c>
      <c r="G3590" s="268" t="str">
        <f t="shared" si="168"/>
        <v>'=ISBLANK(L18.2.2C19)</v>
      </c>
      <c r="H3590" s="263" t="str">
        <f t="shared" si="169"/>
        <v>'=COUNT(L18.2.2C19)</v>
      </c>
    </row>
    <row r="3591" spans="1:8" x14ac:dyDescent="0.2">
      <c r="A3591" s="263" t="s">
        <v>5931</v>
      </c>
      <c r="B3591" s="263" t="s">
        <v>8184</v>
      </c>
      <c r="C3591" s="263">
        <f t="shared" ca="1" si="170"/>
        <v>0</v>
      </c>
      <c r="D3591" s="263" t="b">
        <f>ISBLANK(L18.2.2C20)</f>
        <v>1</v>
      </c>
      <c r="E3591" s="263">
        <f>COUNT(L18.2.2C20)</f>
        <v>0</v>
      </c>
      <c r="G3591" s="268" t="str">
        <f t="shared" si="168"/>
        <v>'=ISBLANK(L18.2.2C20)</v>
      </c>
      <c r="H3591" s="263" t="str">
        <f t="shared" si="169"/>
        <v>'=COUNT(L18.2.2C20)</v>
      </c>
    </row>
    <row r="3592" spans="1:8" x14ac:dyDescent="0.2">
      <c r="A3592" s="263" t="s">
        <v>5933</v>
      </c>
      <c r="B3592" s="263" t="s">
        <v>8185</v>
      </c>
      <c r="C3592" s="263">
        <f t="shared" ca="1" si="170"/>
        <v>0</v>
      </c>
      <c r="D3592" s="263" t="b">
        <f>ISBLANK(L18.2.2C21)</f>
        <v>1</v>
      </c>
      <c r="E3592" s="263">
        <f>COUNT(L18.2.2C21)</f>
        <v>0</v>
      </c>
      <c r="G3592" s="268" t="str">
        <f t="shared" si="168"/>
        <v>'=ISBLANK(L18.2.2C21)</v>
      </c>
      <c r="H3592" s="263" t="str">
        <f t="shared" si="169"/>
        <v>'=COUNT(L18.2.2C21)</v>
      </c>
    </row>
    <row r="3593" spans="1:8" x14ac:dyDescent="0.2">
      <c r="A3593" s="263" t="s">
        <v>5935</v>
      </c>
      <c r="B3593" s="263" t="s">
        <v>8186</v>
      </c>
      <c r="C3593" s="263">
        <f t="shared" ca="1" si="170"/>
        <v>0</v>
      </c>
      <c r="D3593" s="263" t="b">
        <f>ISBLANK(L18.2.2C22)</f>
        <v>1</v>
      </c>
      <c r="E3593" s="263">
        <f>COUNT(L18.2.2C22)</f>
        <v>0</v>
      </c>
      <c r="G3593" s="268" t="str">
        <f t="shared" si="168"/>
        <v>'=ISBLANK(L18.2.2C22)</v>
      </c>
      <c r="H3593" s="263" t="str">
        <f t="shared" si="169"/>
        <v>'=COUNT(L18.2.2C22)</v>
      </c>
    </row>
    <row r="3594" spans="1:8" x14ac:dyDescent="0.2">
      <c r="A3594" s="263" t="s">
        <v>5937</v>
      </c>
      <c r="B3594" s="263" t="s">
        <v>8187</v>
      </c>
      <c r="C3594" s="263">
        <f t="shared" ca="1" si="170"/>
        <v>0</v>
      </c>
      <c r="D3594" s="263" t="b">
        <f>ISBLANK(L18.2.2C23)</f>
        <v>1</v>
      </c>
      <c r="E3594" s="263">
        <f>COUNT(L18.2.2C23)</f>
        <v>0</v>
      </c>
      <c r="G3594" s="268" t="str">
        <f t="shared" si="168"/>
        <v>'=ISBLANK(L18.2.2C23)</v>
      </c>
      <c r="H3594" s="263" t="str">
        <f t="shared" si="169"/>
        <v>'=COUNT(L18.2.2C23)</v>
      </c>
    </row>
    <row r="3595" spans="1:8" x14ac:dyDescent="0.2">
      <c r="A3595" s="263" t="s">
        <v>5939</v>
      </c>
      <c r="B3595" s="263" t="s">
        <v>8188</v>
      </c>
      <c r="C3595" s="263">
        <f t="shared" ca="1" si="170"/>
        <v>0</v>
      </c>
      <c r="D3595" s="263" t="b">
        <f>ISBLANK(L18.2.2C24)</f>
        <v>1</v>
      </c>
      <c r="E3595" s="263">
        <f>COUNT(L18.2.2C24)</f>
        <v>0</v>
      </c>
      <c r="G3595" s="268" t="str">
        <f t="shared" si="168"/>
        <v>'=ISBLANK(L18.2.2C24)</v>
      </c>
      <c r="H3595" s="263" t="str">
        <f t="shared" si="169"/>
        <v>'=COUNT(L18.2.2C24)</v>
      </c>
    </row>
    <row r="3596" spans="1:8" x14ac:dyDescent="0.2">
      <c r="A3596" s="263" t="s">
        <v>5941</v>
      </c>
      <c r="B3596" s="263" t="s">
        <v>8189</v>
      </c>
      <c r="C3596" s="263">
        <f t="shared" ca="1" si="170"/>
        <v>0</v>
      </c>
      <c r="D3596" s="263" t="b">
        <f>ISBLANK(L18.2.2C25)</f>
        <v>1</v>
      </c>
      <c r="E3596" s="263">
        <f>COUNT(L18.2.2C25)</f>
        <v>0</v>
      </c>
      <c r="G3596" s="268" t="str">
        <f t="shared" si="168"/>
        <v>'=ISBLANK(L18.2.2C25)</v>
      </c>
      <c r="H3596" s="263" t="str">
        <f t="shared" si="169"/>
        <v>'=COUNT(L18.2.2C25)</v>
      </c>
    </row>
    <row r="3597" spans="1:8" x14ac:dyDescent="0.2">
      <c r="A3597" s="263" t="s">
        <v>5943</v>
      </c>
      <c r="B3597" s="263" t="s">
        <v>8190</v>
      </c>
      <c r="C3597" s="263">
        <f t="shared" ca="1" si="170"/>
        <v>0</v>
      </c>
      <c r="D3597" s="263" t="b">
        <f>ISBLANK(L18.2.2C26)</f>
        <v>1</v>
      </c>
      <c r="E3597" s="263">
        <f>COUNT(L18.2.2C26)</f>
        <v>0</v>
      </c>
      <c r="G3597" s="268" t="str">
        <f t="shared" si="168"/>
        <v>'=ISBLANK(L18.2.2C26)</v>
      </c>
      <c r="H3597" s="263" t="str">
        <f t="shared" si="169"/>
        <v>'=COUNT(L18.2.2C26)</v>
      </c>
    </row>
    <row r="3598" spans="1:8" x14ac:dyDescent="0.2">
      <c r="A3598" s="263" t="s">
        <v>5945</v>
      </c>
      <c r="B3598" s="263" t="s">
        <v>8191</v>
      </c>
      <c r="C3598" s="263">
        <f t="shared" ca="1" si="170"/>
        <v>0</v>
      </c>
      <c r="D3598" s="263" t="b">
        <f>ISBLANK(L18.2.2C27)</f>
        <v>1</v>
      </c>
      <c r="E3598" s="263">
        <f>COUNT(L18.2.2C27)</f>
        <v>0</v>
      </c>
      <c r="G3598" s="268" t="str">
        <f t="shared" si="168"/>
        <v>'=ISBLANK(L18.2.2C27)</v>
      </c>
      <c r="H3598" s="263" t="str">
        <f t="shared" si="169"/>
        <v>'=COUNT(L18.2.2C27)</v>
      </c>
    </row>
    <row r="3599" spans="1:8" x14ac:dyDescent="0.2">
      <c r="A3599" s="263" t="s">
        <v>5947</v>
      </c>
      <c r="B3599" s="263" t="s">
        <v>8192</v>
      </c>
      <c r="C3599" s="263">
        <f t="shared" ca="1" si="170"/>
        <v>0</v>
      </c>
      <c r="D3599" s="263" t="b">
        <f>ISBLANK(L18.2.2C28)</f>
        <v>1</v>
      </c>
      <c r="E3599" s="263">
        <f>COUNT(L18.2.2C28)</f>
        <v>0</v>
      </c>
      <c r="G3599" s="268" t="str">
        <f t="shared" si="168"/>
        <v>'=ISBLANK(L18.2.2C28)</v>
      </c>
      <c r="H3599" s="263" t="str">
        <f t="shared" si="169"/>
        <v>'=COUNT(L18.2.2C28)</v>
      </c>
    </row>
    <row r="3600" spans="1:8" x14ac:dyDescent="0.2">
      <c r="A3600" s="263" t="s">
        <v>5949</v>
      </c>
      <c r="B3600" s="263" t="s">
        <v>8193</v>
      </c>
      <c r="C3600" s="263">
        <f t="shared" ca="1" si="170"/>
        <v>0</v>
      </c>
      <c r="D3600" s="263" t="b">
        <f>ISBLANK(L18.2.2C29)</f>
        <v>1</v>
      </c>
      <c r="E3600" s="263">
        <f>COUNT(L18.2.2C29)</f>
        <v>0</v>
      </c>
      <c r="G3600" s="268" t="str">
        <f t="shared" si="168"/>
        <v>'=ISBLANK(L18.2.2C29)</v>
      </c>
      <c r="H3600" s="263" t="str">
        <f t="shared" si="169"/>
        <v>'=COUNT(L18.2.2C29)</v>
      </c>
    </row>
    <row r="3601" spans="1:8" x14ac:dyDescent="0.2">
      <c r="A3601" s="263" t="s">
        <v>5951</v>
      </c>
      <c r="B3601" s="263" t="s">
        <v>8194</v>
      </c>
      <c r="C3601" s="263">
        <f t="shared" ca="1" si="170"/>
        <v>0</v>
      </c>
      <c r="D3601" s="263" t="b">
        <f>ISBLANK(L18.2.2C30)</f>
        <v>1</v>
      </c>
      <c r="E3601" s="263">
        <f>COUNT(L18.2.2C30)</f>
        <v>0</v>
      </c>
      <c r="G3601" s="268" t="str">
        <f t="shared" si="168"/>
        <v>'=ISBLANK(L18.2.2C30)</v>
      </c>
      <c r="H3601" s="263" t="str">
        <f t="shared" si="169"/>
        <v>'=COUNT(L18.2.2C30)</v>
      </c>
    </row>
    <row r="3602" spans="1:8" x14ac:dyDescent="0.2">
      <c r="A3602" s="263" t="s">
        <v>5953</v>
      </c>
      <c r="B3602" s="263" t="s">
        <v>8195</v>
      </c>
      <c r="C3602" s="263">
        <f t="shared" ca="1" si="170"/>
        <v>0</v>
      </c>
      <c r="D3602" s="263" t="b">
        <f>ISBLANK(L18.2.2C31)</f>
        <v>1</v>
      </c>
      <c r="E3602" s="263">
        <f>COUNT(L18.2.2C31)</f>
        <v>0</v>
      </c>
      <c r="G3602" s="268" t="str">
        <f t="shared" si="168"/>
        <v>'=ISBLANK(L18.2.2C31)</v>
      </c>
      <c r="H3602" s="263" t="str">
        <f t="shared" si="169"/>
        <v>'=COUNT(L18.2.2C31)</v>
      </c>
    </row>
    <row r="3603" spans="1:8" x14ac:dyDescent="0.2">
      <c r="A3603" s="263" t="s">
        <v>5955</v>
      </c>
      <c r="B3603" s="263" t="s">
        <v>8196</v>
      </c>
      <c r="C3603" s="263">
        <f t="shared" ca="1" si="170"/>
        <v>0</v>
      </c>
      <c r="D3603" s="263" t="b">
        <f>ISBLANK(L18.2.2C32)</f>
        <v>1</v>
      </c>
      <c r="E3603" s="263">
        <f>COUNT(L18.2.2C32)</f>
        <v>0</v>
      </c>
      <c r="G3603" s="268" t="str">
        <f t="shared" si="168"/>
        <v>'=ISBLANK(L18.2.2C32)</v>
      </c>
      <c r="H3603" s="263" t="str">
        <f t="shared" si="169"/>
        <v>'=COUNT(L18.2.2C32)</v>
      </c>
    </row>
    <row r="3604" spans="1:8" x14ac:dyDescent="0.2">
      <c r="A3604" s="263" t="s">
        <v>5957</v>
      </c>
      <c r="B3604" s="263" t="s">
        <v>8197</v>
      </c>
      <c r="C3604" s="263">
        <f t="shared" ca="1" si="170"/>
        <v>0</v>
      </c>
      <c r="D3604" s="263" t="b">
        <f>ISBLANK(L18.2.2C33)</f>
        <v>1</v>
      </c>
      <c r="E3604" s="263">
        <f>COUNT(L18.2.2C33)</f>
        <v>0</v>
      </c>
      <c r="G3604" s="268" t="str">
        <f t="shared" si="168"/>
        <v>'=ISBLANK(L18.2.2C33)</v>
      </c>
      <c r="H3604" s="263" t="str">
        <f t="shared" si="169"/>
        <v>'=COUNT(L18.2.2C33)</v>
      </c>
    </row>
    <row r="3605" spans="1:8" x14ac:dyDescent="0.2">
      <c r="A3605" s="263" t="s">
        <v>5959</v>
      </c>
      <c r="B3605" s="263" t="s">
        <v>8198</v>
      </c>
      <c r="C3605" s="263">
        <f t="shared" ca="1" si="170"/>
        <v>0</v>
      </c>
      <c r="D3605" s="263" t="b">
        <f>ISBLANK(L18.2.2C34)</f>
        <v>1</v>
      </c>
      <c r="E3605" s="263">
        <f>COUNT(L18.2.2C34)</f>
        <v>0</v>
      </c>
      <c r="G3605" s="268" t="str">
        <f t="shared" si="168"/>
        <v>'=ISBLANK(L18.2.2C34)</v>
      </c>
      <c r="H3605" s="263" t="str">
        <f t="shared" si="169"/>
        <v>'=COUNT(L18.2.2C34)</v>
      </c>
    </row>
    <row r="3606" spans="1:8" x14ac:dyDescent="0.2">
      <c r="A3606" s="263" t="s">
        <v>5961</v>
      </c>
      <c r="B3606" s="263" t="s">
        <v>8199</v>
      </c>
      <c r="C3606" s="263">
        <f t="shared" ca="1" si="170"/>
        <v>0</v>
      </c>
      <c r="D3606" s="263" t="b">
        <f>ISBLANK(L18.2.2C35)</f>
        <v>1</v>
      </c>
      <c r="E3606" s="263">
        <f>COUNT(L18.2.2C35)</f>
        <v>0</v>
      </c>
      <c r="G3606" s="268" t="str">
        <f t="shared" si="168"/>
        <v>'=ISBLANK(L18.2.2C35)</v>
      </c>
      <c r="H3606" s="263" t="str">
        <f t="shared" si="169"/>
        <v>'=COUNT(L18.2.2C35)</v>
      </c>
    </row>
    <row r="3607" spans="1:8" x14ac:dyDescent="0.2">
      <c r="A3607" s="263" t="s">
        <v>5963</v>
      </c>
      <c r="B3607" s="263" t="s">
        <v>8200</v>
      </c>
      <c r="C3607" s="263">
        <f t="shared" ca="1" si="170"/>
        <v>0</v>
      </c>
      <c r="D3607" s="263" t="b">
        <f>ISBLANK(L18.2.2C36)</f>
        <v>1</v>
      </c>
      <c r="E3607" s="263">
        <f>COUNT(L18.2.2C36)</f>
        <v>0</v>
      </c>
      <c r="G3607" s="268" t="str">
        <f t="shared" si="168"/>
        <v>'=ISBLANK(L18.2.2C36)</v>
      </c>
      <c r="H3607" s="263" t="str">
        <f t="shared" si="169"/>
        <v>'=COUNT(L18.2.2C36)</v>
      </c>
    </row>
    <row r="3608" spans="1:8" x14ac:dyDescent="0.2">
      <c r="A3608" s="263" t="s">
        <v>5965</v>
      </c>
      <c r="B3608" s="263" t="s">
        <v>8201</v>
      </c>
      <c r="C3608" s="263">
        <f t="shared" ca="1" si="170"/>
        <v>0</v>
      </c>
      <c r="D3608" s="263" t="b">
        <f>ISBLANK(L18.2.2C37)</f>
        <v>1</v>
      </c>
      <c r="E3608" s="263">
        <f>COUNT(L18.2.2C37)</f>
        <v>0</v>
      </c>
      <c r="G3608" s="268" t="str">
        <f t="shared" si="168"/>
        <v>'=ISBLANK(L18.2.2C37)</v>
      </c>
      <c r="H3608" s="263" t="str">
        <f t="shared" si="169"/>
        <v>'=COUNT(L18.2.2C37)</v>
      </c>
    </row>
    <row r="3609" spans="1:8" x14ac:dyDescent="0.2">
      <c r="A3609" s="263" t="s">
        <v>5967</v>
      </c>
      <c r="B3609" s="263" t="s">
        <v>8202</v>
      </c>
      <c r="C3609" s="263">
        <f t="shared" ca="1" si="170"/>
        <v>0</v>
      </c>
      <c r="D3609" s="263" t="b">
        <f>ISBLANK(L18.2.2C38)</f>
        <v>1</v>
      </c>
      <c r="E3609" s="263">
        <f>COUNT(L18.2.2C38)</f>
        <v>0</v>
      </c>
      <c r="G3609" s="268" t="str">
        <f t="shared" si="168"/>
        <v>'=ISBLANK(L18.2.2C38)</v>
      </c>
      <c r="H3609" s="263" t="str">
        <f t="shared" si="169"/>
        <v>'=COUNT(L18.2.2C38)</v>
      </c>
    </row>
    <row r="3610" spans="1:8" x14ac:dyDescent="0.2">
      <c r="A3610" s="263" t="s">
        <v>5969</v>
      </c>
      <c r="B3610" s="263" t="s">
        <v>8203</v>
      </c>
      <c r="C3610" s="263">
        <f t="shared" ca="1" si="170"/>
        <v>0</v>
      </c>
      <c r="D3610" s="263" t="b">
        <f>ISBLANK(L18.2.2C39)</f>
        <v>1</v>
      </c>
      <c r="E3610" s="263">
        <f>COUNT(L18.2.2C39)</f>
        <v>0</v>
      </c>
      <c r="G3610" s="268" t="str">
        <f t="shared" si="168"/>
        <v>'=ISBLANK(L18.2.2C39)</v>
      </c>
      <c r="H3610" s="263" t="str">
        <f t="shared" si="169"/>
        <v>'=COUNT(L18.2.2C39)</v>
      </c>
    </row>
    <row r="3611" spans="1:8" x14ac:dyDescent="0.2">
      <c r="A3611" s="263" t="s">
        <v>5971</v>
      </c>
      <c r="B3611" s="263" t="s">
        <v>8204</v>
      </c>
      <c r="C3611" s="263">
        <f t="shared" ca="1" si="170"/>
        <v>0</v>
      </c>
      <c r="D3611" s="263" t="b">
        <f>ISBLANK(L18.2.2C40)</f>
        <v>1</v>
      </c>
      <c r="E3611" s="263">
        <f>COUNT(L18.2.2C40)</f>
        <v>0</v>
      </c>
      <c r="G3611" s="268" t="str">
        <f t="shared" si="168"/>
        <v>'=ISBLANK(L18.2.2C40)</v>
      </c>
      <c r="H3611" s="263" t="str">
        <f t="shared" si="169"/>
        <v>'=COUNT(L18.2.2C40)</v>
      </c>
    </row>
    <row r="3612" spans="1:8" x14ac:dyDescent="0.2">
      <c r="A3612" s="263" t="s">
        <v>5973</v>
      </c>
      <c r="B3612" s="263" t="s">
        <v>8205</v>
      </c>
      <c r="C3612" s="263">
        <f t="shared" ca="1" si="170"/>
        <v>0</v>
      </c>
      <c r="D3612" s="263" t="b">
        <f>ISBLANK(L18.2.2C41)</f>
        <v>1</v>
      </c>
      <c r="E3612" s="263">
        <f>COUNT(L18.2.2C41)</f>
        <v>0</v>
      </c>
      <c r="G3612" s="268" t="str">
        <f t="shared" si="168"/>
        <v>'=ISBLANK(L18.2.2C41)</v>
      </c>
      <c r="H3612" s="263" t="str">
        <f t="shared" si="169"/>
        <v>'=COUNT(L18.2.2C41)</v>
      </c>
    </row>
    <row r="3613" spans="1:8" x14ac:dyDescent="0.2">
      <c r="A3613" s="263" t="s">
        <v>5975</v>
      </c>
      <c r="B3613" s="263" t="s">
        <v>8206</v>
      </c>
      <c r="C3613" s="263">
        <f t="shared" ca="1" si="170"/>
        <v>0</v>
      </c>
      <c r="D3613" s="263" t="b">
        <f>ISBLANK(L18.2.2C42)</f>
        <v>1</v>
      </c>
      <c r="E3613" s="263">
        <f>COUNT(L18.2.2C42)</f>
        <v>0</v>
      </c>
      <c r="G3613" s="268" t="str">
        <f t="shared" si="168"/>
        <v>'=ISBLANK(L18.2.2C42)</v>
      </c>
      <c r="H3613" s="263" t="str">
        <f t="shared" si="169"/>
        <v>'=COUNT(L18.2.2C42)</v>
      </c>
    </row>
    <row r="3614" spans="1:8" x14ac:dyDescent="0.2">
      <c r="A3614" s="263" t="s">
        <v>5977</v>
      </c>
      <c r="B3614" s="263" t="s">
        <v>8207</v>
      </c>
      <c r="C3614" s="263">
        <f t="shared" ca="1" si="170"/>
        <v>0</v>
      </c>
      <c r="D3614" s="263" t="b">
        <f>ISBLANK(L18.2.2C43)</f>
        <v>1</v>
      </c>
      <c r="E3614" s="263">
        <f>COUNT(L18.2.2C43)</f>
        <v>0</v>
      </c>
      <c r="G3614" s="268" t="str">
        <f t="shared" si="168"/>
        <v>'=ISBLANK(L18.2.2C43)</v>
      </c>
      <c r="H3614" s="263" t="str">
        <f t="shared" si="169"/>
        <v>'=COUNT(L18.2.2C43)</v>
      </c>
    </row>
    <row r="3615" spans="1:8" x14ac:dyDescent="0.2">
      <c r="A3615" s="263" t="s">
        <v>5979</v>
      </c>
      <c r="B3615" s="263" t="s">
        <v>8208</v>
      </c>
      <c r="C3615" s="263">
        <f t="shared" ca="1" si="170"/>
        <v>0</v>
      </c>
      <c r="D3615" s="263" t="b">
        <f>ISBLANK(L18.2.2C44)</f>
        <v>1</v>
      </c>
      <c r="E3615" s="263">
        <f>COUNT(L18.2.2C44)</f>
        <v>0</v>
      </c>
      <c r="G3615" s="268" t="str">
        <f t="shared" si="168"/>
        <v>'=ISBLANK(L18.2.2C44)</v>
      </c>
      <c r="H3615" s="263" t="str">
        <f t="shared" si="169"/>
        <v>'=COUNT(L18.2.2C44)</v>
      </c>
    </row>
    <row r="3616" spans="1:8" x14ac:dyDescent="0.2">
      <c r="A3616" s="263" t="s">
        <v>5981</v>
      </c>
      <c r="B3616" s="263" t="s">
        <v>8209</v>
      </c>
      <c r="C3616" s="263">
        <f t="shared" ca="1" si="170"/>
        <v>0</v>
      </c>
      <c r="D3616" s="263" t="b">
        <f>ISBLANK(L18.2.2C45)</f>
        <v>1</v>
      </c>
      <c r="E3616" s="263">
        <f>COUNT(L18.2.2C45)</f>
        <v>0</v>
      </c>
      <c r="G3616" s="268" t="str">
        <f t="shared" si="168"/>
        <v>'=ISBLANK(L18.2.2C45)</v>
      </c>
      <c r="H3616" s="263" t="str">
        <f t="shared" si="169"/>
        <v>'=COUNT(L18.2.2C45)</v>
      </c>
    </row>
    <row r="3617" spans="1:8" x14ac:dyDescent="0.2">
      <c r="A3617" s="263" t="s">
        <v>5983</v>
      </c>
      <c r="B3617" s="263" t="s">
        <v>8210</v>
      </c>
      <c r="C3617" s="263">
        <f t="shared" ca="1" si="170"/>
        <v>0</v>
      </c>
      <c r="D3617" s="263" t="b">
        <f>ISBLANK(L18.2.2C46)</f>
        <v>1</v>
      </c>
      <c r="E3617" s="263">
        <f>COUNT(L18.2.2C46)</f>
        <v>0</v>
      </c>
      <c r="G3617" s="268" t="str">
        <f t="shared" si="168"/>
        <v>'=ISBLANK(L18.2.2C46)</v>
      </c>
      <c r="H3617" s="263" t="str">
        <f t="shared" si="169"/>
        <v>'=COUNT(L18.2.2C46)</v>
      </c>
    </row>
    <row r="3618" spans="1:8" x14ac:dyDescent="0.2">
      <c r="A3618" s="263" t="s">
        <v>5985</v>
      </c>
      <c r="B3618" s="263" t="s">
        <v>8211</v>
      </c>
      <c r="C3618" s="263">
        <f t="shared" ca="1" si="170"/>
        <v>0</v>
      </c>
      <c r="D3618" s="263" t="b">
        <f>ISBLANK(L18.2.2C47)</f>
        <v>1</v>
      </c>
      <c r="E3618" s="263">
        <f>COUNT(L18.2.2C47)</f>
        <v>0</v>
      </c>
      <c r="G3618" s="268" t="str">
        <f t="shared" si="168"/>
        <v>'=ISBLANK(L18.2.2C47)</v>
      </c>
      <c r="H3618" s="263" t="str">
        <f t="shared" si="169"/>
        <v>'=COUNT(L18.2.2C47)</v>
      </c>
    </row>
    <row r="3619" spans="1:8" x14ac:dyDescent="0.2">
      <c r="A3619" s="263" t="s">
        <v>5987</v>
      </c>
      <c r="B3619" s="263" t="s">
        <v>8212</v>
      </c>
      <c r="C3619" s="263">
        <f t="shared" ca="1" si="170"/>
        <v>0</v>
      </c>
      <c r="D3619" s="263" t="b">
        <f>ISBLANK(L18.2.2C48)</f>
        <v>1</v>
      </c>
      <c r="E3619" s="263">
        <f>COUNT(L18.2.2C48)</f>
        <v>0</v>
      </c>
      <c r="G3619" s="268" t="str">
        <f t="shared" si="168"/>
        <v>'=ISBLANK(L18.2.2C48)</v>
      </c>
      <c r="H3619" s="263" t="str">
        <f t="shared" si="169"/>
        <v>'=COUNT(L18.2.2C48)</v>
      </c>
    </row>
    <row r="3620" spans="1:8" x14ac:dyDescent="0.2">
      <c r="A3620" s="263" t="s">
        <v>5989</v>
      </c>
      <c r="B3620" s="263" t="s">
        <v>8213</v>
      </c>
      <c r="C3620" s="263">
        <f t="shared" ca="1" si="170"/>
        <v>0</v>
      </c>
      <c r="D3620" s="263" t="b">
        <f>ISBLANK(L18.2.2C49)</f>
        <v>1</v>
      </c>
      <c r="E3620" s="263">
        <f>COUNT(L18.2.2C49)</f>
        <v>0</v>
      </c>
      <c r="G3620" s="268" t="str">
        <f t="shared" si="168"/>
        <v>'=ISBLANK(L18.2.2C49)</v>
      </c>
      <c r="H3620" s="263" t="str">
        <f t="shared" si="169"/>
        <v>'=COUNT(L18.2.2C49)</v>
      </c>
    </row>
    <row r="3621" spans="1:8" x14ac:dyDescent="0.2">
      <c r="A3621" s="263" t="s">
        <v>5991</v>
      </c>
      <c r="B3621" s="263" t="s">
        <v>8214</v>
      </c>
      <c r="C3621" s="263">
        <f t="shared" ca="1" si="170"/>
        <v>0</v>
      </c>
      <c r="D3621" s="263" t="b">
        <f>ISBLANK(L18.2.2C50)</f>
        <v>1</v>
      </c>
      <c r="E3621" s="263">
        <f>COUNT(L18.2.2C50)</f>
        <v>0</v>
      </c>
      <c r="G3621" s="268" t="str">
        <f t="shared" si="168"/>
        <v>'=ISBLANK(L18.2.2C50)</v>
      </c>
      <c r="H3621" s="263" t="str">
        <f t="shared" si="169"/>
        <v>'=COUNT(L18.2.2C50)</v>
      </c>
    </row>
    <row r="3622" spans="1:8" x14ac:dyDescent="0.2">
      <c r="A3622" s="263" t="s">
        <v>5993</v>
      </c>
      <c r="B3622" s="263" t="s">
        <v>8215</v>
      </c>
      <c r="C3622" s="263">
        <f t="shared" ca="1" si="170"/>
        <v>0</v>
      </c>
      <c r="D3622" s="263" t="b">
        <f>ISBLANK(L18.2.2C51)</f>
        <v>1</v>
      </c>
      <c r="E3622" s="263">
        <f>COUNT(L18.2.2C51)</f>
        <v>0</v>
      </c>
      <c r="G3622" s="268" t="str">
        <f t="shared" si="168"/>
        <v>'=ISBLANK(L18.2.2C51)</v>
      </c>
      <c r="H3622" s="263" t="str">
        <f t="shared" si="169"/>
        <v>'=COUNT(L18.2.2C51)</v>
      </c>
    </row>
    <row r="3623" spans="1:8" x14ac:dyDescent="0.2">
      <c r="A3623" s="263" t="s">
        <v>5995</v>
      </c>
      <c r="B3623" s="263" t="s">
        <v>8216</v>
      </c>
      <c r="C3623" s="263">
        <f t="shared" ca="1" si="170"/>
        <v>0</v>
      </c>
      <c r="D3623" s="263" t="b">
        <f>ISBLANK(L18.2.2T)</f>
        <v>0</v>
      </c>
      <c r="E3623" s="263">
        <f>COUNT(L18.2.2T)</f>
        <v>1</v>
      </c>
      <c r="G3623" s="268" t="str">
        <f t="shared" si="168"/>
        <v>'=ISBLANK(L18.2.2T)</v>
      </c>
      <c r="H3623" s="263" t="str">
        <f t="shared" si="169"/>
        <v>'=COUNT(L18.2.2T)</v>
      </c>
    </row>
    <row r="3624" spans="1:8" x14ac:dyDescent="0.2">
      <c r="A3624" s="263" t="s">
        <v>5996</v>
      </c>
      <c r="B3624" s="263" t="s">
        <v>7893</v>
      </c>
      <c r="C3624" s="263" t="e">
        <f t="shared" ca="1" si="170"/>
        <v>#VALUE!</v>
      </c>
      <c r="D3624" s="263" t="b">
        <f>ISBLANK(L18.3)</f>
        <v>0</v>
      </c>
      <c r="E3624" s="263">
        <f>COUNT(L18.3)</f>
        <v>51</v>
      </c>
      <c r="G3624" s="268" t="str">
        <f t="shared" si="168"/>
        <v>'=ISBLANK(L18.3)</v>
      </c>
      <c r="H3624" s="263" t="str">
        <f t="shared" si="169"/>
        <v>'=COUNT(L18.3)</v>
      </c>
    </row>
    <row r="3625" spans="1:8" x14ac:dyDescent="0.2">
      <c r="A3625" s="263" t="s">
        <v>5997</v>
      </c>
      <c r="B3625" s="263" t="s">
        <v>7895</v>
      </c>
      <c r="C3625" s="263" t="e">
        <f t="shared" ca="1" si="170"/>
        <v>#VALUE!</v>
      </c>
      <c r="D3625" s="263" t="b">
        <f>ISBLANK(L18.3.1)</f>
        <v>0</v>
      </c>
      <c r="E3625" s="263">
        <f>COUNT(L18.3.1)</f>
        <v>51</v>
      </c>
      <c r="G3625" s="268" t="str">
        <f t="shared" si="168"/>
        <v>'=ISBLANK(L18.3.1)</v>
      </c>
      <c r="H3625" s="263" t="str">
        <f t="shared" si="169"/>
        <v>'=COUNT(L18.3.1)</v>
      </c>
    </row>
    <row r="3626" spans="1:8" x14ac:dyDescent="0.2">
      <c r="A3626" s="263" t="s">
        <v>5998</v>
      </c>
      <c r="B3626" s="263" t="s">
        <v>7896</v>
      </c>
      <c r="C3626" s="263">
        <f t="shared" ca="1" si="170"/>
        <v>0</v>
      </c>
      <c r="D3626" s="263" t="b">
        <f>ISBLANK(L18.3.1C01)</f>
        <v>0</v>
      </c>
      <c r="E3626" s="263">
        <f>COUNT(L18.3.1C01)</f>
        <v>1</v>
      </c>
      <c r="G3626" s="268" t="str">
        <f t="shared" si="168"/>
        <v>'=ISBLANK(L18.3.1C01)</v>
      </c>
      <c r="H3626" s="263" t="str">
        <f t="shared" si="169"/>
        <v>'=COUNT(L18.3.1C01)</v>
      </c>
    </row>
    <row r="3627" spans="1:8" x14ac:dyDescent="0.2">
      <c r="A3627" s="263" t="s">
        <v>5999</v>
      </c>
      <c r="B3627" s="263" t="s">
        <v>7897</v>
      </c>
      <c r="C3627" s="263">
        <f t="shared" ca="1" si="170"/>
        <v>0</v>
      </c>
      <c r="D3627" s="263" t="b">
        <f>ISBLANK(L18.3.1C02)</f>
        <v>0</v>
      </c>
      <c r="E3627" s="263">
        <f>COUNT(L18.3.1C02)</f>
        <v>1</v>
      </c>
      <c r="G3627" s="268" t="str">
        <f t="shared" si="168"/>
        <v>'=ISBLANK(L18.3.1C02)</v>
      </c>
      <c r="H3627" s="263" t="str">
        <f t="shared" si="169"/>
        <v>'=COUNT(L18.3.1C02)</v>
      </c>
    </row>
    <row r="3628" spans="1:8" x14ac:dyDescent="0.2">
      <c r="A3628" s="263" t="s">
        <v>6000</v>
      </c>
      <c r="B3628" s="263" t="s">
        <v>7898</v>
      </c>
      <c r="C3628" s="263">
        <f t="shared" ca="1" si="170"/>
        <v>0</v>
      </c>
      <c r="D3628" s="263" t="b">
        <f>ISBLANK(L18.3.1C03)</f>
        <v>0</v>
      </c>
      <c r="E3628" s="263">
        <f>COUNT(L18.3.1C03)</f>
        <v>1</v>
      </c>
      <c r="G3628" s="268" t="str">
        <f t="shared" si="168"/>
        <v>'=ISBLANK(L18.3.1C03)</v>
      </c>
      <c r="H3628" s="263" t="str">
        <f t="shared" si="169"/>
        <v>'=COUNT(L18.3.1C03)</v>
      </c>
    </row>
    <row r="3629" spans="1:8" x14ac:dyDescent="0.2">
      <c r="A3629" s="263" t="s">
        <v>6001</v>
      </c>
      <c r="B3629" s="263" t="s">
        <v>7899</v>
      </c>
      <c r="C3629" s="263">
        <f t="shared" ca="1" si="170"/>
        <v>0</v>
      </c>
      <c r="D3629" s="263" t="b">
        <f>ISBLANK(L18.3.1C04)</f>
        <v>0</v>
      </c>
      <c r="E3629" s="263">
        <f>COUNT(L18.3.1C04)</f>
        <v>1</v>
      </c>
      <c r="G3629" s="268" t="str">
        <f t="shared" si="168"/>
        <v>'=ISBLANK(L18.3.1C04)</v>
      </c>
      <c r="H3629" s="263" t="str">
        <f t="shared" si="169"/>
        <v>'=COUNT(L18.3.1C04)</v>
      </c>
    </row>
    <row r="3630" spans="1:8" x14ac:dyDescent="0.2">
      <c r="A3630" s="263" t="s">
        <v>6002</v>
      </c>
      <c r="B3630" s="263" t="s">
        <v>7900</v>
      </c>
      <c r="C3630" s="263">
        <f t="shared" ca="1" si="170"/>
        <v>0</v>
      </c>
      <c r="D3630" s="263" t="b">
        <f>ISBLANK(L18.3.1C05)</f>
        <v>0</v>
      </c>
      <c r="E3630" s="263">
        <f>COUNT(L18.3.1C05)</f>
        <v>1</v>
      </c>
      <c r="G3630" s="268" t="str">
        <f t="shared" si="168"/>
        <v>'=ISBLANK(L18.3.1C05)</v>
      </c>
      <c r="H3630" s="263" t="str">
        <f t="shared" si="169"/>
        <v>'=COUNT(L18.3.1C05)</v>
      </c>
    </row>
    <row r="3631" spans="1:8" x14ac:dyDescent="0.2">
      <c r="A3631" s="263" t="s">
        <v>6003</v>
      </c>
      <c r="B3631" s="263" t="s">
        <v>7901</v>
      </c>
      <c r="C3631" s="263">
        <f t="shared" ca="1" si="170"/>
        <v>0</v>
      </c>
      <c r="D3631" s="263" t="b">
        <f>ISBLANK(L18.3.1C06)</f>
        <v>0</v>
      </c>
      <c r="E3631" s="263">
        <f>COUNT(L18.3.1C06)</f>
        <v>1</v>
      </c>
      <c r="G3631" s="268" t="str">
        <f t="shared" si="168"/>
        <v>'=ISBLANK(L18.3.1C06)</v>
      </c>
      <c r="H3631" s="263" t="str">
        <f t="shared" si="169"/>
        <v>'=COUNT(L18.3.1C06)</v>
      </c>
    </row>
    <row r="3632" spans="1:8" x14ac:dyDescent="0.2">
      <c r="A3632" s="263" t="s">
        <v>6004</v>
      </c>
      <c r="B3632" s="263" t="s">
        <v>7902</v>
      </c>
      <c r="C3632" s="263">
        <f t="shared" ca="1" si="170"/>
        <v>0</v>
      </c>
      <c r="D3632" s="263" t="b">
        <f>ISBLANK(L18.3.1C07)</f>
        <v>0</v>
      </c>
      <c r="E3632" s="263">
        <f>COUNT(L18.3.1C07)</f>
        <v>1</v>
      </c>
      <c r="G3632" s="268" t="str">
        <f t="shared" si="168"/>
        <v>'=ISBLANK(L18.3.1C07)</v>
      </c>
      <c r="H3632" s="263" t="str">
        <f t="shared" si="169"/>
        <v>'=COUNT(L18.3.1C07)</v>
      </c>
    </row>
    <row r="3633" spans="1:8" x14ac:dyDescent="0.2">
      <c r="A3633" s="263" t="s">
        <v>6005</v>
      </c>
      <c r="B3633" s="263" t="s">
        <v>7903</v>
      </c>
      <c r="C3633" s="263">
        <f t="shared" ca="1" si="170"/>
        <v>0</v>
      </c>
      <c r="D3633" s="263" t="b">
        <f>ISBLANK(L18.3.1C08)</f>
        <v>0</v>
      </c>
      <c r="E3633" s="263">
        <f>COUNT(L18.3.1C08)</f>
        <v>1</v>
      </c>
      <c r="G3633" s="268" t="str">
        <f t="shared" si="168"/>
        <v>'=ISBLANK(L18.3.1C08)</v>
      </c>
      <c r="H3633" s="263" t="str">
        <f t="shared" si="169"/>
        <v>'=COUNT(L18.3.1C08)</v>
      </c>
    </row>
    <row r="3634" spans="1:8" x14ac:dyDescent="0.2">
      <c r="A3634" s="263" t="s">
        <v>6006</v>
      </c>
      <c r="B3634" s="263" t="s">
        <v>7904</v>
      </c>
      <c r="C3634" s="263">
        <f t="shared" ca="1" si="170"/>
        <v>0</v>
      </c>
      <c r="D3634" s="263" t="b">
        <f>ISBLANK(L18.3.1C09)</f>
        <v>0</v>
      </c>
      <c r="E3634" s="263">
        <f>COUNT(L18.3.1C09)</f>
        <v>1</v>
      </c>
      <c r="G3634" s="268" t="str">
        <f t="shared" si="168"/>
        <v>'=ISBLANK(L18.3.1C09)</v>
      </c>
      <c r="H3634" s="263" t="str">
        <f t="shared" si="169"/>
        <v>'=COUNT(L18.3.1C09)</v>
      </c>
    </row>
    <row r="3635" spans="1:8" x14ac:dyDescent="0.2">
      <c r="A3635" s="263" t="s">
        <v>6007</v>
      </c>
      <c r="B3635" s="263" t="s">
        <v>7905</v>
      </c>
      <c r="C3635" s="263">
        <f t="shared" ca="1" si="170"/>
        <v>0</v>
      </c>
      <c r="D3635" s="263" t="b">
        <f>ISBLANK(L18.3.1C10)</f>
        <v>0</v>
      </c>
      <c r="E3635" s="263">
        <f>COUNT(L18.3.1C10)</f>
        <v>1</v>
      </c>
      <c r="G3635" s="268" t="str">
        <f t="shared" si="168"/>
        <v>'=ISBLANK(L18.3.1C10)</v>
      </c>
      <c r="H3635" s="263" t="str">
        <f t="shared" si="169"/>
        <v>'=COUNT(L18.3.1C10)</v>
      </c>
    </row>
    <row r="3636" spans="1:8" x14ac:dyDescent="0.2">
      <c r="A3636" s="263" t="s">
        <v>6008</v>
      </c>
      <c r="B3636" s="263" t="s">
        <v>7906</v>
      </c>
      <c r="C3636" s="263">
        <f t="shared" ca="1" si="170"/>
        <v>0</v>
      </c>
      <c r="D3636" s="263" t="b">
        <f>ISBLANK(L18.3.1C11)</f>
        <v>0</v>
      </c>
      <c r="E3636" s="263">
        <f>COUNT(L18.3.1C11)</f>
        <v>1</v>
      </c>
      <c r="G3636" s="268" t="str">
        <f t="shared" si="168"/>
        <v>'=ISBLANK(L18.3.1C11)</v>
      </c>
      <c r="H3636" s="263" t="str">
        <f t="shared" si="169"/>
        <v>'=COUNT(L18.3.1C11)</v>
      </c>
    </row>
    <row r="3637" spans="1:8" x14ac:dyDescent="0.2">
      <c r="A3637" s="263" t="s">
        <v>6009</v>
      </c>
      <c r="B3637" s="263" t="s">
        <v>7907</v>
      </c>
      <c r="C3637" s="263">
        <f t="shared" ca="1" si="170"/>
        <v>0</v>
      </c>
      <c r="D3637" s="263" t="b">
        <f>ISBLANK(L18.3.1C12)</f>
        <v>0</v>
      </c>
      <c r="E3637" s="263">
        <f>COUNT(L18.3.1C12)</f>
        <v>1</v>
      </c>
      <c r="G3637" s="268" t="str">
        <f t="shared" si="168"/>
        <v>'=ISBLANK(L18.3.1C12)</v>
      </c>
      <c r="H3637" s="263" t="str">
        <f t="shared" si="169"/>
        <v>'=COUNT(L18.3.1C12)</v>
      </c>
    </row>
    <row r="3638" spans="1:8" x14ac:dyDescent="0.2">
      <c r="A3638" s="263" t="s">
        <v>6010</v>
      </c>
      <c r="B3638" s="263" t="s">
        <v>7908</v>
      </c>
      <c r="C3638" s="263">
        <f t="shared" ca="1" si="170"/>
        <v>0</v>
      </c>
      <c r="D3638" s="263" t="b">
        <f>ISBLANK(L18.3.1C13)</f>
        <v>0</v>
      </c>
      <c r="E3638" s="263">
        <f>COUNT(L18.3.1C13)</f>
        <v>1</v>
      </c>
      <c r="G3638" s="268" t="str">
        <f t="shared" si="168"/>
        <v>'=ISBLANK(L18.3.1C13)</v>
      </c>
      <c r="H3638" s="263" t="str">
        <f t="shared" si="169"/>
        <v>'=COUNT(L18.3.1C13)</v>
      </c>
    </row>
    <row r="3639" spans="1:8" x14ac:dyDescent="0.2">
      <c r="A3639" s="263" t="s">
        <v>6011</v>
      </c>
      <c r="B3639" s="263" t="s">
        <v>7909</v>
      </c>
      <c r="C3639" s="263">
        <f t="shared" ca="1" si="170"/>
        <v>0</v>
      </c>
      <c r="D3639" s="263" t="b">
        <f>ISBLANK(L18.3.1C14)</f>
        <v>0</v>
      </c>
      <c r="E3639" s="263">
        <f>COUNT(L18.3.1C14)</f>
        <v>1</v>
      </c>
      <c r="G3639" s="268" t="str">
        <f t="shared" si="168"/>
        <v>'=ISBLANK(L18.3.1C14)</v>
      </c>
      <c r="H3639" s="263" t="str">
        <f t="shared" si="169"/>
        <v>'=COUNT(L18.3.1C14)</v>
      </c>
    </row>
    <row r="3640" spans="1:8" x14ac:dyDescent="0.2">
      <c r="A3640" s="263" t="s">
        <v>6012</v>
      </c>
      <c r="B3640" s="263" t="s">
        <v>7910</v>
      </c>
      <c r="C3640" s="263">
        <f t="shared" ca="1" si="170"/>
        <v>0</v>
      </c>
      <c r="D3640" s="263" t="b">
        <f>ISBLANK(L18.3.1C15)</f>
        <v>0</v>
      </c>
      <c r="E3640" s="263">
        <f>COUNT(L18.3.1C15)</f>
        <v>1</v>
      </c>
      <c r="G3640" s="268" t="str">
        <f t="shared" si="168"/>
        <v>'=ISBLANK(L18.3.1C15)</v>
      </c>
      <c r="H3640" s="263" t="str">
        <f t="shared" si="169"/>
        <v>'=COUNT(L18.3.1C15)</v>
      </c>
    </row>
    <row r="3641" spans="1:8" x14ac:dyDescent="0.2">
      <c r="A3641" s="263" t="s">
        <v>6013</v>
      </c>
      <c r="B3641" s="263" t="s">
        <v>7911</v>
      </c>
      <c r="C3641" s="263">
        <f t="shared" ca="1" si="170"/>
        <v>0</v>
      </c>
      <c r="D3641" s="263" t="b">
        <f>ISBLANK(L18.3.1C16)</f>
        <v>0</v>
      </c>
      <c r="E3641" s="263">
        <f>COUNT(L18.3.1C16)</f>
        <v>1</v>
      </c>
      <c r="G3641" s="268" t="str">
        <f t="shared" si="168"/>
        <v>'=ISBLANK(L18.3.1C16)</v>
      </c>
      <c r="H3641" s="263" t="str">
        <f t="shared" si="169"/>
        <v>'=COUNT(L18.3.1C16)</v>
      </c>
    </row>
    <row r="3642" spans="1:8" x14ac:dyDescent="0.2">
      <c r="A3642" s="263" t="s">
        <v>6014</v>
      </c>
      <c r="B3642" s="263" t="s">
        <v>7912</v>
      </c>
      <c r="C3642" s="263">
        <f t="shared" ca="1" si="170"/>
        <v>0</v>
      </c>
      <c r="D3642" s="263" t="b">
        <f>ISBLANK(L18.3.1C17)</f>
        <v>0</v>
      </c>
      <c r="E3642" s="263">
        <f>COUNT(L18.3.1C17)</f>
        <v>1</v>
      </c>
      <c r="G3642" s="268" t="str">
        <f t="shared" si="168"/>
        <v>'=ISBLANK(L18.3.1C17)</v>
      </c>
      <c r="H3642" s="263" t="str">
        <f t="shared" si="169"/>
        <v>'=COUNT(L18.3.1C17)</v>
      </c>
    </row>
    <row r="3643" spans="1:8" x14ac:dyDescent="0.2">
      <c r="A3643" s="263" t="s">
        <v>6015</v>
      </c>
      <c r="B3643" s="263" t="s">
        <v>7913</v>
      </c>
      <c r="C3643" s="263">
        <f t="shared" ca="1" si="170"/>
        <v>0</v>
      </c>
      <c r="D3643" s="263" t="b">
        <f>ISBLANK(L18.3.1C18)</f>
        <v>0</v>
      </c>
      <c r="E3643" s="263">
        <f>COUNT(L18.3.1C18)</f>
        <v>1</v>
      </c>
      <c r="G3643" s="268" t="str">
        <f t="shared" si="168"/>
        <v>'=ISBLANK(L18.3.1C18)</v>
      </c>
      <c r="H3643" s="263" t="str">
        <f t="shared" si="169"/>
        <v>'=COUNT(L18.3.1C18)</v>
      </c>
    </row>
    <row r="3644" spans="1:8" x14ac:dyDescent="0.2">
      <c r="A3644" s="263" t="s">
        <v>6016</v>
      </c>
      <c r="B3644" s="263" t="s">
        <v>7914</v>
      </c>
      <c r="C3644" s="263">
        <f t="shared" ca="1" si="170"/>
        <v>0</v>
      </c>
      <c r="D3644" s="263" t="b">
        <f>ISBLANK(L18.3.1C19)</f>
        <v>0</v>
      </c>
      <c r="E3644" s="263">
        <f>COUNT(L18.3.1C19)</f>
        <v>1</v>
      </c>
      <c r="G3644" s="268" t="str">
        <f t="shared" si="168"/>
        <v>'=ISBLANK(L18.3.1C19)</v>
      </c>
      <c r="H3644" s="263" t="str">
        <f t="shared" si="169"/>
        <v>'=COUNT(L18.3.1C19)</v>
      </c>
    </row>
    <row r="3645" spans="1:8" x14ac:dyDescent="0.2">
      <c r="A3645" s="263" t="s">
        <v>6017</v>
      </c>
      <c r="B3645" s="263" t="s">
        <v>7915</v>
      </c>
      <c r="C3645" s="263">
        <f t="shared" ca="1" si="170"/>
        <v>0</v>
      </c>
      <c r="D3645" s="263" t="b">
        <f>ISBLANK(L18.3.1C20)</f>
        <v>0</v>
      </c>
      <c r="E3645" s="263">
        <f>COUNT(L18.3.1C20)</f>
        <v>1</v>
      </c>
      <c r="G3645" s="268" t="str">
        <f t="shared" si="168"/>
        <v>'=ISBLANK(L18.3.1C20)</v>
      </c>
      <c r="H3645" s="263" t="str">
        <f t="shared" si="169"/>
        <v>'=COUNT(L18.3.1C20)</v>
      </c>
    </row>
    <row r="3646" spans="1:8" x14ac:dyDescent="0.2">
      <c r="A3646" s="263" t="s">
        <v>6018</v>
      </c>
      <c r="B3646" s="263" t="s">
        <v>7916</v>
      </c>
      <c r="C3646" s="263">
        <f t="shared" ca="1" si="170"/>
        <v>0</v>
      </c>
      <c r="D3646" s="263" t="b">
        <f>ISBLANK(L18.3.1C21)</f>
        <v>0</v>
      </c>
      <c r="E3646" s="263">
        <f>COUNT(L18.3.1C21)</f>
        <v>1</v>
      </c>
      <c r="G3646" s="268" t="str">
        <f t="shared" si="168"/>
        <v>'=ISBLANK(L18.3.1C21)</v>
      </c>
      <c r="H3646" s="263" t="str">
        <f t="shared" si="169"/>
        <v>'=COUNT(L18.3.1C21)</v>
      </c>
    </row>
    <row r="3647" spans="1:8" x14ac:dyDescent="0.2">
      <c r="A3647" s="263" t="s">
        <v>6019</v>
      </c>
      <c r="B3647" s="263" t="s">
        <v>7917</v>
      </c>
      <c r="C3647" s="263">
        <f t="shared" ca="1" si="170"/>
        <v>0</v>
      </c>
      <c r="D3647" s="263" t="b">
        <f>ISBLANK(L18.3.1C22)</f>
        <v>0</v>
      </c>
      <c r="E3647" s="263">
        <f>COUNT(L18.3.1C22)</f>
        <v>1</v>
      </c>
      <c r="G3647" s="268" t="str">
        <f t="shared" si="168"/>
        <v>'=ISBLANK(L18.3.1C22)</v>
      </c>
      <c r="H3647" s="263" t="str">
        <f t="shared" si="169"/>
        <v>'=COUNT(L18.3.1C22)</v>
      </c>
    </row>
    <row r="3648" spans="1:8" x14ac:dyDescent="0.2">
      <c r="A3648" s="263" t="s">
        <v>6020</v>
      </c>
      <c r="B3648" s="263" t="s">
        <v>7918</v>
      </c>
      <c r="C3648" s="263">
        <f t="shared" ca="1" si="170"/>
        <v>0</v>
      </c>
      <c r="D3648" s="263" t="b">
        <f>ISBLANK(L18.3.1C23)</f>
        <v>0</v>
      </c>
      <c r="E3648" s="263">
        <f>COUNT(L18.3.1C23)</f>
        <v>1</v>
      </c>
      <c r="G3648" s="268" t="str">
        <f t="shared" si="168"/>
        <v>'=ISBLANK(L18.3.1C23)</v>
      </c>
      <c r="H3648" s="263" t="str">
        <f t="shared" si="169"/>
        <v>'=COUNT(L18.3.1C23)</v>
      </c>
    </row>
    <row r="3649" spans="1:8" x14ac:dyDescent="0.2">
      <c r="A3649" s="263" t="s">
        <v>6021</v>
      </c>
      <c r="B3649" s="263" t="s">
        <v>7919</v>
      </c>
      <c r="C3649" s="263">
        <f t="shared" ca="1" si="170"/>
        <v>0</v>
      </c>
      <c r="D3649" s="263" t="b">
        <f>ISBLANK(L18.3.1C24)</f>
        <v>0</v>
      </c>
      <c r="E3649" s="263">
        <f>COUNT(L18.3.1C24)</f>
        <v>1</v>
      </c>
      <c r="G3649" s="268" t="str">
        <f t="shared" si="168"/>
        <v>'=ISBLANK(L18.3.1C24)</v>
      </c>
      <c r="H3649" s="263" t="str">
        <f t="shared" si="169"/>
        <v>'=COUNT(L18.3.1C24)</v>
      </c>
    </row>
    <row r="3650" spans="1:8" x14ac:dyDescent="0.2">
      <c r="A3650" s="263" t="s">
        <v>6022</v>
      </c>
      <c r="B3650" s="263" t="s">
        <v>7920</v>
      </c>
      <c r="C3650" s="263">
        <f t="shared" ca="1" si="170"/>
        <v>0</v>
      </c>
      <c r="D3650" s="263" t="b">
        <f>ISBLANK(L18.3.1C25)</f>
        <v>0</v>
      </c>
      <c r="E3650" s="263">
        <f>COUNT(L18.3.1C25)</f>
        <v>1</v>
      </c>
      <c r="G3650" s="268" t="str">
        <f t="shared" ref="G3650:G3713" si="171">"'=ISBLANK(" &amp; A3650 &amp;")"</f>
        <v>'=ISBLANK(L18.3.1C25)</v>
      </c>
      <c r="H3650" s="263" t="str">
        <f t="shared" ref="H3650:H3713" si="172">"'=COUNT(" &amp; A3650 &amp;")"</f>
        <v>'=COUNT(L18.3.1C25)</v>
      </c>
    </row>
    <row r="3651" spans="1:8" x14ac:dyDescent="0.2">
      <c r="A3651" s="263" t="s">
        <v>6023</v>
      </c>
      <c r="B3651" s="263" t="s">
        <v>7921</v>
      </c>
      <c r="C3651" s="263">
        <f t="shared" ref="C3651:C3714" ca="1" si="173">INDIRECT(A3651)</f>
        <v>0</v>
      </c>
      <c r="D3651" s="263" t="b">
        <f>ISBLANK(L18.3.1C26)</f>
        <v>0</v>
      </c>
      <c r="E3651" s="263">
        <f>COUNT(L18.3.1C26)</f>
        <v>1</v>
      </c>
      <c r="G3651" s="268" t="str">
        <f t="shared" si="171"/>
        <v>'=ISBLANK(L18.3.1C26)</v>
      </c>
      <c r="H3651" s="263" t="str">
        <f t="shared" si="172"/>
        <v>'=COUNT(L18.3.1C26)</v>
      </c>
    </row>
    <row r="3652" spans="1:8" x14ac:dyDescent="0.2">
      <c r="A3652" s="263" t="s">
        <v>6024</v>
      </c>
      <c r="B3652" s="263" t="s">
        <v>7922</v>
      </c>
      <c r="C3652" s="263">
        <f t="shared" ca="1" si="173"/>
        <v>0</v>
      </c>
      <c r="D3652" s="263" t="b">
        <f>ISBLANK(L18.3.1C27)</f>
        <v>0</v>
      </c>
      <c r="E3652" s="263">
        <f>COUNT(L18.3.1C27)</f>
        <v>1</v>
      </c>
      <c r="G3652" s="268" t="str">
        <f t="shared" si="171"/>
        <v>'=ISBLANK(L18.3.1C27)</v>
      </c>
      <c r="H3652" s="263" t="str">
        <f t="shared" si="172"/>
        <v>'=COUNT(L18.3.1C27)</v>
      </c>
    </row>
    <row r="3653" spans="1:8" x14ac:dyDescent="0.2">
      <c r="A3653" s="263" t="s">
        <v>6025</v>
      </c>
      <c r="B3653" s="263" t="s">
        <v>7923</v>
      </c>
      <c r="C3653" s="263">
        <f t="shared" ca="1" si="173"/>
        <v>0</v>
      </c>
      <c r="D3653" s="263" t="b">
        <f>ISBLANK(L18.3.1C28)</f>
        <v>0</v>
      </c>
      <c r="E3653" s="263">
        <f>COUNT(L18.3.1C28)</f>
        <v>1</v>
      </c>
      <c r="G3653" s="268" t="str">
        <f t="shared" si="171"/>
        <v>'=ISBLANK(L18.3.1C28)</v>
      </c>
      <c r="H3653" s="263" t="str">
        <f t="shared" si="172"/>
        <v>'=COUNT(L18.3.1C28)</v>
      </c>
    </row>
    <row r="3654" spans="1:8" x14ac:dyDescent="0.2">
      <c r="A3654" s="263" t="s">
        <v>6026</v>
      </c>
      <c r="B3654" s="263" t="s">
        <v>7924</v>
      </c>
      <c r="C3654" s="263">
        <f t="shared" ca="1" si="173"/>
        <v>0</v>
      </c>
      <c r="D3654" s="263" t="b">
        <f>ISBLANK(L18.3.1C29)</f>
        <v>0</v>
      </c>
      <c r="E3654" s="263">
        <f>COUNT(L18.3.1C29)</f>
        <v>1</v>
      </c>
      <c r="G3654" s="268" t="str">
        <f t="shared" si="171"/>
        <v>'=ISBLANK(L18.3.1C29)</v>
      </c>
      <c r="H3654" s="263" t="str">
        <f t="shared" si="172"/>
        <v>'=COUNT(L18.3.1C29)</v>
      </c>
    </row>
    <row r="3655" spans="1:8" x14ac:dyDescent="0.2">
      <c r="A3655" s="263" t="s">
        <v>6027</v>
      </c>
      <c r="B3655" s="263" t="s">
        <v>7925</v>
      </c>
      <c r="C3655" s="263">
        <f t="shared" ca="1" si="173"/>
        <v>0</v>
      </c>
      <c r="D3655" s="263" t="b">
        <f>ISBLANK(L18.3.1C30)</f>
        <v>0</v>
      </c>
      <c r="E3655" s="263">
        <f>COUNT(L18.3.1C30)</f>
        <v>1</v>
      </c>
      <c r="G3655" s="268" t="str">
        <f t="shared" si="171"/>
        <v>'=ISBLANK(L18.3.1C30)</v>
      </c>
      <c r="H3655" s="263" t="str">
        <f t="shared" si="172"/>
        <v>'=COUNT(L18.3.1C30)</v>
      </c>
    </row>
    <row r="3656" spans="1:8" x14ac:dyDescent="0.2">
      <c r="A3656" s="263" t="s">
        <v>6028</v>
      </c>
      <c r="B3656" s="263" t="s">
        <v>7926</v>
      </c>
      <c r="C3656" s="263">
        <f t="shared" ca="1" si="173"/>
        <v>0</v>
      </c>
      <c r="D3656" s="263" t="b">
        <f>ISBLANK(L18.3.1C31)</f>
        <v>0</v>
      </c>
      <c r="E3656" s="263">
        <f>COUNT(L18.3.1C31)</f>
        <v>1</v>
      </c>
      <c r="G3656" s="268" t="str">
        <f t="shared" si="171"/>
        <v>'=ISBLANK(L18.3.1C31)</v>
      </c>
      <c r="H3656" s="263" t="str">
        <f t="shared" si="172"/>
        <v>'=COUNT(L18.3.1C31)</v>
      </c>
    </row>
    <row r="3657" spans="1:8" x14ac:dyDescent="0.2">
      <c r="A3657" s="263" t="s">
        <v>6029</v>
      </c>
      <c r="B3657" s="263" t="s">
        <v>7927</v>
      </c>
      <c r="C3657" s="263">
        <f t="shared" ca="1" si="173"/>
        <v>0</v>
      </c>
      <c r="D3657" s="263" t="b">
        <f>ISBLANK(L18.3.1C32)</f>
        <v>0</v>
      </c>
      <c r="E3657" s="263">
        <f>COUNT(L18.3.1C32)</f>
        <v>1</v>
      </c>
      <c r="G3657" s="268" t="str">
        <f t="shared" si="171"/>
        <v>'=ISBLANK(L18.3.1C32)</v>
      </c>
      <c r="H3657" s="263" t="str">
        <f t="shared" si="172"/>
        <v>'=COUNT(L18.3.1C32)</v>
      </c>
    </row>
    <row r="3658" spans="1:8" x14ac:dyDescent="0.2">
      <c r="A3658" s="263" t="s">
        <v>6030</v>
      </c>
      <c r="B3658" s="263" t="s">
        <v>7928</v>
      </c>
      <c r="C3658" s="263">
        <f t="shared" ca="1" si="173"/>
        <v>0</v>
      </c>
      <c r="D3658" s="263" t="b">
        <f>ISBLANK(L18.3.1C33)</f>
        <v>0</v>
      </c>
      <c r="E3658" s="263">
        <f>COUNT(L18.3.1C33)</f>
        <v>1</v>
      </c>
      <c r="G3658" s="268" t="str">
        <f t="shared" si="171"/>
        <v>'=ISBLANK(L18.3.1C33)</v>
      </c>
      <c r="H3658" s="263" t="str">
        <f t="shared" si="172"/>
        <v>'=COUNT(L18.3.1C33)</v>
      </c>
    </row>
    <row r="3659" spans="1:8" x14ac:dyDescent="0.2">
      <c r="A3659" s="263" t="s">
        <v>6031</v>
      </c>
      <c r="B3659" s="263" t="s">
        <v>7929</v>
      </c>
      <c r="C3659" s="263">
        <f t="shared" ca="1" si="173"/>
        <v>0</v>
      </c>
      <c r="D3659" s="263" t="b">
        <f>ISBLANK(L18.3.1C34)</f>
        <v>0</v>
      </c>
      <c r="E3659" s="263">
        <f>COUNT(L18.3.1C34)</f>
        <v>1</v>
      </c>
      <c r="G3659" s="268" t="str">
        <f t="shared" si="171"/>
        <v>'=ISBLANK(L18.3.1C34)</v>
      </c>
      <c r="H3659" s="263" t="str">
        <f t="shared" si="172"/>
        <v>'=COUNT(L18.3.1C34)</v>
      </c>
    </row>
    <row r="3660" spans="1:8" x14ac:dyDescent="0.2">
      <c r="A3660" s="263" t="s">
        <v>6032</v>
      </c>
      <c r="B3660" s="263" t="s">
        <v>7930</v>
      </c>
      <c r="C3660" s="263">
        <f t="shared" ca="1" si="173"/>
        <v>0</v>
      </c>
      <c r="D3660" s="263" t="b">
        <f>ISBLANK(L18.3.1C35)</f>
        <v>0</v>
      </c>
      <c r="E3660" s="263">
        <f>COUNT(L18.3.1C35)</f>
        <v>1</v>
      </c>
      <c r="G3660" s="268" t="str">
        <f t="shared" si="171"/>
        <v>'=ISBLANK(L18.3.1C35)</v>
      </c>
      <c r="H3660" s="263" t="str">
        <f t="shared" si="172"/>
        <v>'=COUNT(L18.3.1C35)</v>
      </c>
    </row>
    <row r="3661" spans="1:8" x14ac:dyDescent="0.2">
      <c r="A3661" s="263" t="s">
        <v>6033</v>
      </c>
      <c r="B3661" s="263" t="s">
        <v>7931</v>
      </c>
      <c r="C3661" s="263">
        <f t="shared" ca="1" si="173"/>
        <v>0</v>
      </c>
      <c r="D3661" s="263" t="b">
        <f>ISBLANK(L18.3.1C36)</f>
        <v>0</v>
      </c>
      <c r="E3661" s="263">
        <f>COUNT(L18.3.1C36)</f>
        <v>1</v>
      </c>
      <c r="G3661" s="268" t="str">
        <f t="shared" si="171"/>
        <v>'=ISBLANK(L18.3.1C36)</v>
      </c>
      <c r="H3661" s="263" t="str">
        <f t="shared" si="172"/>
        <v>'=COUNT(L18.3.1C36)</v>
      </c>
    </row>
    <row r="3662" spans="1:8" x14ac:dyDescent="0.2">
      <c r="A3662" s="263" t="s">
        <v>6034</v>
      </c>
      <c r="B3662" s="263" t="s">
        <v>7932</v>
      </c>
      <c r="C3662" s="263">
        <f t="shared" ca="1" si="173"/>
        <v>0</v>
      </c>
      <c r="D3662" s="263" t="b">
        <f>ISBLANK(L18.3.1C37)</f>
        <v>0</v>
      </c>
      <c r="E3662" s="263">
        <f>COUNT(L18.3.1C37)</f>
        <v>1</v>
      </c>
      <c r="G3662" s="268" t="str">
        <f t="shared" si="171"/>
        <v>'=ISBLANK(L18.3.1C37)</v>
      </c>
      <c r="H3662" s="263" t="str">
        <f t="shared" si="172"/>
        <v>'=COUNT(L18.3.1C37)</v>
      </c>
    </row>
    <row r="3663" spans="1:8" x14ac:dyDescent="0.2">
      <c r="A3663" s="263" t="s">
        <v>6035</v>
      </c>
      <c r="B3663" s="263" t="s">
        <v>7933</v>
      </c>
      <c r="C3663" s="263">
        <f t="shared" ca="1" si="173"/>
        <v>0</v>
      </c>
      <c r="D3663" s="263" t="b">
        <f>ISBLANK(L18.3.1C38)</f>
        <v>0</v>
      </c>
      <c r="E3663" s="263">
        <f>COUNT(L18.3.1C38)</f>
        <v>1</v>
      </c>
      <c r="G3663" s="268" t="str">
        <f t="shared" si="171"/>
        <v>'=ISBLANK(L18.3.1C38)</v>
      </c>
      <c r="H3663" s="263" t="str">
        <f t="shared" si="172"/>
        <v>'=COUNT(L18.3.1C38)</v>
      </c>
    </row>
    <row r="3664" spans="1:8" x14ac:dyDescent="0.2">
      <c r="A3664" s="263" t="s">
        <v>6036</v>
      </c>
      <c r="B3664" s="263" t="s">
        <v>7934</v>
      </c>
      <c r="C3664" s="263">
        <f t="shared" ca="1" si="173"/>
        <v>0</v>
      </c>
      <c r="D3664" s="263" t="b">
        <f>ISBLANK(L18.3.1C39)</f>
        <v>0</v>
      </c>
      <c r="E3664" s="263">
        <f>COUNT(L18.3.1C39)</f>
        <v>1</v>
      </c>
      <c r="G3664" s="268" t="str">
        <f t="shared" si="171"/>
        <v>'=ISBLANK(L18.3.1C39)</v>
      </c>
      <c r="H3664" s="263" t="str">
        <f t="shared" si="172"/>
        <v>'=COUNT(L18.3.1C39)</v>
      </c>
    </row>
    <row r="3665" spans="1:8" x14ac:dyDescent="0.2">
      <c r="A3665" s="263" t="s">
        <v>6037</v>
      </c>
      <c r="B3665" s="263" t="s">
        <v>7935</v>
      </c>
      <c r="C3665" s="263">
        <f t="shared" ca="1" si="173"/>
        <v>0</v>
      </c>
      <c r="D3665" s="263" t="b">
        <f>ISBLANK(L18.3.1C40)</f>
        <v>0</v>
      </c>
      <c r="E3665" s="263">
        <f>COUNT(L18.3.1C40)</f>
        <v>1</v>
      </c>
      <c r="G3665" s="268" t="str">
        <f t="shared" si="171"/>
        <v>'=ISBLANK(L18.3.1C40)</v>
      </c>
      <c r="H3665" s="263" t="str">
        <f t="shared" si="172"/>
        <v>'=COUNT(L18.3.1C40)</v>
      </c>
    </row>
    <row r="3666" spans="1:8" x14ac:dyDescent="0.2">
      <c r="A3666" s="263" t="s">
        <v>6038</v>
      </c>
      <c r="B3666" s="263" t="s">
        <v>7936</v>
      </c>
      <c r="C3666" s="263">
        <f t="shared" ca="1" si="173"/>
        <v>0</v>
      </c>
      <c r="D3666" s="263" t="b">
        <f>ISBLANK(L18.3.1C41)</f>
        <v>0</v>
      </c>
      <c r="E3666" s="263">
        <f>COUNT(L18.3.1C41)</f>
        <v>1</v>
      </c>
      <c r="G3666" s="268" t="str">
        <f t="shared" si="171"/>
        <v>'=ISBLANK(L18.3.1C41)</v>
      </c>
      <c r="H3666" s="263" t="str">
        <f t="shared" si="172"/>
        <v>'=COUNT(L18.3.1C41)</v>
      </c>
    </row>
    <row r="3667" spans="1:8" x14ac:dyDescent="0.2">
      <c r="A3667" s="263" t="s">
        <v>6039</v>
      </c>
      <c r="B3667" s="263" t="s">
        <v>7937</v>
      </c>
      <c r="C3667" s="263">
        <f t="shared" ca="1" si="173"/>
        <v>0</v>
      </c>
      <c r="D3667" s="263" t="b">
        <f>ISBLANK(L18.3.1C42)</f>
        <v>0</v>
      </c>
      <c r="E3667" s="263">
        <f>COUNT(L18.3.1C42)</f>
        <v>1</v>
      </c>
      <c r="G3667" s="268" t="str">
        <f t="shared" si="171"/>
        <v>'=ISBLANK(L18.3.1C42)</v>
      </c>
      <c r="H3667" s="263" t="str">
        <f t="shared" si="172"/>
        <v>'=COUNT(L18.3.1C42)</v>
      </c>
    </row>
    <row r="3668" spans="1:8" x14ac:dyDescent="0.2">
      <c r="A3668" s="263" t="s">
        <v>6040</v>
      </c>
      <c r="B3668" s="263" t="s">
        <v>7938</v>
      </c>
      <c r="C3668" s="263">
        <f t="shared" ca="1" si="173"/>
        <v>0</v>
      </c>
      <c r="D3668" s="263" t="b">
        <f>ISBLANK(L18.3.1C43)</f>
        <v>0</v>
      </c>
      <c r="E3668" s="263">
        <f>COUNT(L18.3.1C43)</f>
        <v>1</v>
      </c>
      <c r="G3668" s="268" t="str">
        <f t="shared" si="171"/>
        <v>'=ISBLANK(L18.3.1C43)</v>
      </c>
      <c r="H3668" s="263" t="str">
        <f t="shared" si="172"/>
        <v>'=COUNT(L18.3.1C43)</v>
      </c>
    </row>
    <row r="3669" spans="1:8" x14ac:dyDescent="0.2">
      <c r="A3669" s="263" t="s">
        <v>6041</v>
      </c>
      <c r="B3669" s="263" t="s">
        <v>7939</v>
      </c>
      <c r="C3669" s="263">
        <f t="shared" ca="1" si="173"/>
        <v>0</v>
      </c>
      <c r="D3669" s="263" t="b">
        <f>ISBLANK(L18.3.1C44)</f>
        <v>0</v>
      </c>
      <c r="E3669" s="263">
        <f>COUNT(L18.3.1C44)</f>
        <v>1</v>
      </c>
      <c r="G3669" s="268" t="str">
        <f t="shared" si="171"/>
        <v>'=ISBLANK(L18.3.1C44)</v>
      </c>
      <c r="H3669" s="263" t="str">
        <f t="shared" si="172"/>
        <v>'=COUNT(L18.3.1C44)</v>
      </c>
    </row>
    <row r="3670" spans="1:8" x14ac:dyDescent="0.2">
      <c r="A3670" s="263" t="s">
        <v>6042</v>
      </c>
      <c r="B3670" s="263" t="s">
        <v>7940</v>
      </c>
      <c r="C3670" s="263">
        <f t="shared" ca="1" si="173"/>
        <v>0</v>
      </c>
      <c r="D3670" s="263" t="b">
        <f>ISBLANK(L18.3.1C45)</f>
        <v>0</v>
      </c>
      <c r="E3670" s="263">
        <f>COUNT(L18.3.1C45)</f>
        <v>1</v>
      </c>
      <c r="G3670" s="268" t="str">
        <f t="shared" si="171"/>
        <v>'=ISBLANK(L18.3.1C45)</v>
      </c>
      <c r="H3670" s="263" t="str">
        <f t="shared" si="172"/>
        <v>'=COUNT(L18.3.1C45)</v>
      </c>
    </row>
    <row r="3671" spans="1:8" x14ac:dyDescent="0.2">
      <c r="A3671" s="263" t="s">
        <v>6043</v>
      </c>
      <c r="B3671" s="263" t="s">
        <v>7941</v>
      </c>
      <c r="C3671" s="263">
        <f t="shared" ca="1" si="173"/>
        <v>0</v>
      </c>
      <c r="D3671" s="263" t="b">
        <f>ISBLANK(L18.3.1C46)</f>
        <v>0</v>
      </c>
      <c r="E3671" s="263">
        <f>COUNT(L18.3.1C46)</f>
        <v>1</v>
      </c>
      <c r="G3671" s="268" t="str">
        <f t="shared" si="171"/>
        <v>'=ISBLANK(L18.3.1C46)</v>
      </c>
      <c r="H3671" s="263" t="str">
        <f t="shared" si="172"/>
        <v>'=COUNT(L18.3.1C46)</v>
      </c>
    </row>
    <row r="3672" spans="1:8" x14ac:dyDescent="0.2">
      <c r="A3672" s="263" t="s">
        <v>6044</v>
      </c>
      <c r="B3672" s="263" t="s">
        <v>7942</v>
      </c>
      <c r="C3672" s="263">
        <f t="shared" ca="1" si="173"/>
        <v>0</v>
      </c>
      <c r="D3672" s="263" t="b">
        <f>ISBLANK(L18.3.1C47)</f>
        <v>0</v>
      </c>
      <c r="E3672" s="263">
        <f>COUNT(L18.3.1C47)</f>
        <v>1</v>
      </c>
      <c r="G3672" s="268" t="str">
        <f t="shared" si="171"/>
        <v>'=ISBLANK(L18.3.1C47)</v>
      </c>
      <c r="H3672" s="263" t="str">
        <f t="shared" si="172"/>
        <v>'=COUNT(L18.3.1C47)</v>
      </c>
    </row>
    <row r="3673" spans="1:8" x14ac:dyDescent="0.2">
      <c r="A3673" s="263" t="s">
        <v>6045</v>
      </c>
      <c r="B3673" s="263" t="s">
        <v>7943</v>
      </c>
      <c r="C3673" s="263">
        <f t="shared" ca="1" si="173"/>
        <v>0</v>
      </c>
      <c r="D3673" s="263" t="b">
        <f>ISBLANK(L18.3.1C48)</f>
        <v>0</v>
      </c>
      <c r="E3673" s="263">
        <f>COUNT(L18.3.1C48)</f>
        <v>1</v>
      </c>
      <c r="G3673" s="268" t="str">
        <f t="shared" si="171"/>
        <v>'=ISBLANK(L18.3.1C48)</v>
      </c>
      <c r="H3673" s="263" t="str">
        <f t="shared" si="172"/>
        <v>'=COUNT(L18.3.1C48)</v>
      </c>
    </row>
    <row r="3674" spans="1:8" x14ac:dyDescent="0.2">
      <c r="A3674" s="263" t="s">
        <v>6046</v>
      </c>
      <c r="B3674" s="263" t="s">
        <v>7944</v>
      </c>
      <c r="C3674" s="263">
        <f t="shared" ca="1" si="173"/>
        <v>0</v>
      </c>
      <c r="D3674" s="263" t="b">
        <f>ISBLANK(L18.3.1C49)</f>
        <v>0</v>
      </c>
      <c r="E3674" s="263">
        <f>COUNT(L18.3.1C49)</f>
        <v>1</v>
      </c>
      <c r="G3674" s="268" t="str">
        <f t="shared" si="171"/>
        <v>'=ISBLANK(L18.3.1C49)</v>
      </c>
      <c r="H3674" s="263" t="str">
        <f t="shared" si="172"/>
        <v>'=COUNT(L18.3.1C49)</v>
      </c>
    </row>
    <row r="3675" spans="1:8" x14ac:dyDescent="0.2">
      <c r="A3675" s="263" t="s">
        <v>6047</v>
      </c>
      <c r="B3675" s="263" t="s">
        <v>7945</v>
      </c>
      <c r="C3675" s="263">
        <f t="shared" ca="1" si="173"/>
        <v>0</v>
      </c>
      <c r="D3675" s="263" t="b">
        <f>ISBLANK(L18.3.1C50)</f>
        <v>0</v>
      </c>
      <c r="E3675" s="263">
        <f>COUNT(L18.3.1C50)</f>
        <v>1</v>
      </c>
      <c r="G3675" s="268" t="str">
        <f t="shared" si="171"/>
        <v>'=ISBLANK(L18.3.1C50)</v>
      </c>
      <c r="H3675" s="263" t="str">
        <f t="shared" si="172"/>
        <v>'=COUNT(L18.3.1C50)</v>
      </c>
    </row>
    <row r="3676" spans="1:8" x14ac:dyDescent="0.2">
      <c r="A3676" s="263" t="s">
        <v>6048</v>
      </c>
      <c r="B3676" s="263" t="s">
        <v>7946</v>
      </c>
      <c r="C3676" s="263">
        <f t="shared" ca="1" si="173"/>
        <v>0</v>
      </c>
      <c r="D3676" s="263" t="b">
        <f>ISBLANK(L18.3.1C51)</f>
        <v>0</v>
      </c>
      <c r="E3676" s="263">
        <f>COUNT(L18.3.1C51)</f>
        <v>1</v>
      </c>
      <c r="G3676" s="268" t="str">
        <f t="shared" si="171"/>
        <v>'=ISBLANK(L18.3.1C51)</v>
      </c>
      <c r="H3676" s="263" t="str">
        <f t="shared" si="172"/>
        <v>'=COUNT(L18.3.1C51)</v>
      </c>
    </row>
    <row r="3677" spans="1:8" x14ac:dyDescent="0.2">
      <c r="A3677" s="263" t="s">
        <v>6410</v>
      </c>
      <c r="B3677" s="263" t="s">
        <v>8217</v>
      </c>
      <c r="C3677" s="263" t="e">
        <f t="shared" ca="1" si="173"/>
        <v>#VALUE!</v>
      </c>
      <c r="D3677" s="263" t="b">
        <f>ISBLANK(L18.3.1P)</f>
        <v>0</v>
      </c>
      <c r="E3677" s="263">
        <f>COUNT(L18.3.1P)</f>
        <v>0</v>
      </c>
      <c r="G3677" s="268" t="str">
        <f t="shared" si="171"/>
        <v>'=ISBLANK(L18.3.1P)</v>
      </c>
      <c r="H3677" s="263" t="str">
        <f t="shared" si="172"/>
        <v>'=COUNT(L18.3.1P)</v>
      </c>
    </row>
    <row r="3678" spans="1:8" x14ac:dyDescent="0.2">
      <c r="A3678" s="263" t="s">
        <v>6353</v>
      </c>
      <c r="B3678" s="263" t="s">
        <v>6969</v>
      </c>
      <c r="C3678" s="263">
        <f t="shared" ca="1" si="173"/>
        <v>0</v>
      </c>
      <c r="D3678" s="263" t="b">
        <f>ISBLANK(L18.3.1PC01)</f>
        <v>1</v>
      </c>
      <c r="E3678" s="263">
        <f>COUNT(L18.3.1PC01)</f>
        <v>0</v>
      </c>
      <c r="G3678" s="268" t="str">
        <f t="shared" si="171"/>
        <v>'=ISBLANK(L18.3.1PC01)</v>
      </c>
      <c r="H3678" s="263" t="str">
        <f t="shared" si="172"/>
        <v>'=COUNT(L18.3.1PC01)</v>
      </c>
    </row>
    <row r="3679" spans="1:8" x14ac:dyDescent="0.2">
      <c r="A3679" s="263" t="s">
        <v>6354</v>
      </c>
      <c r="B3679" s="263" t="s">
        <v>6970</v>
      </c>
      <c r="C3679" s="263">
        <f t="shared" ca="1" si="173"/>
        <v>0</v>
      </c>
      <c r="D3679" s="263" t="b">
        <f>ISBLANK(L18.3.1PC02)</f>
        <v>1</v>
      </c>
      <c r="E3679" s="263">
        <f>COUNT(L18.3.1PC02)</f>
        <v>0</v>
      </c>
      <c r="G3679" s="268" t="str">
        <f t="shared" si="171"/>
        <v>'=ISBLANK(L18.3.1PC02)</v>
      </c>
      <c r="H3679" s="263" t="str">
        <f t="shared" si="172"/>
        <v>'=COUNT(L18.3.1PC02)</v>
      </c>
    </row>
    <row r="3680" spans="1:8" x14ac:dyDescent="0.2">
      <c r="A3680" s="263" t="s">
        <v>6355</v>
      </c>
      <c r="B3680" s="263" t="s">
        <v>6971</v>
      </c>
      <c r="C3680" s="263">
        <f t="shared" ca="1" si="173"/>
        <v>0</v>
      </c>
      <c r="D3680" s="263" t="b">
        <f>ISBLANK(L18.3.1PC03)</f>
        <v>1</v>
      </c>
      <c r="E3680" s="263">
        <f>COUNT(L18.3.1PC03)</f>
        <v>0</v>
      </c>
      <c r="G3680" s="268" t="str">
        <f t="shared" si="171"/>
        <v>'=ISBLANK(L18.3.1PC03)</v>
      </c>
      <c r="H3680" s="263" t="str">
        <f t="shared" si="172"/>
        <v>'=COUNT(L18.3.1PC03)</v>
      </c>
    </row>
    <row r="3681" spans="1:8" x14ac:dyDescent="0.2">
      <c r="A3681" s="263" t="s">
        <v>6356</v>
      </c>
      <c r="B3681" s="263" t="s">
        <v>6972</v>
      </c>
      <c r="C3681" s="263">
        <f t="shared" ca="1" si="173"/>
        <v>0</v>
      </c>
      <c r="D3681" s="263" t="b">
        <f>ISBLANK(L18.3.1PC04)</f>
        <v>1</v>
      </c>
      <c r="E3681" s="263">
        <f>COUNT(L18.3.1PC04)</f>
        <v>0</v>
      </c>
      <c r="G3681" s="268" t="str">
        <f t="shared" si="171"/>
        <v>'=ISBLANK(L18.3.1PC04)</v>
      </c>
      <c r="H3681" s="263" t="str">
        <f t="shared" si="172"/>
        <v>'=COUNT(L18.3.1PC04)</v>
      </c>
    </row>
    <row r="3682" spans="1:8" x14ac:dyDescent="0.2">
      <c r="A3682" s="263" t="s">
        <v>6357</v>
      </c>
      <c r="B3682" s="263" t="s">
        <v>6973</v>
      </c>
      <c r="C3682" s="263">
        <f t="shared" ca="1" si="173"/>
        <v>0</v>
      </c>
      <c r="D3682" s="263" t="b">
        <f>ISBLANK(L18.3.1PC05)</f>
        <v>1</v>
      </c>
      <c r="E3682" s="263">
        <f>COUNT(L18.3.1PC05)</f>
        <v>0</v>
      </c>
      <c r="G3682" s="268" t="str">
        <f t="shared" si="171"/>
        <v>'=ISBLANK(L18.3.1PC05)</v>
      </c>
      <c r="H3682" s="263" t="str">
        <f t="shared" si="172"/>
        <v>'=COUNT(L18.3.1PC05)</v>
      </c>
    </row>
    <row r="3683" spans="1:8" x14ac:dyDescent="0.2">
      <c r="A3683" s="263" t="s">
        <v>6358</v>
      </c>
      <c r="B3683" s="263" t="s">
        <v>6974</v>
      </c>
      <c r="C3683" s="263">
        <f t="shared" ca="1" si="173"/>
        <v>0</v>
      </c>
      <c r="D3683" s="263" t="b">
        <f>ISBLANK(L18.3.1PC06)</f>
        <v>1</v>
      </c>
      <c r="E3683" s="263">
        <f>COUNT(L18.3.1PC06)</f>
        <v>0</v>
      </c>
      <c r="G3683" s="268" t="str">
        <f t="shared" si="171"/>
        <v>'=ISBLANK(L18.3.1PC06)</v>
      </c>
      <c r="H3683" s="263" t="str">
        <f t="shared" si="172"/>
        <v>'=COUNT(L18.3.1PC06)</v>
      </c>
    </row>
    <row r="3684" spans="1:8" x14ac:dyDescent="0.2">
      <c r="A3684" s="263" t="s">
        <v>6359</v>
      </c>
      <c r="B3684" s="263" t="s">
        <v>6975</v>
      </c>
      <c r="C3684" s="263">
        <f t="shared" ca="1" si="173"/>
        <v>0</v>
      </c>
      <c r="D3684" s="263" t="b">
        <f>ISBLANK(L18.3.1PC07)</f>
        <v>1</v>
      </c>
      <c r="E3684" s="263">
        <f>COUNT(L18.3.1PC07)</f>
        <v>0</v>
      </c>
      <c r="G3684" s="268" t="str">
        <f t="shared" si="171"/>
        <v>'=ISBLANK(L18.3.1PC07)</v>
      </c>
      <c r="H3684" s="263" t="str">
        <f t="shared" si="172"/>
        <v>'=COUNT(L18.3.1PC07)</v>
      </c>
    </row>
    <row r="3685" spans="1:8" x14ac:dyDescent="0.2">
      <c r="A3685" s="263" t="s">
        <v>6360</v>
      </c>
      <c r="B3685" s="263" t="s">
        <v>6976</v>
      </c>
      <c r="C3685" s="263">
        <f t="shared" ca="1" si="173"/>
        <v>0</v>
      </c>
      <c r="D3685" s="263" t="b">
        <f>ISBLANK(L18.3.1PC08)</f>
        <v>1</v>
      </c>
      <c r="E3685" s="263">
        <f>COUNT(L18.3.1PC08)</f>
        <v>0</v>
      </c>
      <c r="G3685" s="268" t="str">
        <f t="shared" si="171"/>
        <v>'=ISBLANK(L18.3.1PC08)</v>
      </c>
      <c r="H3685" s="263" t="str">
        <f t="shared" si="172"/>
        <v>'=COUNT(L18.3.1PC08)</v>
      </c>
    </row>
    <row r="3686" spans="1:8" x14ac:dyDescent="0.2">
      <c r="A3686" s="263" t="s">
        <v>6361</v>
      </c>
      <c r="B3686" s="263" t="s">
        <v>6977</v>
      </c>
      <c r="C3686" s="263">
        <f t="shared" ca="1" si="173"/>
        <v>0</v>
      </c>
      <c r="D3686" s="263" t="b">
        <f>ISBLANK(L18.3.1PC09)</f>
        <v>1</v>
      </c>
      <c r="E3686" s="263">
        <f>COUNT(L18.3.1PC09)</f>
        <v>0</v>
      </c>
      <c r="G3686" s="268" t="str">
        <f t="shared" si="171"/>
        <v>'=ISBLANK(L18.3.1PC09)</v>
      </c>
      <c r="H3686" s="263" t="str">
        <f t="shared" si="172"/>
        <v>'=COUNT(L18.3.1PC09)</v>
      </c>
    </row>
    <row r="3687" spans="1:8" x14ac:dyDescent="0.2">
      <c r="A3687" s="263" t="s">
        <v>6362</v>
      </c>
      <c r="B3687" s="263" t="s">
        <v>6978</v>
      </c>
      <c r="C3687" s="263">
        <f t="shared" ca="1" si="173"/>
        <v>0</v>
      </c>
      <c r="D3687" s="263" t="b">
        <f>ISBLANK(L18.3.1PC10)</f>
        <v>1</v>
      </c>
      <c r="E3687" s="263">
        <f>COUNT(L18.3.1PC10)</f>
        <v>0</v>
      </c>
      <c r="G3687" s="268" t="str">
        <f t="shared" si="171"/>
        <v>'=ISBLANK(L18.3.1PC10)</v>
      </c>
      <c r="H3687" s="263" t="str">
        <f t="shared" si="172"/>
        <v>'=COUNT(L18.3.1PC10)</v>
      </c>
    </row>
    <row r="3688" spans="1:8" x14ac:dyDescent="0.2">
      <c r="A3688" s="263" t="s">
        <v>6363</v>
      </c>
      <c r="B3688" s="263" t="s">
        <v>6979</v>
      </c>
      <c r="C3688" s="263">
        <f t="shared" ca="1" si="173"/>
        <v>0</v>
      </c>
      <c r="D3688" s="263" t="b">
        <f>ISBLANK(L18.3.1PC11)</f>
        <v>1</v>
      </c>
      <c r="E3688" s="263">
        <f>COUNT(L18.3.1PC11)</f>
        <v>0</v>
      </c>
      <c r="G3688" s="268" t="str">
        <f t="shared" si="171"/>
        <v>'=ISBLANK(L18.3.1PC11)</v>
      </c>
      <c r="H3688" s="263" t="str">
        <f t="shared" si="172"/>
        <v>'=COUNT(L18.3.1PC11)</v>
      </c>
    </row>
    <row r="3689" spans="1:8" x14ac:dyDescent="0.2">
      <c r="A3689" s="263" t="s">
        <v>6364</v>
      </c>
      <c r="B3689" s="263" t="s">
        <v>6980</v>
      </c>
      <c r="C3689" s="263">
        <f t="shared" ca="1" si="173"/>
        <v>0</v>
      </c>
      <c r="D3689" s="263" t="b">
        <f>ISBLANK(L18.3.1PC12)</f>
        <v>1</v>
      </c>
      <c r="E3689" s="263">
        <f>COUNT(L18.3.1PC12)</f>
        <v>0</v>
      </c>
      <c r="G3689" s="268" t="str">
        <f t="shared" si="171"/>
        <v>'=ISBLANK(L18.3.1PC12)</v>
      </c>
      <c r="H3689" s="263" t="str">
        <f t="shared" si="172"/>
        <v>'=COUNT(L18.3.1PC12)</v>
      </c>
    </row>
    <row r="3690" spans="1:8" x14ac:dyDescent="0.2">
      <c r="A3690" s="263" t="s">
        <v>6365</v>
      </c>
      <c r="B3690" s="263" t="s">
        <v>6981</v>
      </c>
      <c r="C3690" s="263">
        <f t="shared" ca="1" si="173"/>
        <v>0</v>
      </c>
      <c r="D3690" s="263" t="b">
        <f>ISBLANK(L18.3.1PC13)</f>
        <v>1</v>
      </c>
      <c r="E3690" s="263">
        <f>COUNT(L18.3.1PC13)</f>
        <v>0</v>
      </c>
      <c r="G3690" s="268" t="str">
        <f t="shared" si="171"/>
        <v>'=ISBLANK(L18.3.1PC13)</v>
      </c>
      <c r="H3690" s="263" t="str">
        <f t="shared" si="172"/>
        <v>'=COUNT(L18.3.1PC13)</v>
      </c>
    </row>
    <row r="3691" spans="1:8" x14ac:dyDescent="0.2">
      <c r="A3691" s="263" t="s">
        <v>6366</v>
      </c>
      <c r="B3691" s="263" t="s">
        <v>6982</v>
      </c>
      <c r="C3691" s="263">
        <f t="shared" ca="1" si="173"/>
        <v>0</v>
      </c>
      <c r="D3691" s="263" t="b">
        <f>ISBLANK(L18.3.1PC14)</f>
        <v>1</v>
      </c>
      <c r="E3691" s="263">
        <f>COUNT(L18.3.1PC14)</f>
        <v>0</v>
      </c>
      <c r="G3691" s="268" t="str">
        <f t="shared" si="171"/>
        <v>'=ISBLANK(L18.3.1PC14)</v>
      </c>
      <c r="H3691" s="263" t="str">
        <f t="shared" si="172"/>
        <v>'=COUNT(L18.3.1PC14)</v>
      </c>
    </row>
    <row r="3692" spans="1:8" x14ac:dyDescent="0.2">
      <c r="A3692" s="263" t="s">
        <v>6367</v>
      </c>
      <c r="B3692" s="263" t="s">
        <v>6983</v>
      </c>
      <c r="C3692" s="263">
        <f t="shared" ca="1" si="173"/>
        <v>0</v>
      </c>
      <c r="D3692" s="263" t="b">
        <f>ISBLANK(L18.3.1PC15)</f>
        <v>1</v>
      </c>
      <c r="E3692" s="263">
        <f>COUNT(L18.3.1PC15)</f>
        <v>0</v>
      </c>
      <c r="G3692" s="268" t="str">
        <f t="shared" si="171"/>
        <v>'=ISBLANK(L18.3.1PC15)</v>
      </c>
      <c r="H3692" s="263" t="str">
        <f t="shared" si="172"/>
        <v>'=COUNT(L18.3.1PC15)</v>
      </c>
    </row>
    <row r="3693" spans="1:8" x14ac:dyDescent="0.2">
      <c r="A3693" s="263" t="s">
        <v>6368</v>
      </c>
      <c r="B3693" s="263" t="s">
        <v>6984</v>
      </c>
      <c r="C3693" s="263">
        <f t="shared" ca="1" si="173"/>
        <v>0</v>
      </c>
      <c r="D3693" s="263" t="b">
        <f>ISBLANK(L18.3.1PC16)</f>
        <v>1</v>
      </c>
      <c r="E3693" s="263">
        <f>COUNT(L18.3.1PC16)</f>
        <v>0</v>
      </c>
      <c r="G3693" s="268" t="str">
        <f t="shared" si="171"/>
        <v>'=ISBLANK(L18.3.1PC16)</v>
      </c>
      <c r="H3693" s="263" t="str">
        <f t="shared" si="172"/>
        <v>'=COUNT(L18.3.1PC16)</v>
      </c>
    </row>
    <row r="3694" spans="1:8" x14ac:dyDescent="0.2">
      <c r="A3694" s="263" t="s">
        <v>6369</v>
      </c>
      <c r="B3694" s="263" t="s">
        <v>6985</v>
      </c>
      <c r="C3694" s="263">
        <f t="shared" ca="1" si="173"/>
        <v>0</v>
      </c>
      <c r="D3694" s="263" t="b">
        <f>ISBLANK(L18.3.1PC17)</f>
        <v>1</v>
      </c>
      <c r="E3694" s="263">
        <f>COUNT(L18.3.1PC17)</f>
        <v>0</v>
      </c>
      <c r="G3694" s="268" t="str">
        <f t="shared" si="171"/>
        <v>'=ISBLANK(L18.3.1PC17)</v>
      </c>
      <c r="H3694" s="263" t="str">
        <f t="shared" si="172"/>
        <v>'=COUNT(L18.3.1PC17)</v>
      </c>
    </row>
    <row r="3695" spans="1:8" x14ac:dyDescent="0.2">
      <c r="A3695" s="263" t="s">
        <v>6370</v>
      </c>
      <c r="B3695" s="263" t="s">
        <v>6986</v>
      </c>
      <c r="C3695" s="263">
        <f t="shared" ca="1" si="173"/>
        <v>0</v>
      </c>
      <c r="D3695" s="263" t="b">
        <f>ISBLANK(L18.3.1PC18)</f>
        <v>1</v>
      </c>
      <c r="E3695" s="263">
        <f>COUNT(L18.3.1PC18)</f>
        <v>0</v>
      </c>
      <c r="G3695" s="268" t="str">
        <f t="shared" si="171"/>
        <v>'=ISBLANK(L18.3.1PC18)</v>
      </c>
      <c r="H3695" s="263" t="str">
        <f t="shared" si="172"/>
        <v>'=COUNT(L18.3.1PC18)</v>
      </c>
    </row>
    <row r="3696" spans="1:8" x14ac:dyDescent="0.2">
      <c r="A3696" s="263" t="s">
        <v>6371</v>
      </c>
      <c r="B3696" s="263" t="s">
        <v>6987</v>
      </c>
      <c r="C3696" s="263">
        <f t="shared" ca="1" si="173"/>
        <v>0</v>
      </c>
      <c r="D3696" s="263" t="b">
        <f>ISBLANK(L18.3.1PC19)</f>
        <v>1</v>
      </c>
      <c r="E3696" s="263">
        <f>COUNT(L18.3.1PC19)</f>
        <v>0</v>
      </c>
      <c r="G3696" s="268" t="str">
        <f t="shared" si="171"/>
        <v>'=ISBLANK(L18.3.1PC19)</v>
      </c>
      <c r="H3696" s="263" t="str">
        <f t="shared" si="172"/>
        <v>'=COUNT(L18.3.1PC19)</v>
      </c>
    </row>
    <row r="3697" spans="1:8" x14ac:dyDescent="0.2">
      <c r="A3697" s="263" t="s">
        <v>6372</v>
      </c>
      <c r="B3697" s="263" t="s">
        <v>6988</v>
      </c>
      <c r="C3697" s="263">
        <f t="shared" ca="1" si="173"/>
        <v>0</v>
      </c>
      <c r="D3697" s="263" t="b">
        <f>ISBLANK(L18.3.1PC20)</f>
        <v>1</v>
      </c>
      <c r="E3697" s="263">
        <f>COUNT(L18.3.1PC20)</f>
        <v>0</v>
      </c>
      <c r="G3697" s="268" t="str">
        <f t="shared" si="171"/>
        <v>'=ISBLANK(L18.3.1PC20)</v>
      </c>
      <c r="H3697" s="263" t="str">
        <f t="shared" si="172"/>
        <v>'=COUNT(L18.3.1PC20)</v>
      </c>
    </row>
    <row r="3698" spans="1:8" x14ac:dyDescent="0.2">
      <c r="A3698" s="263" t="s">
        <v>6373</v>
      </c>
      <c r="B3698" s="263" t="s">
        <v>6989</v>
      </c>
      <c r="C3698" s="263">
        <f t="shared" ca="1" si="173"/>
        <v>0</v>
      </c>
      <c r="D3698" s="263" t="b">
        <f>ISBLANK(L18.3.1PC21)</f>
        <v>1</v>
      </c>
      <c r="E3698" s="263">
        <f>COUNT(L18.3.1PC21)</f>
        <v>0</v>
      </c>
      <c r="G3698" s="268" t="str">
        <f t="shared" si="171"/>
        <v>'=ISBLANK(L18.3.1PC21)</v>
      </c>
      <c r="H3698" s="263" t="str">
        <f t="shared" si="172"/>
        <v>'=COUNT(L18.3.1PC21)</v>
      </c>
    </row>
    <row r="3699" spans="1:8" x14ac:dyDescent="0.2">
      <c r="A3699" s="263" t="s">
        <v>6374</v>
      </c>
      <c r="B3699" s="263" t="s">
        <v>6990</v>
      </c>
      <c r="C3699" s="263">
        <f t="shared" ca="1" si="173"/>
        <v>0</v>
      </c>
      <c r="D3699" s="263" t="b">
        <f>ISBLANK(L18.3.1PC22)</f>
        <v>1</v>
      </c>
      <c r="E3699" s="263">
        <f>COUNT(L18.3.1PC22)</f>
        <v>0</v>
      </c>
      <c r="G3699" s="268" t="str">
        <f t="shared" si="171"/>
        <v>'=ISBLANK(L18.3.1PC22)</v>
      </c>
      <c r="H3699" s="263" t="str">
        <f t="shared" si="172"/>
        <v>'=COUNT(L18.3.1PC22)</v>
      </c>
    </row>
    <row r="3700" spans="1:8" x14ac:dyDescent="0.2">
      <c r="A3700" s="263" t="s">
        <v>6375</v>
      </c>
      <c r="B3700" s="263" t="s">
        <v>6991</v>
      </c>
      <c r="C3700" s="263">
        <f t="shared" ca="1" si="173"/>
        <v>0</v>
      </c>
      <c r="D3700" s="263" t="b">
        <f>ISBLANK(L18.3.1PC23)</f>
        <v>1</v>
      </c>
      <c r="E3700" s="263">
        <f>COUNT(L18.3.1PC23)</f>
        <v>0</v>
      </c>
      <c r="G3700" s="268" t="str">
        <f t="shared" si="171"/>
        <v>'=ISBLANK(L18.3.1PC23)</v>
      </c>
      <c r="H3700" s="263" t="str">
        <f t="shared" si="172"/>
        <v>'=COUNT(L18.3.1PC23)</v>
      </c>
    </row>
    <row r="3701" spans="1:8" x14ac:dyDescent="0.2">
      <c r="A3701" s="263" t="s">
        <v>6376</v>
      </c>
      <c r="B3701" s="263" t="s">
        <v>6992</v>
      </c>
      <c r="C3701" s="263">
        <f t="shared" ca="1" si="173"/>
        <v>0</v>
      </c>
      <c r="D3701" s="263" t="b">
        <f>ISBLANK(L18.3.1PC24)</f>
        <v>1</v>
      </c>
      <c r="E3701" s="263">
        <f>COUNT(L18.3.1PC24)</f>
        <v>0</v>
      </c>
      <c r="G3701" s="268" t="str">
        <f t="shared" si="171"/>
        <v>'=ISBLANK(L18.3.1PC24)</v>
      </c>
      <c r="H3701" s="263" t="str">
        <f t="shared" si="172"/>
        <v>'=COUNT(L18.3.1PC24)</v>
      </c>
    </row>
    <row r="3702" spans="1:8" x14ac:dyDescent="0.2">
      <c r="A3702" s="263" t="s">
        <v>6377</v>
      </c>
      <c r="B3702" s="263" t="s">
        <v>6993</v>
      </c>
      <c r="C3702" s="263">
        <f t="shared" ca="1" si="173"/>
        <v>0</v>
      </c>
      <c r="D3702" s="263" t="b">
        <f>ISBLANK(L18.3.1PC25)</f>
        <v>1</v>
      </c>
      <c r="E3702" s="263">
        <f>COUNT(L18.3.1PC25)</f>
        <v>0</v>
      </c>
      <c r="G3702" s="268" t="str">
        <f t="shared" si="171"/>
        <v>'=ISBLANK(L18.3.1PC25)</v>
      </c>
      <c r="H3702" s="263" t="str">
        <f t="shared" si="172"/>
        <v>'=COUNT(L18.3.1PC25)</v>
      </c>
    </row>
    <row r="3703" spans="1:8" x14ac:dyDescent="0.2">
      <c r="A3703" s="263" t="s">
        <v>6378</v>
      </c>
      <c r="B3703" s="263" t="s">
        <v>6994</v>
      </c>
      <c r="C3703" s="263">
        <f t="shared" ca="1" si="173"/>
        <v>0</v>
      </c>
      <c r="D3703" s="263" t="b">
        <f>ISBLANK(L18.3.1PC26)</f>
        <v>1</v>
      </c>
      <c r="E3703" s="263">
        <f>COUNT(L18.3.1PC26)</f>
        <v>0</v>
      </c>
      <c r="G3703" s="268" t="str">
        <f t="shared" si="171"/>
        <v>'=ISBLANK(L18.3.1PC26)</v>
      </c>
      <c r="H3703" s="263" t="str">
        <f t="shared" si="172"/>
        <v>'=COUNT(L18.3.1PC26)</v>
      </c>
    </row>
    <row r="3704" spans="1:8" x14ac:dyDescent="0.2">
      <c r="A3704" s="263" t="s">
        <v>6379</v>
      </c>
      <c r="B3704" s="263" t="s">
        <v>6995</v>
      </c>
      <c r="C3704" s="263">
        <f t="shared" ca="1" si="173"/>
        <v>0</v>
      </c>
      <c r="D3704" s="263" t="b">
        <f>ISBLANK(L18.3.1PC27)</f>
        <v>1</v>
      </c>
      <c r="E3704" s="263">
        <f>COUNT(L18.3.1PC27)</f>
        <v>0</v>
      </c>
      <c r="G3704" s="268" t="str">
        <f t="shared" si="171"/>
        <v>'=ISBLANK(L18.3.1PC27)</v>
      </c>
      <c r="H3704" s="263" t="str">
        <f t="shared" si="172"/>
        <v>'=COUNT(L18.3.1PC27)</v>
      </c>
    </row>
    <row r="3705" spans="1:8" x14ac:dyDescent="0.2">
      <c r="A3705" s="263" t="s">
        <v>6380</v>
      </c>
      <c r="B3705" s="263" t="s">
        <v>6996</v>
      </c>
      <c r="C3705" s="263">
        <f t="shared" ca="1" si="173"/>
        <v>0</v>
      </c>
      <c r="D3705" s="263" t="b">
        <f>ISBLANK(L18.3.1PC28)</f>
        <v>1</v>
      </c>
      <c r="E3705" s="263">
        <f>COUNT(L18.3.1PC28)</f>
        <v>0</v>
      </c>
      <c r="G3705" s="268" t="str">
        <f t="shared" si="171"/>
        <v>'=ISBLANK(L18.3.1PC28)</v>
      </c>
      <c r="H3705" s="263" t="str">
        <f t="shared" si="172"/>
        <v>'=COUNT(L18.3.1PC28)</v>
      </c>
    </row>
    <row r="3706" spans="1:8" x14ac:dyDescent="0.2">
      <c r="A3706" s="263" t="s">
        <v>6381</v>
      </c>
      <c r="B3706" s="263" t="s">
        <v>6997</v>
      </c>
      <c r="C3706" s="263">
        <f t="shared" ca="1" si="173"/>
        <v>0</v>
      </c>
      <c r="D3706" s="263" t="b">
        <f>ISBLANK(L18.3.1PC29)</f>
        <v>1</v>
      </c>
      <c r="E3706" s="263">
        <f>COUNT(L18.3.1PC29)</f>
        <v>0</v>
      </c>
      <c r="G3706" s="268" t="str">
        <f t="shared" si="171"/>
        <v>'=ISBLANK(L18.3.1PC29)</v>
      </c>
      <c r="H3706" s="263" t="str">
        <f t="shared" si="172"/>
        <v>'=COUNT(L18.3.1PC29)</v>
      </c>
    </row>
    <row r="3707" spans="1:8" x14ac:dyDescent="0.2">
      <c r="A3707" s="263" t="s">
        <v>6382</v>
      </c>
      <c r="B3707" s="263" t="s">
        <v>6998</v>
      </c>
      <c r="C3707" s="263">
        <f t="shared" ca="1" si="173"/>
        <v>0</v>
      </c>
      <c r="D3707" s="263" t="b">
        <f>ISBLANK(L18.3.1PC30)</f>
        <v>1</v>
      </c>
      <c r="E3707" s="263">
        <f>COUNT(L18.3.1PC30)</f>
        <v>0</v>
      </c>
      <c r="G3707" s="268" t="str">
        <f t="shared" si="171"/>
        <v>'=ISBLANK(L18.3.1PC30)</v>
      </c>
      <c r="H3707" s="263" t="str">
        <f t="shared" si="172"/>
        <v>'=COUNT(L18.3.1PC30)</v>
      </c>
    </row>
    <row r="3708" spans="1:8" x14ac:dyDescent="0.2">
      <c r="A3708" s="263" t="s">
        <v>6383</v>
      </c>
      <c r="B3708" s="263" t="s">
        <v>6999</v>
      </c>
      <c r="C3708" s="263">
        <f t="shared" ca="1" si="173"/>
        <v>0</v>
      </c>
      <c r="D3708" s="263" t="b">
        <f>ISBLANK(L18.3.1PC31)</f>
        <v>1</v>
      </c>
      <c r="E3708" s="263">
        <f>COUNT(L18.3.1PC31)</f>
        <v>0</v>
      </c>
      <c r="G3708" s="268" t="str">
        <f t="shared" si="171"/>
        <v>'=ISBLANK(L18.3.1PC31)</v>
      </c>
      <c r="H3708" s="263" t="str">
        <f t="shared" si="172"/>
        <v>'=COUNT(L18.3.1PC31)</v>
      </c>
    </row>
    <row r="3709" spans="1:8" x14ac:dyDescent="0.2">
      <c r="A3709" s="263" t="s">
        <v>6384</v>
      </c>
      <c r="B3709" s="263" t="s">
        <v>7000</v>
      </c>
      <c r="C3709" s="263">
        <f t="shared" ca="1" si="173"/>
        <v>0</v>
      </c>
      <c r="D3709" s="263" t="b">
        <f>ISBLANK(L18.3.1PC32)</f>
        <v>1</v>
      </c>
      <c r="E3709" s="263">
        <f>COUNT(L18.3.1PC32)</f>
        <v>0</v>
      </c>
      <c r="G3709" s="268" t="str">
        <f t="shared" si="171"/>
        <v>'=ISBLANK(L18.3.1PC32)</v>
      </c>
      <c r="H3709" s="263" t="str">
        <f t="shared" si="172"/>
        <v>'=COUNT(L18.3.1PC32)</v>
      </c>
    </row>
    <row r="3710" spans="1:8" x14ac:dyDescent="0.2">
      <c r="A3710" s="263" t="s">
        <v>6385</v>
      </c>
      <c r="B3710" s="263" t="s">
        <v>7001</v>
      </c>
      <c r="C3710" s="263">
        <f t="shared" ca="1" si="173"/>
        <v>0</v>
      </c>
      <c r="D3710" s="263" t="b">
        <f>ISBLANK(L18.3.1PC33)</f>
        <v>1</v>
      </c>
      <c r="E3710" s="263">
        <f>COUNT(L18.3.1PC33)</f>
        <v>0</v>
      </c>
      <c r="G3710" s="268" t="str">
        <f t="shared" si="171"/>
        <v>'=ISBLANK(L18.3.1PC33)</v>
      </c>
      <c r="H3710" s="263" t="str">
        <f t="shared" si="172"/>
        <v>'=COUNT(L18.3.1PC33)</v>
      </c>
    </row>
    <row r="3711" spans="1:8" x14ac:dyDescent="0.2">
      <c r="A3711" s="263" t="s">
        <v>6386</v>
      </c>
      <c r="B3711" s="263" t="s">
        <v>7002</v>
      </c>
      <c r="C3711" s="263">
        <f t="shared" ca="1" si="173"/>
        <v>0</v>
      </c>
      <c r="D3711" s="263" t="b">
        <f>ISBLANK(L18.3.1PC34)</f>
        <v>1</v>
      </c>
      <c r="E3711" s="263">
        <f>COUNT(L18.3.1PC34)</f>
        <v>0</v>
      </c>
      <c r="G3711" s="268" t="str">
        <f t="shared" si="171"/>
        <v>'=ISBLANK(L18.3.1PC34)</v>
      </c>
      <c r="H3711" s="263" t="str">
        <f t="shared" si="172"/>
        <v>'=COUNT(L18.3.1PC34)</v>
      </c>
    </row>
    <row r="3712" spans="1:8" x14ac:dyDescent="0.2">
      <c r="A3712" s="263" t="s">
        <v>6387</v>
      </c>
      <c r="B3712" s="263" t="s">
        <v>7003</v>
      </c>
      <c r="C3712" s="263">
        <f t="shared" ca="1" si="173"/>
        <v>0</v>
      </c>
      <c r="D3712" s="263" t="b">
        <f>ISBLANK(L18.3.1PC35)</f>
        <v>1</v>
      </c>
      <c r="E3712" s="263">
        <f>COUNT(L18.3.1PC35)</f>
        <v>0</v>
      </c>
      <c r="G3712" s="268" t="str">
        <f t="shared" si="171"/>
        <v>'=ISBLANK(L18.3.1PC35)</v>
      </c>
      <c r="H3712" s="263" t="str">
        <f t="shared" si="172"/>
        <v>'=COUNT(L18.3.1PC35)</v>
      </c>
    </row>
    <row r="3713" spans="1:8" x14ac:dyDescent="0.2">
      <c r="A3713" s="263" t="s">
        <v>6388</v>
      </c>
      <c r="B3713" s="263" t="s">
        <v>7004</v>
      </c>
      <c r="C3713" s="263">
        <f t="shared" ca="1" si="173"/>
        <v>0</v>
      </c>
      <c r="D3713" s="263" t="b">
        <f>ISBLANK(L18.3.1PC36)</f>
        <v>1</v>
      </c>
      <c r="E3713" s="263">
        <f>COUNT(L18.3.1PC36)</f>
        <v>0</v>
      </c>
      <c r="G3713" s="268" t="str">
        <f t="shared" si="171"/>
        <v>'=ISBLANK(L18.3.1PC36)</v>
      </c>
      <c r="H3713" s="263" t="str">
        <f t="shared" si="172"/>
        <v>'=COUNT(L18.3.1PC36)</v>
      </c>
    </row>
    <row r="3714" spans="1:8" x14ac:dyDescent="0.2">
      <c r="A3714" s="263" t="s">
        <v>6389</v>
      </c>
      <c r="B3714" s="263" t="s">
        <v>7005</v>
      </c>
      <c r="C3714" s="263">
        <f t="shared" ca="1" si="173"/>
        <v>0</v>
      </c>
      <c r="D3714" s="263" t="b">
        <f>ISBLANK(L18.3.1PC37)</f>
        <v>1</v>
      </c>
      <c r="E3714" s="263">
        <f>COUNT(L18.3.1PC37)</f>
        <v>0</v>
      </c>
      <c r="G3714" s="268" t="str">
        <f t="shared" ref="G3714:G3777" si="174">"'=ISBLANK(" &amp; A3714 &amp;")"</f>
        <v>'=ISBLANK(L18.3.1PC37)</v>
      </c>
      <c r="H3714" s="263" t="str">
        <f t="shared" ref="H3714:H3777" si="175">"'=COUNT(" &amp; A3714 &amp;")"</f>
        <v>'=COUNT(L18.3.1PC37)</v>
      </c>
    </row>
    <row r="3715" spans="1:8" x14ac:dyDescent="0.2">
      <c r="A3715" s="263" t="s">
        <v>6390</v>
      </c>
      <c r="B3715" s="263" t="s">
        <v>7006</v>
      </c>
      <c r="C3715" s="263">
        <f t="shared" ref="C3715:C3778" ca="1" si="176">INDIRECT(A3715)</f>
        <v>0</v>
      </c>
      <c r="D3715" s="263" t="b">
        <f>ISBLANK(L18.3.1PC38)</f>
        <v>1</v>
      </c>
      <c r="E3715" s="263">
        <f>COUNT(L18.3.1PC38)</f>
        <v>0</v>
      </c>
      <c r="G3715" s="268" t="str">
        <f t="shared" si="174"/>
        <v>'=ISBLANK(L18.3.1PC38)</v>
      </c>
      <c r="H3715" s="263" t="str">
        <f t="shared" si="175"/>
        <v>'=COUNT(L18.3.1PC38)</v>
      </c>
    </row>
    <row r="3716" spans="1:8" x14ac:dyDescent="0.2">
      <c r="A3716" s="263" t="s">
        <v>6391</v>
      </c>
      <c r="B3716" s="263" t="s">
        <v>7007</v>
      </c>
      <c r="C3716" s="263">
        <f t="shared" ca="1" si="176"/>
        <v>0</v>
      </c>
      <c r="D3716" s="263" t="b">
        <f>ISBLANK(L18.3.1PC39)</f>
        <v>1</v>
      </c>
      <c r="E3716" s="263">
        <f>COUNT(L18.3.1PC39)</f>
        <v>0</v>
      </c>
      <c r="G3716" s="268" t="str">
        <f t="shared" si="174"/>
        <v>'=ISBLANK(L18.3.1PC39)</v>
      </c>
      <c r="H3716" s="263" t="str">
        <f t="shared" si="175"/>
        <v>'=COUNT(L18.3.1PC39)</v>
      </c>
    </row>
    <row r="3717" spans="1:8" x14ac:dyDescent="0.2">
      <c r="A3717" s="263" t="s">
        <v>6392</v>
      </c>
      <c r="B3717" s="263" t="s">
        <v>7008</v>
      </c>
      <c r="C3717" s="263">
        <f t="shared" ca="1" si="176"/>
        <v>0</v>
      </c>
      <c r="D3717" s="263" t="b">
        <f>ISBLANK(L18.3.1PC40)</f>
        <v>1</v>
      </c>
      <c r="E3717" s="263">
        <f>COUNT(L18.3.1PC40)</f>
        <v>0</v>
      </c>
      <c r="G3717" s="268" t="str">
        <f t="shared" si="174"/>
        <v>'=ISBLANK(L18.3.1PC40)</v>
      </c>
      <c r="H3717" s="263" t="str">
        <f t="shared" si="175"/>
        <v>'=COUNT(L18.3.1PC40)</v>
      </c>
    </row>
    <row r="3718" spans="1:8" x14ac:dyDescent="0.2">
      <c r="A3718" s="263" t="s">
        <v>6393</v>
      </c>
      <c r="B3718" s="263" t="s">
        <v>7009</v>
      </c>
      <c r="C3718" s="263">
        <f t="shared" ca="1" si="176"/>
        <v>0</v>
      </c>
      <c r="D3718" s="263" t="b">
        <f>ISBLANK(L18.3.1PC41)</f>
        <v>1</v>
      </c>
      <c r="E3718" s="263">
        <f>COUNT(L18.3.1PC41)</f>
        <v>0</v>
      </c>
      <c r="G3718" s="268" t="str">
        <f t="shared" si="174"/>
        <v>'=ISBLANK(L18.3.1PC41)</v>
      </c>
      <c r="H3718" s="263" t="str">
        <f t="shared" si="175"/>
        <v>'=COUNT(L18.3.1PC41)</v>
      </c>
    </row>
    <row r="3719" spans="1:8" x14ac:dyDescent="0.2">
      <c r="A3719" s="263" t="s">
        <v>6394</v>
      </c>
      <c r="B3719" s="263" t="s">
        <v>7010</v>
      </c>
      <c r="C3719" s="263">
        <f t="shared" ca="1" si="176"/>
        <v>0</v>
      </c>
      <c r="D3719" s="263" t="b">
        <f>ISBLANK(L18.3.1PC42)</f>
        <v>1</v>
      </c>
      <c r="E3719" s="263">
        <f>COUNT(L18.3.1PC42)</f>
        <v>0</v>
      </c>
      <c r="G3719" s="268" t="str">
        <f t="shared" si="174"/>
        <v>'=ISBLANK(L18.3.1PC42)</v>
      </c>
      <c r="H3719" s="263" t="str">
        <f t="shared" si="175"/>
        <v>'=COUNT(L18.3.1PC42)</v>
      </c>
    </row>
    <row r="3720" spans="1:8" x14ac:dyDescent="0.2">
      <c r="A3720" s="263" t="s">
        <v>6395</v>
      </c>
      <c r="B3720" s="263" t="s">
        <v>7011</v>
      </c>
      <c r="C3720" s="263">
        <f t="shared" ca="1" si="176"/>
        <v>0</v>
      </c>
      <c r="D3720" s="263" t="b">
        <f>ISBLANK(L18.3.1PC43)</f>
        <v>1</v>
      </c>
      <c r="E3720" s="263">
        <f>COUNT(L18.3.1PC43)</f>
        <v>0</v>
      </c>
      <c r="G3720" s="268" t="str">
        <f t="shared" si="174"/>
        <v>'=ISBLANK(L18.3.1PC43)</v>
      </c>
      <c r="H3720" s="263" t="str">
        <f t="shared" si="175"/>
        <v>'=COUNT(L18.3.1PC43)</v>
      </c>
    </row>
    <row r="3721" spans="1:8" x14ac:dyDescent="0.2">
      <c r="A3721" s="263" t="s">
        <v>6396</v>
      </c>
      <c r="B3721" s="263" t="s">
        <v>7012</v>
      </c>
      <c r="C3721" s="263">
        <f t="shared" ca="1" si="176"/>
        <v>0</v>
      </c>
      <c r="D3721" s="263" t="b">
        <f>ISBLANK(L18.3.1PC44)</f>
        <v>1</v>
      </c>
      <c r="E3721" s="263">
        <f>COUNT(L18.3.1PC44)</f>
        <v>0</v>
      </c>
      <c r="G3721" s="268" t="str">
        <f t="shared" si="174"/>
        <v>'=ISBLANK(L18.3.1PC44)</v>
      </c>
      <c r="H3721" s="263" t="str">
        <f t="shared" si="175"/>
        <v>'=COUNT(L18.3.1PC44)</v>
      </c>
    </row>
    <row r="3722" spans="1:8" x14ac:dyDescent="0.2">
      <c r="A3722" s="263" t="s">
        <v>6397</v>
      </c>
      <c r="B3722" s="263" t="s">
        <v>7013</v>
      </c>
      <c r="C3722" s="263">
        <f t="shared" ca="1" si="176"/>
        <v>0</v>
      </c>
      <c r="D3722" s="263" t="b">
        <f>ISBLANK(L18.3.1PC45)</f>
        <v>1</v>
      </c>
      <c r="E3722" s="263">
        <f>COUNT(L18.3.1PC45)</f>
        <v>0</v>
      </c>
      <c r="G3722" s="268" t="str">
        <f t="shared" si="174"/>
        <v>'=ISBLANK(L18.3.1PC45)</v>
      </c>
      <c r="H3722" s="263" t="str">
        <f t="shared" si="175"/>
        <v>'=COUNT(L18.3.1PC45)</v>
      </c>
    </row>
    <row r="3723" spans="1:8" x14ac:dyDescent="0.2">
      <c r="A3723" s="263" t="s">
        <v>6398</v>
      </c>
      <c r="B3723" s="263" t="s">
        <v>7014</v>
      </c>
      <c r="C3723" s="263">
        <f t="shared" ca="1" si="176"/>
        <v>0</v>
      </c>
      <c r="D3723" s="263" t="b">
        <f>ISBLANK(L18.3.1PC46)</f>
        <v>1</v>
      </c>
      <c r="E3723" s="263">
        <f>COUNT(L18.3.1PC46)</f>
        <v>0</v>
      </c>
      <c r="G3723" s="268" t="str">
        <f t="shared" si="174"/>
        <v>'=ISBLANK(L18.3.1PC46)</v>
      </c>
      <c r="H3723" s="263" t="str">
        <f t="shared" si="175"/>
        <v>'=COUNT(L18.3.1PC46)</v>
      </c>
    </row>
    <row r="3724" spans="1:8" x14ac:dyDescent="0.2">
      <c r="A3724" s="263" t="s">
        <v>6399</v>
      </c>
      <c r="B3724" s="263" t="s">
        <v>7015</v>
      </c>
      <c r="C3724" s="263">
        <f t="shared" ca="1" si="176"/>
        <v>0</v>
      </c>
      <c r="D3724" s="263" t="b">
        <f>ISBLANK(L18.3.1PC47)</f>
        <v>1</v>
      </c>
      <c r="E3724" s="263">
        <f>COUNT(L18.3.1PC47)</f>
        <v>0</v>
      </c>
      <c r="G3724" s="268" t="str">
        <f t="shared" si="174"/>
        <v>'=ISBLANK(L18.3.1PC47)</v>
      </c>
      <c r="H3724" s="263" t="str">
        <f t="shared" si="175"/>
        <v>'=COUNT(L18.3.1PC47)</v>
      </c>
    </row>
    <row r="3725" spans="1:8" x14ac:dyDescent="0.2">
      <c r="A3725" s="263" t="s">
        <v>6400</v>
      </c>
      <c r="B3725" s="263" t="s">
        <v>7016</v>
      </c>
      <c r="C3725" s="263">
        <f t="shared" ca="1" si="176"/>
        <v>0</v>
      </c>
      <c r="D3725" s="263" t="b">
        <f>ISBLANK(L18.3.1PC48)</f>
        <v>1</v>
      </c>
      <c r="E3725" s="263">
        <f>COUNT(L18.3.1PC48)</f>
        <v>0</v>
      </c>
      <c r="G3725" s="268" t="str">
        <f t="shared" si="174"/>
        <v>'=ISBLANK(L18.3.1PC48)</v>
      </c>
      <c r="H3725" s="263" t="str">
        <f t="shared" si="175"/>
        <v>'=COUNT(L18.3.1PC48)</v>
      </c>
    </row>
    <row r="3726" spans="1:8" x14ac:dyDescent="0.2">
      <c r="A3726" s="263" t="s">
        <v>6401</v>
      </c>
      <c r="B3726" s="263" t="s">
        <v>7017</v>
      </c>
      <c r="C3726" s="263">
        <f t="shared" ca="1" si="176"/>
        <v>0</v>
      </c>
      <c r="D3726" s="263" t="b">
        <f>ISBLANK(L18.3.1PC49)</f>
        <v>1</v>
      </c>
      <c r="E3726" s="263">
        <f>COUNT(L18.3.1PC49)</f>
        <v>0</v>
      </c>
      <c r="G3726" s="268" t="str">
        <f t="shared" si="174"/>
        <v>'=ISBLANK(L18.3.1PC49)</v>
      </c>
      <c r="H3726" s="263" t="str">
        <f t="shared" si="175"/>
        <v>'=COUNT(L18.3.1PC49)</v>
      </c>
    </row>
    <row r="3727" spans="1:8" x14ac:dyDescent="0.2">
      <c r="A3727" s="263" t="s">
        <v>6402</v>
      </c>
      <c r="B3727" s="263" t="s">
        <v>7018</v>
      </c>
      <c r="C3727" s="263">
        <f t="shared" ca="1" si="176"/>
        <v>0</v>
      </c>
      <c r="D3727" s="263" t="b">
        <f>ISBLANK(L18.3.1PC50)</f>
        <v>1</v>
      </c>
      <c r="E3727" s="263">
        <f>COUNT(L18.3.1PC50)</f>
        <v>0</v>
      </c>
      <c r="G3727" s="268" t="str">
        <f t="shared" si="174"/>
        <v>'=ISBLANK(L18.3.1PC50)</v>
      </c>
      <c r="H3727" s="263" t="str">
        <f t="shared" si="175"/>
        <v>'=COUNT(L18.3.1PC50)</v>
      </c>
    </row>
    <row r="3728" spans="1:8" x14ac:dyDescent="0.2">
      <c r="A3728" s="263" t="s">
        <v>6403</v>
      </c>
      <c r="B3728" s="263" t="s">
        <v>7019</v>
      </c>
      <c r="C3728" s="263">
        <f t="shared" ca="1" si="176"/>
        <v>0</v>
      </c>
      <c r="D3728" s="263" t="b">
        <f>ISBLANK(L18.3.1PC51)</f>
        <v>1</v>
      </c>
      <c r="E3728" s="263">
        <f>COUNT(L18.3.1PC51)</f>
        <v>0</v>
      </c>
      <c r="G3728" s="268" t="str">
        <f t="shared" si="174"/>
        <v>'=ISBLANK(L18.3.1PC51)</v>
      </c>
      <c r="H3728" s="263" t="str">
        <f t="shared" si="175"/>
        <v>'=COUNT(L18.3.1PC51)</v>
      </c>
    </row>
    <row r="3729" spans="1:8" x14ac:dyDescent="0.2">
      <c r="A3729" s="263" t="s">
        <v>6049</v>
      </c>
      <c r="B3729" s="263" t="s">
        <v>7998</v>
      </c>
      <c r="C3729" s="263">
        <f t="shared" ca="1" si="176"/>
        <v>0</v>
      </c>
      <c r="D3729" s="263" t="b">
        <f>ISBLANK(L18.3.1T)</f>
        <v>0</v>
      </c>
      <c r="E3729" s="263">
        <f>COUNT(L18.3.1T)</f>
        <v>1</v>
      </c>
      <c r="G3729" s="268" t="str">
        <f t="shared" si="174"/>
        <v>'=ISBLANK(L18.3.1T)</v>
      </c>
      <c r="H3729" s="263" t="str">
        <f t="shared" si="175"/>
        <v>'=COUNT(L18.3.1T)</v>
      </c>
    </row>
    <row r="3730" spans="1:8" x14ac:dyDescent="0.2">
      <c r="A3730" s="263" t="s">
        <v>6050</v>
      </c>
      <c r="B3730" s="263" t="s">
        <v>7020</v>
      </c>
      <c r="C3730" s="263">
        <f t="shared" ca="1" si="176"/>
        <v>0</v>
      </c>
      <c r="D3730" s="263" t="b">
        <f>ISBLANK(L18.3C01)</f>
        <v>0</v>
      </c>
      <c r="E3730" s="263">
        <f>COUNT(L18.3C01)</f>
        <v>1</v>
      </c>
      <c r="G3730" s="268" t="str">
        <f t="shared" si="174"/>
        <v>'=ISBLANK(L18.3C01)</v>
      </c>
      <c r="H3730" s="263" t="str">
        <f t="shared" si="175"/>
        <v>'=COUNT(L18.3C01)</v>
      </c>
    </row>
    <row r="3731" spans="1:8" x14ac:dyDescent="0.2">
      <c r="A3731" s="263" t="s">
        <v>6052</v>
      </c>
      <c r="B3731" s="263" t="s">
        <v>7021</v>
      </c>
      <c r="C3731" s="263">
        <f t="shared" ca="1" si="176"/>
        <v>0</v>
      </c>
      <c r="D3731" s="263" t="b">
        <f>ISBLANK(L18.3C02)</f>
        <v>0</v>
      </c>
      <c r="E3731" s="263">
        <f>COUNT(L18.3C02)</f>
        <v>1</v>
      </c>
      <c r="G3731" s="268" t="str">
        <f t="shared" si="174"/>
        <v>'=ISBLANK(L18.3C02)</v>
      </c>
      <c r="H3731" s="263" t="str">
        <f t="shared" si="175"/>
        <v>'=COUNT(L18.3C02)</v>
      </c>
    </row>
    <row r="3732" spans="1:8" x14ac:dyDescent="0.2">
      <c r="A3732" s="263" t="s">
        <v>6054</v>
      </c>
      <c r="B3732" s="263" t="s">
        <v>7022</v>
      </c>
      <c r="C3732" s="263">
        <f t="shared" ca="1" si="176"/>
        <v>0</v>
      </c>
      <c r="D3732" s="263" t="b">
        <f>ISBLANK(L18.3C03)</f>
        <v>0</v>
      </c>
      <c r="E3732" s="263">
        <f>COUNT(L18.3C03)</f>
        <v>1</v>
      </c>
      <c r="G3732" s="268" t="str">
        <f t="shared" si="174"/>
        <v>'=ISBLANK(L18.3C03)</v>
      </c>
      <c r="H3732" s="263" t="str">
        <f t="shared" si="175"/>
        <v>'=COUNT(L18.3C03)</v>
      </c>
    </row>
    <row r="3733" spans="1:8" x14ac:dyDescent="0.2">
      <c r="A3733" s="263" t="s">
        <v>6056</v>
      </c>
      <c r="B3733" s="263" t="s">
        <v>7023</v>
      </c>
      <c r="C3733" s="263">
        <f t="shared" ca="1" si="176"/>
        <v>0</v>
      </c>
      <c r="D3733" s="263" t="b">
        <f>ISBLANK(L18.3C04)</f>
        <v>0</v>
      </c>
      <c r="E3733" s="263">
        <f>COUNT(L18.3C04)</f>
        <v>1</v>
      </c>
      <c r="G3733" s="268" t="str">
        <f t="shared" si="174"/>
        <v>'=ISBLANK(L18.3C04)</v>
      </c>
      <c r="H3733" s="263" t="str">
        <f t="shared" si="175"/>
        <v>'=COUNT(L18.3C04)</v>
      </c>
    </row>
    <row r="3734" spans="1:8" x14ac:dyDescent="0.2">
      <c r="A3734" s="263" t="s">
        <v>6058</v>
      </c>
      <c r="B3734" s="263" t="s">
        <v>7024</v>
      </c>
      <c r="C3734" s="263">
        <f t="shared" ca="1" si="176"/>
        <v>0</v>
      </c>
      <c r="D3734" s="263" t="b">
        <f>ISBLANK(L18.3C05)</f>
        <v>0</v>
      </c>
      <c r="E3734" s="263">
        <f>COUNT(L18.3C05)</f>
        <v>1</v>
      </c>
      <c r="G3734" s="268" t="str">
        <f t="shared" si="174"/>
        <v>'=ISBLANK(L18.3C05)</v>
      </c>
      <c r="H3734" s="263" t="str">
        <f t="shared" si="175"/>
        <v>'=COUNT(L18.3C05)</v>
      </c>
    </row>
    <row r="3735" spans="1:8" x14ac:dyDescent="0.2">
      <c r="A3735" s="263" t="s">
        <v>6060</v>
      </c>
      <c r="B3735" s="263" t="s">
        <v>7025</v>
      </c>
      <c r="C3735" s="263">
        <f t="shared" ca="1" si="176"/>
        <v>0</v>
      </c>
      <c r="D3735" s="263" t="b">
        <f>ISBLANK(L18.3C06)</f>
        <v>0</v>
      </c>
      <c r="E3735" s="263">
        <f>COUNT(L18.3C06)</f>
        <v>1</v>
      </c>
      <c r="G3735" s="268" t="str">
        <f t="shared" si="174"/>
        <v>'=ISBLANK(L18.3C06)</v>
      </c>
      <c r="H3735" s="263" t="str">
        <f t="shared" si="175"/>
        <v>'=COUNT(L18.3C06)</v>
      </c>
    </row>
    <row r="3736" spans="1:8" x14ac:dyDescent="0.2">
      <c r="A3736" s="263" t="s">
        <v>6062</v>
      </c>
      <c r="B3736" s="263" t="s">
        <v>7026</v>
      </c>
      <c r="C3736" s="263">
        <f t="shared" ca="1" si="176"/>
        <v>0</v>
      </c>
      <c r="D3736" s="263" t="b">
        <f>ISBLANK(L18.3C07)</f>
        <v>0</v>
      </c>
      <c r="E3736" s="263">
        <f>COUNT(L18.3C07)</f>
        <v>1</v>
      </c>
      <c r="G3736" s="268" t="str">
        <f t="shared" si="174"/>
        <v>'=ISBLANK(L18.3C07)</v>
      </c>
      <c r="H3736" s="263" t="str">
        <f t="shared" si="175"/>
        <v>'=COUNT(L18.3C07)</v>
      </c>
    </row>
    <row r="3737" spans="1:8" x14ac:dyDescent="0.2">
      <c r="A3737" s="263" t="s">
        <v>6064</v>
      </c>
      <c r="B3737" s="263" t="s">
        <v>7027</v>
      </c>
      <c r="C3737" s="263">
        <f t="shared" ca="1" si="176"/>
        <v>0</v>
      </c>
      <c r="D3737" s="263" t="b">
        <f>ISBLANK(L18.3C08)</f>
        <v>0</v>
      </c>
      <c r="E3737" s="263">
        <f>COUNT(L18.3C08)</f>
        <v>1</v>
      </c>
      <c r="G3737" s="268" t="str">
        <f t="shared" si="174"/>
        <v>'=ISBLANK(L18.3C08)</v>
      </c>
      <c r="H3737" s="263" t="str">
        <f t="shared" si="175"/>
        <v>'=COUNT(L18.3C08)</v>
      </c>
    </row>
    <row r="3738" spans="1:8" x14ac:dyDescent="0.2">
      <c r="A3738" s="263" t="s">
        <v>6066</v>
      </c>
      <c r="B3738" s="263" t="s">
        <v>7028</v>
      </c>
      <c r="C3738" s="263">
        <f t="shared" ca="1" si="176"/>
        <v>0</v>
      </c>
      <c r="D3738" s="263" t="b">
        <f>ISBLANK(L18.3C09)</f>
        <v>0</v>
      </c>
      <c r="E3738" s="263">
        <f>COUNT(L18.3C09)</f>
        <v>1</v>
      </c>
      <c r="G3738" s="268" t="str">
        <f t="shared" si="174"/>
        <v>'=ISBLANK(L18.3C09)</v>
      </c>
      <c r="H3738" s="263" t="str">
        <f t="shared" si="175"/>
        <v>'=COUNT(L18.3C09)</v>
      </c>
    </row>
    <row r="3739" spans="1:8" x14ac:dyDescent="0.2">
      <c r="A3739" s="263" t="s">
        <v>6068</v>
      </c>
      <c r="B3739" s="263" t="s">
        <v>7029</v>
      </c>
      <c r="C3739" s="263">
        <f t="shared" ca="1" si="176"/>
        <v>0</v>
      </c>
      <c r="D3739" s="263" t="b">
        <f>ISBLANK(L18.3C10)</f>
        <v>0</v>
      </c>
      <c r="E3739" s="263">
        <f>COUNT(L18.3C10)</f>
        <v>1</v>
      </c>
      <c r="G3739" s="268" t="str">
        <f t="shared" si="174"/>
        <v>'=ISBLANK(L18.3C10)</v>
      </c>
      <c r="H3739" s="263" t="str">
        <f t="shared" si="175"/>
        <v>'=COUNT(L18.3C10)</v>
      </c>
    </row>
    <row r="3740" spans="1:8" x14ac:dyDescent="0.2">
      <c r="A3740" s="263" t="s">
        <v>6070</v>
      </c>
      <c r="B3740" s="263" t="s">
        <v>7030</v>
      </c>
      <c r="C3740" s="263">
        <f t="shared" ca="1" si="176"/>
        <v>0</v>
      </c>
      <c r="D3740" s="263" t="b">
        <f>ISBLANK(L18.3C11)</f>
        <v>0</v>
      </c>
      <c r="E3740" s="263">
        <f>COUNT(L18.3C11)</f>
        <v>1</v>
      </c>
      <c r="G3740" s="268" t="str">
        <f t="shared" si="174"/>
        <v>'=ISBLANK(L18.3C11)</v>
      </c>
      <c r="H3740" s="263" t="str">
        <f t="shared" si="175"/>
        <v>'=COUNT(L18.3C11)</v>
      </c>
    </row>
    <row r="3741" spans="1:8" x14ac:dyDescent="0.2">
      <c r="A3741" s="263" t="s">
        <v>6072</v>
      </c>
      <c r="B3741" s="263" t="s">
        <v>7031</v>
      </c>
      <c r="C3741" s="263">
        <f t="shared" ca="1" si="176"/>
        <v>0</v>
      </c>
      <c r="D3741" s="263" t="b">
        <f>ISBLANK(L18.3C12)</f>
        <v>0</v>
      </c>
      <c r="E3741" s="263">
        <f>COUNT(L18.3C12)</f>
        <v>1</v>
      </c>
      <c r="G3741" s="268" t="str">
        <f t="shared" si="174"/>
        <v>'=ISBLANK(L18.3C12)</v>
      </c>
      <c r="H3741" s="263" t="str">
        <f t="shared" si="175"/>
        <v>'=COUNT(L18.3C12)</v>
      </c>
    </row>
    <row r="3742" spans="1:8" x14ac:dyDescent="0.2">
      <c r="A3742" s="263" t="s">
        <v>6074</v>
      </c>
      <c r="B3742" s="263" t="s">
        <v>7032</v>
      </c>
      <c r="C3742" s="263">
        <f t="shared" ca="1" si="176"/>
        <v>0</v>
      </c>
      <c r="D3742" s="263" t="b">
        <f>ISBLANK(L18.3C13)</f>
        <v>0</v>
      </c>
      <c r="E3742" s="263">
        <f>COUNT(L18.3C13)</f>
        <v>1</v>
      </c>
      <c r="G3742" s="268" t="str">
        <f t="shared" si="174"/>
        <v>'=ISBLANK(L18.3C13)</v>
      </c>
      <c r="H3742" s="263" t="str">
        <f t="shared" si="175"/>
        <v>'=COUNT(L18.3C13)</v>
      </c>
    </row>
    <row r="3743" spans="1:8" x14ac:dyDescent="0.2">
      <c r="A3743" s="263" t="s">
        <v>6076</v>
      </c>
      <c r="B3743" s="263" t="s">
        <v>7033</v>
      </c>
      <c r="C3743" s="263">
        <f t="shared" ca="1" si="176"/>
        <v>0</v>
      </c>
      <c r="D3743" s="263" t="b">
        <f>ISBLANK(L18.3C14)</f>
        <v>0</v>
      </c>
      <c r="E3743" s="263">
        <f>COUNT(L18.3C14)</f>
        <v>1</v>
      </c>
      <c r="G3743" s="268" t="str">
        <f t="shared" si="174"/>
        <v>'=ISBLANK(L18.3C14)</v>
      </c>
      <c r="H3743" s="263" t="str">
        <f t="shared" si="175"/>
        <v>'=COUNT(L18.3C14)</v>
      </c>
    </row>
    <row r="3744" spans="1:8" x14ac:dyDescent="0.2">
      <c r="A3744" s="263" t="s">
        <v>6078</v>
      </c>
      <c r="B3744" s="263" t="s">
        <v>7034</v>
      </c>
      <c r="C3744" s="263">
        <f t="shared" ca="1" si="176"/>
        <v>0</v>
      </c>
      <c r="D3744" s="263" t="b">
        <f>ISBLANK(L18.3C15)</f>
        <v>0</v>
      </c>
      <c r="E3744" s="263">
        <f>COUNT(L18.3C15)</f>
        <v>1</v>
      </c>
      <c r="G3744" s="268" t="str">
        <f t="shared" si="174"/>
        <v>'=ISBLANK(L18.3C15)</v>
      </c>
      <c r="H3744" s="263" t="str">
        <f t="shared" si="175"/>
        <v>'=COUNT(L18.3C15)</v>
      </c>
    </row>
    <row r="3745" spans="1:8" x14ac:dyDescent="0.2">
      <c r="A3745" s="263" t="s">
        <v>6080</v>
      </c>
      <c r="B3745" s="263" t="s">
        <v>7035</v>
      </c>
      <c r="C3745" s="263">
        <f t="shared" ca="1" si="176"/>
        <v>0</v>
      </c>
      <c r="D3745" s="263" t="b">
        <f>ISBLANK(L18.3C16)</f>
        <v>0</v>
      </c>
      <c r="E3745" s="263">
        <f>COUNT(L18.3C16)</f>
        <v>1</v>
      </c>
      <c r="G3745" s="268" t="str">
        <f t="shared" si="174"/>
        <v>'=ISBLANK(L18.3C16)</v>
      </c>
      <c r="H3745" s="263" t="str">
        <f t="shared" si="175"/>
        <v>'=COUNT(L18.3C16)</v>
      </c>
    </row>
    <row r="3746" spans="1:8" x14ac:dyDescent="0.2">
      <c r="A3746" s="263" t="s">
        <v>6082</v>
      </c>
      <c r="B3746" s="263" t="s">
        <v>7036</v>
      </c>
      <c r="C3746" s="263">
        <f t="shared" ca="1" si="176"/>
        <v>0</v>
      </c>
      <c r="D3746" s="263" t="b">
        <f>ISBLANK(L18.3C17)</f>
        <v>0</v>
      </c>
      <c r="E3746" s="263">
        <f>COUNT(L18.3C17)</f>
        <v>1</v>
      </c>
      <c r="G3746" s="268" t="str">
        <f t="shared" si="174"/>
        <v>'=ISBLANK(L18.3C17)</v>
      </c>
      <c r="H3746" s="263" t="str">
        <f t="shared" si="175"/>
        <v>'=COUNT(L18.3C17)</v>
      </c>
    </row>
    <row r="3747" spans="1:8" x14ac:dyDescent="0.2">
      <c r="A3747" s="263" t="s">
        <v>6084</v>
      </c>
      <c r="B3747" s="263" t="s">
        <v>7037</v>
      </c>
      <c r="C3747" s="263">
        <f t="shared" ca="1" si="176"/>
        <v>0</v>
      </c>
      <c r="D3747" s="263" t="b">
        <f>ISBLANK(L18.3C18)</f>
        <v>0</v>
      </c>
      <c r="E3747" s="263">
        <f>COUNT(L18.3C18)</f>
        <v>1</v>
      </c>
      <c r="G3747" s="268" t="str">
        <f t="shared" si="174"/>
        <v>'=ISBLANK(L18.3C18)</v>
      </c>
      <c r="H3747" s="263" t="str">
        <f t="shared" si="175"/>
        <v>'=COUNT(L18.3C18)</v>
      </c>
    </row>
    <row r="3748" spans="1:8" x14ac:dyDescent="0.2">
      <c r="A3748" s="263" t="s">
        <v>6086</v>
      </c>
      <c r="B3748" s="263" t="s">
        <v>7038</v>
      </c>
      <c r="C3748" s="263">
        <f t="shared" ca="1" si="176"/>
        <v>0</v>
      </c>
      <c r="D3748" s="263" t="b">
        <f>ISBLANK(L18.3C19)</f>
        <v>0</v>
      </c>
      <c r="E3748" s="263">
        <f>COUNT(L18.3C19)</f>
        <v>1</v>
      </c>
      <c r="G3748" s="268" t="str">
        <f t="shared" si="174"/>
        <v>'=ISBLANK(L18.3C19)</v>
      </c>
      <c r="H3748" s="263" t="str">
        <f t="shared" si="175"/>
        <v>'=COUNT(L18.3C19)</v>
      </c>
    </row>
    <row r="3749" spans="1:8" x14ac:dyDescent="0.2">
      <c r="A3749" s="263" t="s">
        <v>6088</v>
      </c>
      <c r="B3749" s="263" t="s">
        <v>7039</v>
      </c>
      <c r="C3749" s="263">
        <f t="shared" ca="1" si="176"/>
        <v>0</v>
      </c>
      <c r="D3749" s="263" t="b">
        <f>ISBLANK(L18.3C20)</f>
        <v>0</v>
      </c>
      <c r="E3749" s="263">
        <f>COUNT(L18.3C20)</f>
        <v>1</v>
      </c>
      <c r="G3749" s="268" t="str">
        <f t="shared" si="174"/>
        <v>'=ISBLANK(L18.3C20)</v>
      </c>
      <c r="H3749" s="263" t="str">
        <f t="shared" si="175"/>
        <v>'=COUNT(L18.3C20)</v>
      </c>
    </row>
    <row r="3750" spans="1:8" x14ac:dyDescent="0.2">
      <c r="A3750" s="263" t="s">
        <v>6090</v>
      </c>
      <c r="B3750" s="263" t="s">
        <v>7040</v>
      </c>
      <c r="C3750" s="263">
        <f t="shared" ca="1" si="176"/>
        <v>0</v>
      </c>
      <c r="D3750" s="263" t="b">
        <f>ISBLANK(L18.3C21)</f>
        <v>0</v>
      </c>
      <c r="E3750" s="263">
        <f>COUNT(L18.3C21)</f>
        <v>1</v>
      </c>
      <c r="G3750" s="268" t="str">
        <f t="shared" si="174"/>
        <v>'=ISBLANK(L18.3C21)</v>
      </c>
      <c r="H3750" s="263" t="str">
        <f t="shared" si="175"/>
        <v>'=COUNT(L18.3C21)</v>
      </c>
    </row>
    <row r="3751" spans="1:8" x14ac:dyDescent="0.2">
      <c r="A3751" s="263" t="s">
        <v>6092</v>
      </c>
      <c r="B3751" s="263" t="s">
        <v>7041</v>
      </c>
      <c r="C3751" s="263">
        <f t="shared" ca="1" si="176"/>
        <v>0</v>
      </c>
      <c r="D3751" s="263" t="b">
        <f>ISBLANK(L18.3C22)</f>
        <v>0</v>
      </c>
      <c r="E3751" s="263">
        <f>COUNT(L18.3C22)</f>
        <v>1</v>
      </c>
      <c r="G3751" s="268" t="str">
        <f t="shared" si="174"/>
        <v>'=ISBLANK(L18.3C22)</v>
      </c>
      <c r="H3751" s="263" t="str">
        <f t="shared" si="175"/>
        <v>'=COUNT(L18.3C22)</v>
      </c>
    </row>
    <row r="3752" spans="1:8" x14ac:dyDescent="0.2">
      <c r="A3752" s="263" t="s">
        <v>6094</v>
      </c>
      <c r="B3752" s="263" t="s">
        <v>7042</v>
      </c>
      <c r="C3752" s="263">
        <f t="shared" ca="1" si="176"/>
        <v>0</v>
      </c>
      <c r="D3752" s="263" t="b">
        <f>ISBLANK(L18.3C23)</f>
        <v>0</v>
      </c>
      <c r="E3752" s="263">
        <f>COUNT(L18.3C23)</f>
        <v>1</v>
      </c>
      <c r="G3752" s="268" t="str">
        <f t="shared" si="174"/>
        <v>'=ISBLANK(L18.3C23)</v>
      </c>
      <c r="H3752" s="263" t="str">
        <f t="shared" si="175"/>
        <v>'=COUNT(L18.3C23)</v>
      </c>
    </row>
    <row r="3753" spans="1:8" x14ac:dyDescent="0.2">
      <c r="A3753" s="263" t="s">
        <v>6096</v>
      </c>
      <c r="B3753" s="263" t="s">
        <v>7043</v>
      </c>
      <c r="C3753" s="263">
        <f t="shared" ca="1" si="176"/>
        <v>0</v>
      </c>
      <c r="D3753" s="263" t="b">
        <f>ISBLANK(L18.3C24)</f>
        <v>0</v>
      </c>
      <c r="E3753" s="263">
        <f>COUNT(L18.3C24)</f>
        <v>1</v>
      </c>
      <c r="G3753" s="268" t="str">
        <f t="shared" si="174"/>
        <v>'=ISBLANK(L18.3C24)</v>
      </c>
      <c r="H3753" s="263" t="str">
        <f t="shared" si="175"/>
        <v>'=COUNT(L18.3C24)</v>
      </c>
    </row>
    <row r="3754" spans="1:8" x14ac:dyDescent="0.2">
      <c r="A3754" s="263" t="s">
        <v>6098</v>
      </c>
      <c r="B3754" s="263" t="s">
        <v>7044</v>
      </c>
      <c r="C3754" s="263">
        <f t="shared" ca="1" si="176"/>
        <v>0</v>
      </c>
      <c r="D3754" s="263" t="b">
        <f>ISBLANK(L18.3C25)</f>
        <v>0</v>
      </c>
      <c r="E3754" s="263">
        <f>COUNT(L18.3C25)</f>
        <v>1</v>
      </c>
      <c r="G3754" s="268" t="str">
        <f t="shared" si="174"/>
        <v>'=ISBLANK(L18.3C25)</v>
      </c>
      <c r="H3754" s="263" t="str">
        <f t="shared" si="175"/>
        <v>'=COUNT(L18.3C25)</v>
      </c>
    </row>
    <row r="3755" spans="1:8" x14ac:dyDescent="0.2">
      <c r="A3755" s="263" t="s">
        <v>6100</v>
      </c>
      <c r="B3755" s="263" t="s">
        <v>7045</v>
      </c>
      <c r="C3755" s="263">
        <f t="shared" ca="1" si="176"/>
        <v>0</v>
      </c>
      <c r="D3755" s="263" t="b">
        <f>ISBLANK(L18.3C26)</f>
        <v>0</v>
      </c>
      <c r="E3755" s="263">
        <f>COUNT(L18.3C26)</f>
        <v>1</v>
      </c>
      <c r="G3755" s="268" t="str">
        <f t="shared" si="174"/>
        <v>'=ISBLANK(L18.3C26)</v>
      </c>
      <c r="H3755" s="263" t="str">
        <f t="shared" si="175"/>
        <v>'=COUNT(L18.3C26)</v>
      </c>
    </row>
    <row r="3756" spans="1:8" x14ac:dyDescent="0.2">
      <c r="A3756" s="263" t="s">
        <v>6102</v>
      </c>
      <c r="B3756" s="263" t="s">
        <v>7046</v>
      </c>
      <c r="C3756" s="263">
        <f t="shared" ca="1" si="176"/>
        <v>0</v>
      </c>
      <c r="D3756" s="263" t="b">
        <f>ISBLANK(L18.3C27)</f>
        <v>0</v>
      </c>
      <c r="E3756" s="263">
        <f>COUNT(L18.3C27)</f>
        <v>1</v>
      </c>
      <c r="G3756" s="268" t="str">
        <f t="shared" si="174"/>
        <v>'=ISBLANK(L18.3C27)</v>
      </c>
      <c r="H3756" s="263" t="str">
        <f t="shared" si="175"/>
        <v>'=COUNT(L18.3C27)</v>
      </c>
    </row>
    <row r="3757" spans="1:8" x14ac:dyDescent="0.2">
      <c r="A3757" s="263" t="s">
        <v>6104</v>
      </c>
      <c r="B3757" s="263" t="s">
        <v>7047</v>
      </c>
      <c r="C3757" s="263">
        <f t="shared" ca="1" si="176"/>
        <v>0</v>
      </c>
      <c r="D3757" s="263" t="b">
        <f>ISBLANK(L18.3C28)</f>
        <v>0</v>
      </c>
      <c r="E3757" s="263">
        <f>COUNT(L18.3C28)</f>
        <v>1</v>
      </c>
      <c r="G3757" s="268" t="str">
        <f t="shared" si="174"/>
        <v>'=ISBLANK(L18.3C28)</v>
      </c>
      <c r="H3757" s="263" t="str">
        <f t="shared" si="175"/>
        <v>'=COUNT(L18.3C28)</v>
      </c>
    </row>
    <row r="3758" spans="1:8" x14ac:dyDescent="0.2">
      <c r="A3758" s="263" t="s">
        <v>6106</v>
      </c>
      <c r="B3758" s="263" t="s">
        <v>7048</v>
      </c>
      <c r="C3758" s="263">
        <f t="shared" ca="1" si="176"/>
        <v>0</v>
      </c>
      <c r="D3758" s="263" t="b">
        <f>ISBLANK(L18.3C29)</f>
        <v>0</v>
      </c>
      <c r="E3758" s="263">
        <f>COUNT(L18.3C29)</f>
        <v>1</v>
      </c>
      <c r="G3758" s="268" t="str">
        <f t="shared" si="174"/>
        <v>'=ISBLANK(L18.3C29)</v>
      </c>
      <c r="H3758" s="263" t="str">
        <f t="shared" si="175"/>
        <v>'=COUNT(L18.3C29)</v>
      </c>
    </row>
    <row r="3759" spans="1:8" x14ac:dyDescent="0.2">
      <c r="A3759" s="263" t="s">
        <v>6108</v>
      </c>
      <c r="B3759" s="263" t="s">
        <v>7049</v>
      </c>
      <c r="C3759" s="263">
        <f t="shared" ca="1" si="176"/>
        <v>0</v>
      </c>
      <c r="D3759" s="263" t="b">
        <f>ISBLANK(L18.3C30)</f>
        <v>0</v>
      </c>
      <c r="E3759" s="263">
        <f>COUNT(L18.3C30)</f>
        <v>1</v>
      </c>
      <c r="G3759" s="268" t="str">
        <f t="shared" si="174"/>
        <v>'=ISBLANK(L18.3C30)</v>
      </c>
      <c r="H3759" s="263" t="str">
        <f t="shared" si="175"/>
        <v>'=COUNT(L18.3C30)</v>
      </c>
    </row>
    <row r="3760" spans="1:8" x14ac:dyDescent="0.2">
      <c r="A3760" s="263" t="s">
        <v>6110</v>
      </c>
      <c r="B3760" s="263" t="s">
        <v>7050</v>
      </c>
      <c r="C3760" s="263">
        <f t="shared" ca="1" si="176"/>
        <v>0</v>
      </c>
      <c r="D3760" s="263" t="b">
        <f>ISBLANK(L18.3C31)</f>
        <v>0</v>
      </c>
      <c r="E3760" s="263">
        <f>COUNT(L18.3C31)</f>
        <v>1</v>
      </c>
      <c r="G3760" s="268" t="str">
        <f t="shared" si="174"/>
        <v>'=ISBLANK(L18.3C31)</v>
      </c>
      <c r="H3760" s="263" t="str">
        <f t="shared" si="175"/>
        <v>'=COUNT(L18.3C31)</v>
      </c>
    </row>
    <row r="3761" spans="1:8" x14ac:dyDescent="0.2">
      <c r="A3761" s="263" t="s">
        <v>6112</v>
      </c>
      <c r="B3761" s="263" t="s">
        <v>7051</v>
      </c>
      <c r="C3761" s="263">
        <f t="shared" ca="1" si="176"/>
        <v>0</v>
      </c>
      <c r="D3761" s="263" t="b">
        <f>ISBLANK(L18.3C32)</f>
        <v>0</v>
      </c>
      <c r="E3761" s="263">
        <f>COUNT(L18.3C32)</f>
        <v>1</v>
      </c>
      <c r="G3761" s="268" t="str">
        <f t="shared" si="174"/>
        <v>'=ISBLANK(L18.3C32)</v>
      </c>
      <c r="H3761" s="263" t="str">
        <f t="shared" si="175"/>
        <v>'=COUNT(L18.3C32)</v>
      </c>
    </row>
    <row r="3762" spans="1:8" x14ac:dyDescent="0.2">
      <c r="A3762" s="263" t="s">
        <v>6114</v>
      </c>
      <c r="B3762" s="263" t="s">
        <v>7052</v>
      </c>
      <c r="C3762" s="263">
        <f t="shared" ca="1" si="176"/>
        <v>0</v>
      </c>
      <c r="D3762" s="263" t="b">
        <f>ISBLANK(L18.3C33)</f>
        <v>0</v>
      </c>
      <c r="E3762" s="263">
        <f>COUNT(L18.3C33)</f>
        <v>1</v>
      </c>
      <c r="G3762" s="268" t="str">
        <f t="shared" si="174"/>
        <v>'=ISBLANK(L18.3C33)</v>
      </c>
      <c r="H3762" s="263" t="str">
        <f t="shared" si="175"/>
        <v>'=COUNT(L18.3C33)</v>
      </c>
    </row>
    <row r="3763" spans="1:8" x14ac:dyDescent="0.2">
      <c r="A3763" s="263" t="s">
        <v>6116</v>
      </c>
      <c r="B3763" s="263" t="s">
        <v>7053</v>
      </c>
      <c r="C3763" s="263">
        <f t="shared" ca="1" si="176"/>
        <v>0</v>
      </c>
      <c r="D3763" s="263" t="b">
        <f>ISBLANK(L18.3C34)</f>
        <v>0</v>
      </c>
      <c r="E3763" s="263">
        <f>COUNT(L18.3C34)</f>
        <v>1</v>
      </c>
      <c r="G3763" s="268" t="str">
        <f t="shared" si="174"/>
        <v>'=ISBLANK(L18.3C34)</v>
      </c>
      <c r="H3763" s="263" t="str">
        <f t="shared" si="175"/>
        <v>'=COUNT(L18.3C34)</v>
      </c>
    </row>
    <row r="3764" spans="1:8" x14ac:dyDescent="0.2">
      <c r="A3764" s="263" t="s">
        <v>6118</v>
      </c>
      <c r="B3764" s="263" t="s">
        <v>7054</v>
      </c>
      <c r="C3764" s="263">
        <f t="shared" ca="1" si="176"/>
        <v>0</v>
      </c>
      <c r="D3764" s="263" t="b">
        <f>ISBLANK(L18.3C35)</f>
        <v>0</v>
      </c>
      <c r="E3764" s="263">
        <f>COUNT(L18.3C35)</f>
        <v>1</v>
      </c>
      <c r="G3764" s="268" t="str">
        <f t="shared" si="174"/>
        <v>'=ISBLANK(L18.3C35)</v>
      </c>
      <c r="H3764" s="263" t="str">
        <f t="shared" si="175"/>
        <v>'=COUNT(L18.3C35)</v>
      </c>
    </row>
    <row r="3765" spans="1:8" x14ac:dyDescent="0.2">
      <c r="A3765" s="263" t="s">
        <v>6120</v>
      </c>
      <c r="B3765" s="263" t="s">
        <v>7055</v>
      </c>
      <c r="C3765" s="263">
        <f t="shared" ca="1" si="176"/>
        <v>0</v>
      </c>
      <c r="D3765" s="263" t="b">
        <f>ISBLANK(L18.3C36)</f>
        <v>0</v>
      </c>
      <c r="E3765" s="263">
        <f>COUNT(L18.3C36)</f>
        <v>1</v>
      </c>
      <c r="G3765" s="268" t="str">
        <f t="shared" si="174"/>
        <v>'=ISBLANK(L18.3C36)</v>
      </c>
      <c r="H3765" s="263" t="str">
        <f t="shared" si="175"/>
        <v>'=COUNT(L18.3C36)</v>
      </c>
    </row>
    <row r="3766" spans="1:8" x14ac:dyDescent="0.2">
      <c r="A3766" s="263" t="s">
        <v>6122</v>
      </c>
      <c r="B3766" s="263" t="s">
        <v>7056</v>
      </c>
      <c r="C3766" s="263">
        <f t="shared" ca="1" si="176"/>
        <v>0</v>
      </c>
      <c r="D3766" s="263" t="b">
        <f>ISBLANK(L18.3C37)</f>
        <v>0</v>
      </c>
      <c r="E3766" s="263">
        <f>COUNT(L18.3C37)</f>
        <v>1</v>
      </c>
      <c r="G3766" s="268" t="str">
        <f t="shared" si="174"/>
        <v>'=ISBLANK(L18.3C37)</v>
      </c>
      <c r="H3766" s="263" t="str">
        <f t="shared" si="175"/>
        <v>'=COUNT(L18.3C37)</v>
      </c>
    </row>
    <row r="3767" spans="1:8" x14ac:dyDescent="0.2">
      <c r="A3767" s="263" t="s">
        <v>6124</v>
      </c>
      <c r="B3767" s="263" t="s">
        <v>7057</v>
      </c>
      <c r="C3767" s="263">
        <f t="shared" ca="1" si="176"/>
        <v>0</v>
      </c>
      <c r="D3767" s="263" t="b">
        <f>ISBLANK(L18.3C38)</f>
        <v>0</v>
      </c>
      <c r="E3767" s="263">
        <f>COUNT(L18.3C38)</f>
        <v>1</v>
      </c>
      <c r="G3767" s="268" t="str">
        <f t="shared" si="174"/>
        <v>'=ISBLANK(L18.3C38)</v>
      </c>
      <c r="H3767" s="263" t="str">
        <f t="shared" si="175"/>
        <v>'=COUNT(L18.3C38)</v>
      </c>
    </row>
    <row r="3768" spans="1:8" x14ac:dyDescent="0.2">
      <c r="A3768" s="263" t="s">
        <v>6126</v>
      </c>
      <c r="B3768" s="263" t="s">
        <v>7058</v>
      </c>
      <c r="C3768" s="263">
        <f t="shared" ca="1" si="176"/>
        <v>0</v>
      </c>
      <c r="D3768" s="263" t="b">
        <f>ISBLANK(L18.3C39)</f>
        <v>0</v>
      </c>
      <c r="E3768" s="263">
        <f>COUNT(L18.3C39)</f>
        <v>1</v>
      </c>
      <c r="G3768" s="268" t="str">
        <f t="shared" si="174"/>
        <v>'=ISBLANK(L18.3C39)</v>
      </c>
      <c r="H3768" s="263" t="str">
        <f t="shared" si="175"/>
        <v>'=COUNT(L18.3C39)</v>
      </c>
    </row>
    <row r="3769" spans="1:8" x14ac:dyDescent="0.2">
      <c r="A3769" s="263" t="s">
        <v>6128</v>
      </c>
      <c r="B3769" s="263" t="s">
        <v>7059</v>
      </c>
      <c r="C3769" s="263">
        <f t="shared" ca="1" si="176"/>
        <v>0</v>
      </c>
      <c r="D3769" s="263" t="b">
        <f>ISBLANK(L18.3C40)</f>
        <v>0</v>
      </c>
      <c r="E3769" s="263">
        <f>COUNT(L18.3C40)</f>
        <v>1</v>
      </c>
      <c r="G3769" s="268" t="str">
        <f t="shared" si="174"/>
        <v>'=ISBLANK(L18.3C40)</v>
      </c>
      <c r="H3769" s="263" t="str">
        <f t="shared" si="175"/>
        <v>'=COUNT(L18.3C40)</v>
      </c>
    </row>
    <row r="3770" spans="1:8" x14ac:dyDescent="0.2">
      <c r="A3770" s="263" t="s">
        <v>6130</v>
      </c>
      <c r="B3770" s="263" t="s">
        <v>7060</v>
      </c>
      <c r="C3770" s="263">
        <f t="shared" ca="1" si="176"/>
        <v>0</v>
      </c>
      <c r="D3770" s="263" t="b">
        <f>ISBLANK(L18.3C41)</f>
        <v>0</v>
      </c>
      <c r="E3770" s="263">
        <f>COUNT(L18.3C41)</f>
        <v>1</v>
      </c>
      <c r="G3770" s="268" t="str">
        <f t="shared" si="174"/>
        <v>'=ISBLANK(L18.3C41)</v>
      </c>
      <c r="H3770" s="263" t="str">
        <f t="shared" si="175"/>
        <v>'=COUNT(L18.3C41)</v>
      </c>
    </row>
    <row r="3771" spans="1:8" x14ac:dyDescent="0.2">
      <c r="A3771" s="263" t="s">
        <v>6132</v>
      </c>
      <c r="B3771" s="263" t="s">
        <v>7061</v>
      </c>
      <c r="C3771" s="263">
        <f t="shared" ca="1" si="176"/>
        <v>0</v>
      </c>
      <c r="D3771" s="263" t="b">
        <f>ISBLANK(L18.3C42)</f>
        <v>0</v>
      </c>
      <c r="E3771" s="263">
        <f>COUNT(L18.3C42)</f>
        <v>1</v>
      </c>
      <c r="G3771" s="268" t="str">
        <f t="shared" si="174"/>
        <v>'=ISBLANK(L18.3C42)</v>
      </c>
      <c r="H3771" s="263" t="str">
        <f t="shared" si="175"/>
        <v>'=COUNT(L18.3C42)</v>
      </c>
    </row>
    <row r="3772" spans="1:8" x14ac:dyDescent="0.2">
      <c r="A3772" s="263" t="s">
        <v>6134</v>
      </c>
      <c r="B3772" s="263" t="s">
        <v>7062</v>
      </c>
      <c r="C3772" s="263">
        <f t="shared" ca="1" si="176"/>
        <v>0</v>
      </c>
      <c r="D3772" s="263" t="b">
        <f>ISBLANK(L18.3C43)</f>
        <v>0</v>
      </c>
      <c r="E3772" s="263">
        <f>COUNT(L18.3C43)</f>
        <v>1</v>
      </c>
      <c r="G3772" s="268" t="str">
        <f t="shared" si="174"/>
        <v>'=ISBLANK(L18.3C43)</v>
      </c>
      <c r="H3772" s="263" t="str">
        <f t="shared" si="175"/>
        <v>'=COUNT(L18.3C43)</v>
      </c>
    </row>
    <row r="3773" spans="1:8" x14ac:dyDescent="0.2">
      <c r="A3773" s="263" t="s">
        <v>6136</v>
      </c>
      <c r="B3773" s="263" t="s">
        <v>7063</v>
      </c>
      <c r="C3773" s="263">
        <f t="shared" ca="1" si="176"/>
        <v>0</v>
      </c>
      <c r="D3773" s="263" t="b">
        <f>ISBLANK(L18.3C44)</f>
        <v>0</v>
      </c>
      <c r="E3773" s="263">
        <f>COUNT(L18.3C44)</f>
        <v>1</v>
      </c>
      <c r="G3773" s="268" t="str">
        <f t="shared" si="174"/>
        <v>'=ISBLANK(L18.3C44)</v>
      </c>
      <c r="H3773" s="263" t="str">
        <f t="shared" si="175"/>
        <v>'=COUNT(L18.3C44)</v>
      </c>
    </row>
    <row r="3774" spans="1:8" x14ac:dyDescent="0.2">
      <c r="A3774" s="263" t="s">
        <v>6138</v>
      </c>
      <c r="B3774" s="263" t="s">
        <v>7064</v>
      </c>
      <c r="C3774" s="263">
        <f t="shared" ca="1" si="176"/>
        <v>0</v>
      </c>
      <c r="D3774" s="263" t="b">
        <f>ISBLANK(L18.3C45)</f>
        <v>0</v>
      </c>
      <c r="E3774" s="263">
        <f>COUNT(L18.3C45)</f>
        <v>1</v>
      </c>
      <c r="G3774" s="268" t="str">
        <f t="shared" si="174"/>
        <v>'=ISBLANK(L18.3C45)</v>
      </c>
      <c r="H3774" s="263" t="str">
        <f t="shared" si="175"/>
        <v>'=COUNT(L18.3C45)</v>
      </c>
    </row>
    <row r="3775" spans="1:8" x14ac:dyDescent="0.2">
      <c r="A3775" s="263" t="s">
        <v>6140</v>
      </c>
      <c r="B3775" s="263" t="s">
        <v>7065</v>
      </c>
      <c r="C3775" s="263">
        <f t="shared" ca="1" si="176"/>
        <v>0</v>
      </c>
      <c r="D3775" s="263" t="b">
        <f>ISBLANK(L18.3C46)</f>
        <v>0</v>
      </c>
      <c r="E3775" s="263">
        <f>COUNT(L18.3C46)</f>
        <v>1</v>
      </c>
      <c r="G3775" s="268" t="str">
        <f t="shared" si="174"/>
        <v>'=ISBLANK(L18.3C46)</v>
      </c>
      <c r="H3775" s="263" t="str">
        <f t="shared" si="175"/>
        <v>'=COUNT(L18.3C46)</v>
      </c>
    </row>
    <row r="3776" spans="1:8" x14ac:dyDescent="0.2">
      <c r="A3776" s="263" t="s">
        <v>6142</v>
      </c>
      <c r="B3776" s="263" t="s">
        <v>7066</v>
      </c>
      <c r="C3776" s="263">
        <f t="shared" ca="1" si="176"/>
        <v>0</v>
      </c>
      <c r="D3776" s="263" t="b">
        <f>ISBLANK(L18.3C47)</f>
        <v>0</v>
      </c>
      <c r="E3776" s="263">
        <f>COUNT(L18.3C47)</f>
        <v>1</v>
      </c>
      <c r="G3776" s="268" t="str">
        <f t="shared" si="174"/>
        <v>'=ISBLANK(L18.3C47)</v>
      </c>
      <c r="H3776" s="263" t="str">
        <f t="shared" si="175"/>
        <v>'=COUNT(L18.3C47)</v>
      </c>
    </row>
    <row r="3777" spans="1:8" x14ac:dyDescent="0.2">
      <c r="A3777" s="263" t="s">
        <v>6144</v>
      </c>
      <c r="B3777" s="263" t="s">
        <v>7067</v>
      </c>
      <c r="C3777" s="263">
        <f t="shared" ca="1" si="176"/>
        <v>0</v>
      </c>
      <c r="D3777" s="263" t="b">
        <f>ISBLANK(L18.3C48)</f>
        <v>0</v>
      </c>
      <c r="E3777" s="263">
        <f>COUNT(L18.3C48)</f>
        <v>1</v>
      </c>
      <c r="G3777" s="268" t="str">
        <f t="shared" si="174"/>
        <v>'=ISBLANK(L18.3C48)</v>
      </c>
      <c r="H3777" s="263" t="str">
        <f t="shared" si="175"/>
        <v>'=COUNT(L18.3C48)</v>
      </c>
    </row>
    <row r="3778" spans="1:8" x14ac:dyDescent="0.2">
      <c r="A3778" s="263" t="s">
        <v>6146</v>
      </c>
      <c r="B3778" s="263" t="s">
        <v>7068</v>
      </c>
      <c r="C3778" s="263">
        <f t="shared" ca="1" si="176"/>
        <v>0</v>
      </c>
      <c r="D3778" s="263" t="b">
        <f>ISBLANK(L18.3C49)</f>
        <v>0</v>
      </c>
      <c r="E3778" s="263">
        <f>COUNT(L18.3C49)</f>
        <v>1</v>
      </c>
      <c r="G3778" s="268" t="str">
        <f t="shared" ref="G3778:G3841" si="177">"'=ISBLANK(" &amp; A3778 &amp;")"</f>
        <v>'=ISBLANK(L18.3C49)</v>
      </c>
      <c r="H3778" s="263" t="str">
        <f t="shared" ref="H3778:H3841" si="178">"'=COUNT(" &amp; A3778 &amp;")"</f>
        <v>'=COUNT(L18.3C49)</v>
      </c>
    </row>
    <row r="3779" spans="1:8" x14ac:dyDescent="0.2">
      <c r="A3779" s="263" t="s">
        <v>6148</v>
      </c>
      <c r="B3779" s="263" t="s">
        <v>7069</v>
      </c>
      <c r="C3779" s="263">
        <f t="shared" ref="C3779:C3842" ca="1" si="179">INDIRECT(A3779)</f>
        <v>0</v>
      </c>
      <c r="D3779" s="263" t="b">
        <f>ISBLANK(L18.3C50)</f>
        <v>0</v>
      </c>
      <c r="E3779" s="263">
        <f>COUNT(L18.3C50)</f>
        <v>1</v>
      </c>
      <c r="G3779" s="268" t="str">
        <f t="shared" si="177"/>
        <v>'=ISBLANK(L18.3C50)</v>
      </c>
      <c r="H3779" s="263" t="str">
        <f t="shared" si="178"/>
        <v>'=COUNT(L18.3C50)</v>
      </c>
    </row>
    <row r="3780" spans="1:8" x14ac:dyDescent="0.2">
      <c r="A3780" s="263" t="s">
        <v>6150</v>
      </c>
      <c r="B3780" s="263" t="s">
        <v>7070</v>
      </c>
      <c r="C3780" s="263">
        <f t="shared" ca="1" si="179"/>
        <v>0</v>
      </c>
      <c r="D3780" s="263" t="b">
        <f>ISBLANK(L18.3C51)</f>
        <v>0</v>
      </c>
      <c r="E3780" s="263">
        <f>COUNT(L18.3C51)</f>
        <v>1</v>
      </c>
      <c r="G3780" s="268" t="str">
        <f t="shared" si="177"/>
        <v>'=ISBLANK(L18.3C51)</v>
      </c>
      <c r="H3780" s="263" t="str">
        <f t="shared" si="178"/>
        <v>'=COUNT(L18.3C51)</v>
      </c>
    </row>
    <row r="3781" spans="1:8" x14ac:dyDescent="0.2">
      <c r="A3781" s="263" t="s">
        <v>6152</v>
      </c>
      <c r="B3781" s="263" t="s">
        <v>7894</v>
      </c>
      <c r="C3781" s="263">
        <f t="shared" ca="1" si="179"/>
        <v>0</v>
      </c>
      <c r="D3781" s="263" t="b">
        <f>ISBLANK(L18.3T)</f>
        <v>0</v>
      </c>
      <c r="E3781" s="263">
        <f>COUNT(L18.3T)</f>
        <v>1</v>
      </c>
      <c r="G3781" s="268" t="str">
        <f t="shared" si="177"/>
        <v>'=ISBLANK(L18.3T)</v>
      </c>
      <c r="H3781" s="263" t="str">
        <f t="shared" si="178"/>
        <v>'=COUNT(L18.3T)</v>
      </c>
    </row>
    <row r="3782" spans="1:8" x14ac:dyDescent="0.2">
      <c r="A3782" s="263" t="s">
        <v>6153</v>
      </c>
      <c r="B3782" s="263" t="s">
        <v>6572</v>
      </c>
      <c r="C3782" s="263">
        <f t="shared" ca="1" si="179"/>
        <v>0</v>
      </c>
      <c r="D3782" s="263" t="b">
        <f>ISBLANK(L2.0C01)</f>
        <v>1</v>
      </c>
      <c r="E3782" s="263">
        <f>COUNT(L2.0C01)</f>
        <v>0</v>
      </c>
      <c r="G3782" s="268" t="str">
        <f t="shared" si="177"/>
        <v>'=ISBLANK(L2.0C01)</v>
      </c>
      <c r="H3782" s="263" t="str">
        <f t="shared" si="178"/>
        <v>'=COUNT(L2.0C01)</v>
      </c>
    </row>
    <row r="3783" spans="1:8" x14ac:dyDescent="0.2">
      <c r="A3783" s="263" t="s">
        <v>6154</v>
      </c>
      <c r="B3783" s="263" t="s">
        <v>6573</v>
      </c>
      <c r="C3783" s="263">
        <f t="shared" ca="1" si="179"/>
        <v>0</v>
      </c>
      <c r="D3783" s="263" t="b">
        <f>ISBLANK(L3.0C01)</f>
        <v>0</v>
      </c>
      <c r="E3783" s="263">
        <f>COUNT(L3.0C01)</f>
        <v>1</v>
      </c>
      <c r="G3783" s="268" t="str">
        <f t="shared" si="177"/>
        <v>'=ISBLANK(L3.0C01)</v>
      </c>
      <c r="H3783" s="263" t="str">
        <f t="shared" si="178"/>
        <v>'=COUNT(L3.0C01)</v>
      </c>
    </row>
    <row r="3784" spans="1:8" x14ac:dyDescent="0.2">
      <c r="A3784" s="263" t="s">
        <v>6155</v>
      </c>
      <c r="B3784" s="263" t="s">
        <v>6574</v>
      </c>
      <c r="C3784" s="263">
        <f t="shared" ca="1" si="179"/>
        <v>0</v>
      </c>
      <c r="D3784" s="263" t="b">
        <f>ISBLANK(L3.1C01)</f>
        <v>1</v>
      </c>
      <c r="E3784" s="263">
        <f>COUNT(L3.1C01)</f>
        <v>0</v>
      </c>
      <c r="G3784" s="268" t="str">
        <f t="shared" si="177"/>
        <v>'=ISBLANK(L3.1C01)</v>
      </c>
      <c r="H3784" s="263" t="str">
        <f t="shared" si="178"/>
        <v>'=COUNT(L3.1C01)</v>
      </c>
    </row>
    <row r="3785" spans="1:8" x14ac:dyDescent="0.2">
      <c r="A3785" s="263" t="s">
        <v>6156</v>
      </c>
      <c r="B3785" s="263" t="s">
        <v>6575</v>
      </c>
      <c r="C3785" s="263">
        <f t="shared" ca="1" si="179"/>
        <v>0</v>
      </c>
      <c r="D3785" s="263" t="b">
        <f>ISBLANK(L4.0C01)</f>
        <v>0</v>
      </c>
      <c r="E3785" s="263">
        <f>COUNT(L4.0C01)</f>
        <v>1</v>
      </c>
      <c r="G3785" s="268" t="str">
        <f t="shared" si="177"/>
        <v>'=ISBLANK(L4.0C01)</v>
      </c>
      <c r="H3785" s="263" t="str">
        <f t="shared" si="178"/>
        <v>'=COUNT(L4.0C01)</v>
      </c>
    </row>
    <row r="3786" spans="1:8" x14ac:dyDescent="0.2">
      <c r="A3786" s="263" t="s">
        <v>6158</v>
      </c>
      <c r="B3786" s="263" t="s">
        <v>6157</v>
      </c>
      <c r="C3786" s="263">
        <f t="shared" ca="1" si="179"/>
        <v>0</v>
      </c>
      <c r="D3786" s="263" t="b">
        <f>ISBLANK(L5.0C01)</f>
        <v>0</v>
      </c>
      <c r="E3786" s="263">
        <f>COUNT(L5.0C01)</f>
        <v>1</v>
      </c>
      <c r="G3786" s="268" t="str">
        <f t="shared" si="177"/>
        <v>'=ISBLANK(L5.0C01)</v>
      </c>
      <c r="H3786" s="263" t="str">
        <f t="shared" si="178"/>
        <v>'=COUNT(L5.0C01)</v>
      </c>
    </row>
    <row r="3787" spans="1:8" x14ac:dyDescent="0.2">
      <c r="A3787" s="263" t="s">
        <v>6160</v>
      </c>
      <c r="B3787" s="263" t="s">
        <v>6159</v>
      </c>
      <c r="C3787" s="263">
        <f t="shared" ca="1" si="179"/>
        <v>0</v>
      </c>
      <c r="D3787" s="263" t="b">
        <f>ISBLANK(L5.0C02)</f>
        <v>0</v>
      </c>
      <c r="E3787" s="263">
        <f>COUNT(L5.0C02)</f>
        <v>1</v>
      </c>
      <c r="G3787" s="268" t="str">
        <f t="shared" si="177"/>
        <v>'=ISBLANK(L5.0C02)</v>
      </c>
      <c r="H3787" s="263" t="str">
        <f t="shared" si="178"/>
        <v>'=COUNT(L5.0C02)</v>
      </c>
    </row>
    <row r="3788" spans="1:8" x14ac:dyDescent="0.2">
      <c r="A3788" s="263" t="s">
        <v>6162</v>
      </c>
      <c r="B3788" s="263" t="s">
        <v>6161</v>
      </c>
      <c r="C3788" s="263">
        <f t="shared" ca="1" si="179"/>
        <v>0</v>
      </c>
      <c r="D3788" s="263" t="b">
        <f>ISBLANK(L5.0C03)</f>
        <v>0</v>
      </c>
      <c r="E3788" s="263">
        <f>COUNT(L5.0C03)</f>
        <v>1</v>
      </c>
      <c r="G3788" s="268" t="str">
        <f t="shared" si="177"/>
        <v>'=ISBLANK(L5.0C03)</v>
      </c>
      <c r="H3788" s="263" t="str">
        <f t="shared" si="178"/>
        <v>'=COUNT(L5.0C03)</v>
      </c>
    </row>
    <row r="3789" spans="1:8" x14ac:dyDescent="0.2">
      <c r="A3789" s="263" t="s">
        <v>6164</v>
      </c>
      <c r="B3789" s="263" t="s">
        <v>6163</v>
      </c>
      <c r="C3789" s="263">
        <f t="shared" ca="1" si="179"/>
        <v>0</v>
      </c>
      <c r="D3789" s="263" t="b">
        <f>ISBLANK(L5.0C04)</f>
        <v>0</v>
      </c>
      <c r="E3789" s="263">
        <f>COUNT(L5.0C04)</f>
        <v>1</v>
      </c>
      <c r="G3789" s="268" t="str">
        <f t="shared" si="177"/>
        <v>'=ISBLANK(L5.0C04)</v>
      </c>
      <c r="H3789" s="263" t="str">
        <f t="shared" si="178"/>
        <v>'=COUNT(L5.0C04)</v>
      </c>
    </row>
    <row r="3790" spans="1:8" x14ac:dyDescent="0.2">
      <c r="A3790" s="263" t="s">
        <v>6166</v>
      </c>
      <c r="B3790" s="263" t="s">
        <v>6576</v>
      </c>
      <c r="C3790" s="263">
        <f t="shared" ca="1" si="179"/>
        <v>0</v>
      </c>
      <c r="D3790" s="263" t="b">
        <f>ISBLANK(L5.4C01)</f>
        <v>1</v>
      </c>
      <c r="E3790" s="263">
        <f>COUNT(L5.4C01)</f>
        <v>0</v>
      </c>
      <c r="G3790" s="268" t="str">
        <f t="shared" si="177"/>
        <v>'=ISBLANK(L5.4C01)</v>
      </c>
      <c r="H3790" s="263" t="str">
        <f t="shared" si="178"/>
        <v>'=COUNT(L5.4C01)</v>
      </c>
    </row>
    <row r="3791" spans="1:8" x14ac:dyDescent="0.2">
      <c r="A3791" s="263" t="s">
        <v>6167</v>
      </c>
      <c r="B3791" s="263" t="s">
        <v>6165</v>
      </c>
      <c r="C3791" s="263">
        <f t="shared" ca="1" si="179"/>
        <v>0</v>
      </c>
      <c r="D3791" s="263" t="b">
        <f>ISBLANK(L6.0C01)</f>
        <v>0</v>
      </c>
      <c r="E3791" s="263">
        <f>COUNT(L6.0C01)</f>
        <v>1</v>
      </c>
      <c r="G3791" s="268" t="str">
        <f t="shared" si="177"/>
        <v>'=ISBLANK(L6.0C01)</v>
      </c>
      <c r="H3791" s="263" t="str">
        <f t="shared" si="178"/>
        <v>'=COUNT(L6.0C01)</v>
      </c>
    </row>
    <row r="3792" spans="1:8" x14ac:dyDescent="0.2">
      <c r="A3792" s="263" t="s">
        <v>6169</v>
      </c>
      <c r="B3792" s="263" t="s">
        <v>6168</v>
      </c>
      <c r="C3792" s="263">
        <f t="shared" ca="1" si="179"/>
        <v>0</v>
      </c>
      <c r="D3792" s="263" t="b">
        <f>ISBLANK(L6.0C02)</f>
        <v>0</v>
      </c>
      <c r="E3792" s="263">
        <f>COUNT(L6.0C02)</f>
        <v>1</v>
      </c>
      <c r="G3792" s="268" t="str">
        <f t="shared" si="177"/>
        <v>'=ISBLANK(L6.0C02)</v>
      </c>
      <c r="H3792" s="263" t="str">
        <f t="shared" si="178"/>
        <v>'=COUNT(L6.0C02)</v>
      </c>
    </row>
    <row r="3793" spans="1:8" x14ac:dyDescent="0.2">
      <c r="A3793" s="263" t="s">
        <v>6451</v>
      </c>
      <c r="B3793" s="263" t="s">
        <v>6577</v>
      </c>
      <c r="C3793" s="263">
        <f t="shared" ca="1" si="179"/>
        <v>0</v>
      </c>
      <c r="D3793" s="263" t="b">
        <f>ISBLANK(L7.0R01)</f>
        <v>1</v>
      </c>
      <c r="E3793" s="263">
        <f>COUNT(L7.0R01)</f>
        <v>0</v>
      </c>
      <c r="G3793" s="268" t="str">
        <f t="shared" si="177"/>
        <v>'=ISBLANK(L7.0R01)</v>
      </c>
      <c r="H3793" s="263" t="str">
        <f t="shared" si="178"/>
        <v>'=COUNT(L7.0R01)</v>
      </c>
    </row>
    <row r="3794" spans="1:8" x14ac:dyDescent="0.2">
      <c r="A3794" s="263" t="s">
        <v>6452</v>
      </c>
      <c r="B3794" s="263" t="s">
        <v>6578</v>
      </c>
      <c r="C3794" s="263">
        <f t="shared" ca="1" si="179"/>
        <v>0</v>
      </c>
      <c r="D3794" s="263" t="b">
        <f>ISBLANK(L7.0R02)</f>
        <v>1</v>
      </c>
      <c r="E3794" s="263">
        <f>COUNT(L7.0R02)</f>
        <v>0</v>
      </c>
      <c r="G3794" s="268" t="str">
        <f t="shared" si="177"/>
        <v>'=ISBLANK(L7.0R02)</v>
      </c>
      <c r="H3794" s="263" t="str">
        <f t="shared" si="178"/>
        <v>'=COUNT(L7.0R02)</v>
      </c>
    </row>
    <row r="3795" spans="1:8" x14ac:dyDescent="0.2">
      <c r="A3795" s="263" t="s">
        <v>6170</v>
      </c>
      <c r="B3795" s="263" t="s">
        <v>6579</v>
      </c>
      <c r="C3795" s="263">
        <f t="shared" ca="1" si="179"/>
        <v>0</v>
      </c>
      <c r="D3795" s="263" t="b">
        <f>ISBLANK(L8.0C01)</f>
        <v>1</v>
      </c>
      <c r="E3795" s="263">
        <f>COUNT(L8.0C01)</f>
        <v>0</v>
      </c>
      <c r="G3795" s="268" t="str">
        <f t="shared" si="177"/>
        <v>'=ISBLANK(L8.0C01)</v>
      </c>
      <c r="H3795" s="263" t="str">
        <f t="shared" si="178"/>
        <v>'=COUNT(L8.0C01)</v>
      </c>
    </row>
    <row r="3796" spans="1:8" x14ac:dyDescent="0.2">
      <c r="A3796" s="263" t="s">
        <v>6171</v>
      </c>
      <c r="B3796" s="263" t="s">
        <v>6580</v>
      </c>
      <c r="C3796" s="263">
        <f t="shared" ca="1" si="179"/>
        <v>0</v>
      </c>
      <c r="D3796" s="263" t="b">
        <f>ISBLANK(L8.0C02)</f>
        <v>1</v>
      </c>
      <c r="E3796" s="263">
        <f>COUNT(L8.0C02)</f>
        <v>0</v>
      </c>
      <c r="G3796" s="268" t="str">
        <f t="shared" si="177"/>
        <v>'=ISBLANK(L8.0C02)</v>
      </c>
      <c r="H3796" s="263" t="str">
        <f t="shared" si="178"/>
        <v>'=COUNT(L8.0C02)</v>
      </c>
    </row>
    <row r="3797" spans="1:8" x14ac:dyDescent="0.2">
      <c r="A3797" s="263" t="s">
        <v>6172</v>
      </c>
      <c r="B3797" s="263" t="s">
        <v>6582</v>
      </c>
      <c r="C3797" s="263">
        <f t="shared" ca="1" si="179"/>
        <v>0</v>
      </c>
      <c r="D3797" s="263" t="b">
        <f>ISBLANK(L8.0C03)</f>
        <v>1</v>
      </c>
      <c r="E3797" s="263">
        <f>COUNT(L8.0C03)</f>
        <v>0</v>
      </c>
      <c r="G3797" s="268" t="str">
        <f t="shared" si="177"/>
        <v>'=ISBLANK(L8.0C03)</v>
      </c>
      <c r="H3797" s="263" t="str">
        <f t="shared" si="178"/>
        <v>'=COUNT(L8.0C03)</v>
      </c>
    </row>
    <row r="3798" spans="1:8" x14ac:dyDescent="0.2">
      <c r="A3798" s="263" t="s">
        <v>6173</v>
      </c>
      <c r="B3798" s="263" t="s">
        <v>6581</v>
      </c>
      <c r="C3798" s="263">
        <f t="shared" ca="1" si="179"/>
        <v>0</v>
      </c>
      <c r="D3798" s="263" t="b">
        <f>ISBLANK(L8.0C04)</f>
        <v>1</v>
      </c>
      <c r="E3798" s="263">
        <f>COUNT(L8.0C04)</f>
        <v>0</v>
      </c>
      <c r="G3798" s="268" t="str">
        <f t="shared" si="177"/>
        <v>'=ISBLANK(L8.0C04)</v>
      </c>
      <c r="H3798" s="263" t="str">
        <f t="shared" si="178"/>
        <v>'=COUNT(L8.0C04)</v>
      </c>
    </row>
    <row r="3799" spans="1:8" x14ac:dyDescent="0.2">
      <c r="A3799" s="263" t="s">
        <v>6174</v>
      </c>
      <c r="B3799" s="263" t="s">
        <v>6585</v>
      </c>
      <c r="C3799" s="263">
        <f t="shared" ca="1" si="179"/>
        <v>0</v>
      </c>
      <c r="D3799" s="263" t="b">
        <f>ISBLANK(L8.0C05)</f>
        <v>1</v>
      </c>
      <c r="E3799" s="263">
        <f>COUNT(L8.0C05)</f>
        <v>0</v>
      </c>
      <c r="G3799" s="268" t="str">
        <f t="shared" si="177"/>
        <v>'=ISBLANK(L8.0C05)</v>
      </c>
      <c r="H3799" s="263" t="str">
        <f t="shared" si="178"/>
        <v>'=COUNT(L8.0C05)</v>
      </c>
    </row>
    <row r="3800" spans="1:8" x14ac:dyDescent="0.2">
      <c r="A3800" s="263" t="s">
        <v>6175</v>
      </c>
      <c r="B3800" s="263" t="s">
        <v>6584</v>
      </c>
      <c r="C3800" s="263">
        <f t="shared" ca="1" si="179"/>
        <v>0</v>
      </c>
      <c r="D3800" s="263" t="b">
        <f>ISBLANK(L8.0C06)</f>
        <v>1</v>
      </c>
      <c r="E3800" s="263">
        <f>COUNT(L8.0C06)</f>
        <v>0</v>
      </c>
      <c r="G3800" s="268" t="str">
        <f t="shared" si="177"/>
        <v>'=ISBLANK(L8.0C06)</v>
      </c>
      <c r="H3800" s="263" t="str">
        <f t="shared" si="178"/>
        <v>'=COUNT(L8.0C06)</v>
      </c>
    </row>
    <row r="3801" spans="1:8" x14ac:dyDescent="0.2">
      <c r="A3801" s="264" t="s">
        <v>6176</v>
      </c>
      <c r="B3801" s="263" t="s">
        <v>6583</v>
      </c>
      <c r="C3801" s="263">
        <f t="shared" ca="1" si="179"/>
        <v>0</v>
      </c>
      <c r="D3801" s="263" t="b">
        <f>ISBLANK(L8.0C07)</f>
        <v>1</v>
      </c>
      <c r="E3801" s="263">
        <f>COUNT(L8.0C07)</f>
        <v>0</v>
      </c>
      <c r="G3801" s="268" t="str">
        <f t="shared" si="177"/>
        <v>'=ISBLANK(L8.0C07)</v>
      </c>
      <c r="H3801" s="263" t="str">
        <f t="shared" si="178"/>
        <v>'=COUNT(L8.0C07)</v>
      </c>
    </row>
    <row r="3802" spans="1:8" x14ac:dyDescent="0.2">
      <c r="A3802" s="263" t="s">
        <v>6177</v>
      </c>
      <c r="B3802" s="263" t="s">
        <v>6586</v>
      </c>
      <c r="C3802" s="263">
        <f t="shared" ca="1" si="179"/>
        <v>0</v>
      </c>
      <c r="D3802" s="263" t="b">
        <f>ISBLANK(L9.0C01)</f>
        <v>1</v>
      </c>
      <c r="E3802" s="263">
        <f>COUNT(L9.0C01)</f>
        <v>0</v>
      </c>
      <c r="G3802" s="268" t="str">
        <f t="shared" si="177"/>
        <v>'=ISBLANK(L9.0C01)</v>
      </c>
      <c r="H3802" s="263" t="str">
        <f t="shared" si="178"/>
        <v>'=COUNT(L9.0C01)</v>
      </c>
    </row>
    <row r="3803" spans="1:8" x14ac:dyDescent="0.2">
      <c r="A3803" s="263" t="s">
        <v>6178</v>
      </c>
      <c r="B3803" s="263" t="s">
        <v>6587</v>
      </c>
      <c r="C3803" s="263">
        <f t="shared" ca="1" si="179"/>
        <v>0</v>
      </c>
      <c r="D3803" s="263" t="b">
        <f>ISBLANK(L9.0C02)</f>
        <v>1</v>
      </c>
      <c r="E3803" s="263">
        <f>COUNT(L9.0C02)</f>
        <v>0</v>
      </c>
      <c r="G3803" s="268" t="str">
        <f t="shared" si="177"/>
        <v>'=ISBLANK(L9.0C02)</v>
      </c>
      <c r="H3803" s="263" t="str">
        <f t="shared" si="178"/>
        <v>'=COUNT(L9.0C02)</v>
      </c>
    </row>
    <row r="3804" spans="1:8" x14ac:dyDescent="0.2">
      <c r="A3804" s="263" t="s">
        <v>6179</v>
      </c>
      <c r="B3804" s="263" t="s">
        <v>6588</v>
      </c>
      <c r="C3804" s="263">
        <f t="shared" ca="1" si="179"/>
        <v>0</v>
      </c>
      <c r="D3804" s="263" t="b">
        <f>ISBLANK(L9.0C03)</f>
        <v>1</v>
      </c>
      <c r="E3804" s="263">
        <f>COUNT(L9.0C03)</f>
        <v>0</v>
      </c>
      <c r="G3804" s="268" t="str">
        <f t="shared" si="177"/>
        <v>'=ISBLANK(L9.0C03)</v>
      </c>
      <c r="H3804" s="263" t="str">
        <f t="shared" si="178"/>
        <v>'=COUNT(L9.0C03)</v>
      </c>
    </row>
    <row r="3805" spans="1:8" x14ac:dyDescent="0.2">
      <c r="A3805" s="263" t="s">
        <v>6295</v>
      </c>
      <c r="B3805" s="263" t="s">
        <v>6302</v>
      </c>
      <c r="C3805" s="263">
        <f t="shared" ca="1" si="179"/>
        <v>0</v>
      </c>
      <c r="D3805" s="263" t="b">
        <f>ISBLANK(LBL.Address1)</f>
        <v>1</v>
      </c>
      <c r="E3805" s="263">
        <f>COUNT(LBL.Address1)</f>
        <v>0</v>
      </c>
      <c r="G3805" s="268" t="str">
        <f t="shared" si="177"/>
        <v>'=ISBLANK(LBL.Address1)</v>
      </c>
      <c r="H3805" s="263" t="str">
        <f t="shared" si="178"/>
        <v>'=COUNT(LBL.Address1)</v>
      </c>
    </row>
    <row r="3806" spans="1:8" x14ac:dyDescent="0.2">
      <c r="A3806" s="263" t="s">
        <v>6296</v>
      </c>
      <c r="B3806" s="263" t="s">
        <v>6589</v>
      </c>
      <c r="C3806" s="263">
        <f t="shared" ca="1" si="179"/>
        <v>0</v>
      </c>
      <c r="D3806" s="263" t="b">
        <f>ISBLANK(LBL.Address2)</f>
        <v>1</v>
      </c>
      <c r="E3806" s="263">
        <f>COUNT(LBL.Address2)</f>
        <v>0</v>
      </c>
      <c r="G3806" s="268" t="str">
        <f t="shared" si="177"/>
        <v>'=ISBLANK(LBL.Address2)</v>
      </c>
      <c r="H3806" s="263" t="str">
        <f t="shared" si="178"/>
        <v>'=COUNT(LBL.Address2)</v>
      </c>
    </row>
    <row r="3807" spans="1:8" x14ac:dyDescent="0.2">
      <c r="A3807" s="263" t="s">
        <v>6297</v>
      </c>
      <c r="B3807" s="263" t="s">
        <v>6590</v>
      </c>
      <c r="C3807" s="263">
        <f t="shared" ca="1" si="179"/>
        <v>0</v>
      </c>
      <c r="D3807" s="263" t="b">
        <f>ISBLANK(LBL.City)</f>
        <v>1</v>
      </c>
      <c r="E3807" s="263">
        <f>COUNT(LBL.City)</f>
        <v>0</v>
      </c>
      <c r="G3807" s="268" t="str">
        <f t="shared" si="177"/>
        <v>'=ISBLANK(LBL.City)</v>
      </c>
      <c r="H3807" s="263" t="str">
        <f t="shared" si="178"/>
        <v>'=COUNT(LBL.City)</v>
      </c>
    </row>
    <row r="3808" spans="1:8" x14ac:dyDescent="0.2">
      <c r="A3808" s="263" t="s">
        <v>6298</v>
      </c>
      <c r="B3808" s="263" t="s">
        <v>6591</v>
      </c>
      <c r="C3808" s="263">
        <f t="shared" ca="1" si="179"/>
        <v>0</v>
      </c>
      <c r="D3808" s="263" t="b">
        <f>ISBLANK(LBL.CompanyName)</f>
        <v>1</v>
      </c>
      <c r="E3808" s="263">
        <f>COUNT(LBL.CompanyName)</f>
        <v>0</v>
      </c>
      <c r="G3808" s="268" t="str">
        <f t="shared" si="177"/>
        <v>'=ISBLANK(LBL.CompanyName)</v>
      </c>
      <c r="H3808" s="263" t="str">
        <f t="shared" si="178"/>
        <v>'=COUNT(LBL.CompanyName)</v>
      </c>
    </row>
    <row r="3809" spans="1:8" x14ac:dyDescent="0.2">
      <c r="A3809" s="263" t="s">
        <v>6299</v>
      </c>
      <c r="B3809" s="263" t="s">
        <v>6592</v>
      </c>
      <c r="C3809" s="263">
        <f t="shared" ca="1" si="179"/>
        <v>0</v>
      </c>
      <c r="D3809" s="263" t="b">
        <f>ISBLANK(LBL.Contact)</f>
        <v>1</v>
      </c>
      <c r="E3809" s="263">
        <f>COUNT(LBL.Contact)</f>
        <v>0</v>
      </c>
      <c r="G3809" s="268" t="str">
        <f t="shared" si="177"/>
        <v>'=ISBLANK(LBL.Contact)</v>
      </c>
      <c r="H3809" s="263" t="str">
        <f t="shared" si="178"/>
        <v>'=COUNT(LBL.Contact)</v>
      </c>
    </row>
    <row r="3810" spans="1:8" x14ac:dyDescent="0.2">
      <c r="A3810" s="263" t="s">
        <v>6300</v>
      </c>
      <c r="B3810" s="263" t="s">
        <v>6593</v>
      </c>
      <c r="C3810" s="263">
        <f t="shared" ca="1" si="179"/>
        <v>0</v>
      </c>
      <c r="D3810" s="263" t="b">
        <f>ISBLANK(LBL.DivName)</f>
        <v>1</v>
      </c>
      <c r="E3810" s="263">
        <f>COUNT(LBL.DivName)</f>
        <v>0</v>
      </c>
      <c r="G3810" s="268" t="str">
        <f t="shared" si="177"/>
        <v>'=ISBLANK(LBL.DivName)</v>
      </c>
      <c r="H3810" s="263" t="str">
        <f t="shared" si="178"/>
        <v>'=COUNT(LBL.DivName)</v>
      </c>
    </row>
    <row r="3811" spans="1:8" x14ac:dyDescent="0.2">
      <c r="A3811" s="263" t="s">
        <v>6301</v>
      </c>
      <c r="B3811" s="263" t="s">
        <v>6594</v>
      </c>
      <c r="C3811" s="263">
        <f t="shared" ca="1" si="179"/>
        <v>0</v>
      </c>
      <c r="D3811" s="263" t="b">
        <f>ISBLANK(LBL.PostalCode)</f>
        <v>1</v>
      </c>
      <c r="E3811" s="263">
        <f>COUNT(LBL.PostalCode)</f>
        <v>0</v>
      </c>
      <c r="G3811" s="268" t="str">
        <f t="shared" si="177"/>
        <v>'=ISBLANK(LBL.PostalCode)</v>
      </c>
      <c r="H3811" s="263" t="str">
        <f t="shared" si="178"/>
        <v>'=COUNT(LBL.PostalCode)</v>
      </c>
    </row>
    <row r="3812" spans="1:8" x14ac:dyDescent="0.2">
      <c r="A3812" s="263" t="s">
        <v>6303</v>
      </c>
      <c r="B3812" s="263" t="s">
        <v>6595</v>
      </c>
      <c r="C3812" s="263">
        <f t="shared" ca="1" si="179"/>
        <v>0</v>
      </c>
      <c r="D3812" s="263" t="b">
        <f>ISBLANK(LBL.Province)</f>
        <v>1</v>
      </c>
      <c r="E3812" s="263">
        <f>COUNT(LBL.Province)</f>
        <v>0</v>
      </c>
      <c r="G3812" s="268" t="str">
        <f t="shared" si="177"/>
        <v>'=ISBLANK(LBL.Province)</v>
      </c>
      <c r="H3812" s="263" t="str">
        <f t="shared" si="178"/>
        <v>'=COUNT(LBL.Province)</v>
      </c>
    </row>
    <row r="3813" spans="1:8" x14ac:dyDescent="0.2">
      <c r="A3813" s="263" t="s">
        <v>7071</v>
      </c>
      <c r="B3813" s="263" t="s">
        <v>7072</v>
      </c>
      <c r="C3813" s="263" t="e">
        <f t="shared" ca="1" si="179"/>
        <v>#VALUE!</v>
      </c>
      <c r="D3813" s="263" t="b">
        <f>ISBLANK(lstDays)</f>
        <v>0</v>
      </c>
      <c r="E3813" s="263">
        <f>COUNT(lstDays)</f>
        <v>31</v>
      </c>
      <c r="G3813" s="268" t="str">
        <f t="shared" si="177"/>
        <v>'=ISBLANK(lstDays)</v>
      </c>
      <c r="H3813" s="263" t="str">
        <f t="shared" si="178"/>
        <v>'=COUNT(lstDays)</v>
      </c>
    </row>
    <row r="3814" spans="1:8" x14ac:dyDescent="0.2">
      <c r="A3814" s="263" t="s">
        <v>7073</v>
      </c>
      <c r="B3814" s="263" t="s">
        <v>7074</v>
      </c>
      <c r="C3814" s="263" t="e">
        <f t="shared" ca="1" si="179"/>
        <v>#REF!</v>
      </c>
      <c r="D3814" s="263" t="b">
        <f>ISBLANK(lstDaysFiscal)</f>
        <v>0</v>
      </c>
      <c r="E3814" s="263">
        <f>COUNT(lstDaysFiscal)</f>
        <v>31</v>
      </c>
      <c r="G3814" s="268" t="str">
        <f t="shared" si="177"/>
        <v>'=ISBLANK(lstDaysFiscal)</v>
      </c>
      <c r="H3814" s="263" t="str">
        <f t="shared" si="178"/>
        <v>'=COUNT(lstDaysFiscal)</v>
      </c>
    </row>
    <row r="3815" spans="1:8" x14ac:dyDescent="0.2">
      <c r="A3815" s="263" t="s">
        <v>7075</v>
      </c>
      <c r="B3815" s="263" t="s">
        <v>7076</v>
      </c>
      <c r="C3815" s="263" t="e">
        <f t="shared" ca="1" si="179"/>
        <v>#REF!</v>
      </c>
      <c r="D3815" s="263" t="b">
        <f>ISBLANK(lstDaysReport)</f>
        <v>0</v>
      </c>
      <c r="E3815" s="263">
        <f>COUNT(lstDaysReport)</f>
        <v>31</v>
      </c>
      <c r="G3815" s="268" t="str">
        <f t="shared" si="177"/>
        <v>'=ISBLANK(lstDaysReport)</v>
      </c>
      <c r="H3815" s="263" t="str">
        <f t="shared" si="178"/>
        <v>'=COUNT(lstDaysReport)</v>
      </c>
    </row>
    <row r="3816" spans="1:8" x14ac:dyDescent="0.2">
      <c r="A3816" s="263" t="s">
        <v>6304</v>
      </c>
      <c r="B3816" s="263" t="s">
        <v>6305</v>
      </c>
      <c r="C3816" s="263" t="e">
        <f t="shared" ca="1" si="179"/>
        <v>#VALUE!</v>
      </c>
      <c r="D3816" s="263" t="b">
        <f>ISBLANK(lstFormNumber)</f>
        <v>0</v>
      </c>
      <c r="E3816" s="263">
        <f>COUNT(lstFormNumber)</f>
        <v>0</v>
      </c>
      <c r="G3816" s="268" t="str">
        <f t="shared" si="177"/>
        <v>'=ISBLANK(lstFormNumber)</v>
      </c>
      <c r="H3816" s="263" t="str">
        <f t="shared" si="178"/>
        <v>'=COUNT(lstFormNumber)</v>
      </c>
    </row>
    <row r="3817" spans="1:8" x14ac:dyDescent="0.2">
      <c r="A3817" s="263" t="s">
        <v>6306</v>
      </c>
      <c r="B3817" s="263" t="s">
        <v>6307</v>
      </c>
      <c r="C3817" s="263" t="e">
        <f t="shared" ca="1" si="179"/>
        <v>#VALUE!</v>
      </c>
      <c r="D3817" s="263" t="b">
        <f>ISBLANK(lstFormType)</f>
        <v>0</v>
      </c>
      <c r="E3817" s="263">
        <f>COUNT(lstFormType)</f>
        <v>0</v>
      </c>
      <c r="G3817" s="268" t="str">
        <f t="shared" si="177"/>
        <v>'=ISBLANK(lstFormType)</v>
      </c>
      <c r="H3817" s="263" t="str">
        <f t="shared" si="178"/>
        <v>'=COUNT(lstFormType)</v>
      </c>
    </row>
    <row r="3818" spans="1:8" x14ac:dyDescent="0.2">
      <c r="A3818" s="263" t="s">
        <v>7077</v>
      </c>
      <c r="B3818" s="263" t="s">
        <v>7078</v>
      </c>
      <c r="C3818" s="263" t="e">
        <f t="shared" ca="1" si="179"/>
        <v>#VALUE!</v>
      </c>
      <c r="D3818" s="263" t="b">
        <f>ISBLANK(lstMonths)</f>
        <v>0</v>
      </c>
      <c r="E3818" s="263">
        <f>COUNT(lstMonths)</f>
        <v>12</v>
      </c>
      <c r="G3818" s="268" t="str">
        <f t="shared" si="177"/>
        <v>'=ISBLANK(lstMonths)</v>
      </c>
      <c r="H3818" s="263" t="str">
        <f t="shared" si="178"/>
        <v>'=COUNT(lstMonths)</v>
      </c>
    </row>
    <row r="3819" spans="1:8" x14ac:dyDescent="0.2">
      <c r="A3819" s="263" t="s">
        <v>6342</v>
      </c>
      <c r="B3819" s="263" t="s">
        <v>6596</v>
      </c>
      <c r="C3819" s="263" t="e">
        <f t="shared" ca="1" si="179"/>
        <v>#VALUE!</v>
      </c>
      <c r="D3819" s="263" t="b">
        <f>ISBLANK(lstProvince)</f>
        <v>0</v>
      </c>
      <c r="E3819" s="263">
        <f>COUNT(lstProvince)</f>
        <v>0</v>
      </c>
      <c r="G3819" s="268" t="str">
        <f t="shared" si="177"/>
        <v>'=ISBLANK(lstProvince)</v>
      </c>
      <c r="H3819" s="263" t="str">
        <f t="shared" si="178"/>
        <v>'=COUNT(lstProvince)</v>
      </c>
    </row>
    <row r="3820" spans="1:8" x14ac:dyDescent="0.2">
      <c r="A3820" s="263" t="s">
        <v>6343</v>
      </c>
      <c r="B3820" s="263" t="s">
        <v>7999</v>
      </c>
      <c r="C3820" s="263" t="e">
        <f t="shared" ca="1" si="179"/>
        <v>#VALUE!</v>
      </c>
      <c r="D3820" s="263" t="b">
        <f>ISBLANK(lstRockWork)</f>
        <v>0</v>
      </c>
      <c r="E3820" s="263">
        <f>COUNT(lstRockWork)</f>
        <v>0</v>
      </c>
      <c r="G3820" s="268" t="str">
        <f t="shared" si="177"/>
        <v>'=ISBLANK(lstRockWork)</v>
      </c>
      <c r="H3820" s="263" t="str">
        <f t="shared" si="178"/>
        <v>'=COUNT(lstRockWork)</v>
      </c>
    </row>
    <row r="3821" spans="1:8" x14ac:dyDescent="0.2">
      <c r="A3821" s="263" t="s">
        <v>7088</v>
      </c>
      <c r="B3821" s="263" t="s">
        <v>8000</v>
      </c>
      <c r="C3821" s="263" t="e">
        <f t="shared" ca="1" si="179"/>
        <v>#VALUE!</v>
      </c>
      <c r="D3821" s="263" t="b">
        <f>ISBLANK(lstYear)</f>
        <v>0</v>
      </c>
      <c r="E3821" s="263">
        <f>COUNT(lstYear)</f>
        <v>2</v>
      </c>
      <c r="G3821" s="268" t="str">
        <f t="shared" si="177"/>
        <v>'=ISBLANK(lstYear)</v>
      </c>
      <c r="H3821" s="263" t="str">
        <f t="shared" si="178"/>
        <v>'=COUNT(lstYear)</v>
      </c>
    </row>
    <row r="3822" spans="1:8" x14ac:dyDescent="0.2">
      <c r="A3822" s="263" t="s">
        <v>6308</v>
      </c>
      <c r="B3822" s="263" t="s">
        <v>6309</v>
      </c>
      <c r="C3822" s="263" t="str">
        <f t="shared" ca="1" si="179"/>
        <v>ONLINE</v>
      </c>
      <c r="D3822" s="263" t="b">
        <f>ISBLANK(ParamFormType)</f>
        <v>0</v>
      </c>
      <c r="E3822" s="263">
        <f>COUNT(ParamFormType)</f>
        <v>0</v>
      </c>
      <c r="G3822" s="268" t="str">
        <f t="shared" si="177"/>
        <v>'=ISBLANK(ParamFormType)</v>
      </c>
      <c r="H3822" s="263" t="str">
        <f t="shared" si="178"/>
        <v>'=COUNT(ParamFormType)</v>
      </c>
    </row>
    <row r="3823" spans="1:8" x14ac:dyDescent="0.2">
      <c r="A3823" s="263" t="s">
        <v>6310</v>
      </c>
      <c r="B3823" s="263" t="s">
        <v>6311</v>
      </c>
      <c r="C3823" s="263" t="str">
        <f t="shared" ca="1" si="179"/>
        <v>MIN-EX3R2</v>
      </c>
      <c r="D3823" s="263" t="b">
        <f>ISBLANK(ParamInputForm)</f>
        <v>0</v>
      </c>
      <c r="E3823" s="263">
        <f>COUNT(ParamInputForm)</f>
        <v>0</v>
      </c>
      <c r="G3823" s="268" t="str">
        <f t="shared" si="177"/>
        <v>'=ISBLANK(ParamInputForm)</v>
      </c>
      <c r="H3823" s="263" t="str">
        <f t="shared" si="178"/>
        <v>'=COUNT(ParamInputForm)</v>
      </c>
    </row>
    <row r="3824" spans="1:8" x14ac:dyDescent="0.2">
      <c r="A3824" s="263" t="s">
        <v>6312</v>
      </c>
      <c r="B3824" s="263" t="s">
        <v>6313</v>
      </c>
      <c r="C3824" s="263">
        <f t="shared" ca="1" si="179"/>
        <v>2019</v>
      </c>
      <c r="D3824" s="263" t="b">
        <f>ISBLANK(ParamInputYear)</f>
        <v>0</v>
      </c>
      <c r="E3824" s="263">
        <f>COUNT(ParamInputYear)</f>
        <v>1</v>
      </c>
      <c r="G3824" s="268" t="str">
        <f t="shared" si="177"/>
        <v>'=ISBLANK(ParamInputYear)</v>
      </c>
      <c r="H3824" s="263" t="str">
        <f t="shared" si="178"/>
        <v>'=COUNT(ParamInputYear)</v>
      </c>
    </row>
    <row r="3825" spans="1:8" x14ac:dyDescent="0.2">
      <c r="A3825" s="263" t="s">
        <v>6314</v>
      </c>
      <c r="B3825" s="263" t="s">
        <v>6315</v>
      </c>
      <c r="C3825" s="263">
        <f t="shared" ca="1" si="179"/>
        <v>2020</v>
      </c>
      <c r="D3825" s="263" t="b">
        <f>ISBLANK(ParamYear1)</f>
        <v>0</v>
      </c>
      <c r="E3825" s="263">
        <f>COUNT(ParamYear1)</f>
        <v>1</v>
      </c>
      <c r="G3825" s="268" t="str">
        <f t="shared" si="177"/>
        <v>'=ISBLANK(ParamYear1)</v>
      </c>
      <c r="H3825" s="263" t="str">
        <f t="shared" si="178"/>
        <v>'=COUNT(ParamYear1)</v>
      </c>
    </row>
    <row r="3826" spans="1:8" x14ac:dyDescent="0.2">
      <c r="A3826" s="263" t="s">
        <v>6231</v>
      </c>
      <c r="B3826" s="263" t="s">
        <v>6597</v>
      </c>
      <c r="C3826" s="263" t="str">
        <f t="shared" ca="1" si="179"/>
        <v>ONLINE</v>
      </c>
      <c r="D3826" s="263" t="b">
        <f>ISBLANK(QT)</f>
        <v>0</v>
      </c>
      <c r="E3826" s="263">
        <f>COUNT(QT)</f>
        <v>0</v>
      </c>
      <c r="G3826" s="268" t="str">
        <f t="shared" si="177"/>
        <v>'=ISBLANK(QT)</v>
      </c>
      <c r="H3826" s="263" t="str">
        <f t="shared" si="178"/>
        <v>'=COUNT(QT)</v>
      </c>
    </row>
    <row r="3827" spans="1:8" x14ac:dyDescent="0.2">
      <c r="A3827" s="263" t="s">
        <v>6232</v>
      </c>
      <c r="B3827" s="263" t="s">
        <v>6598</v>
      </c>
      <c r="C3827" s="263" t="str">
        <f t="shared" ca="1" si="179"/>
        <v>April 30, 2020</v>
      </c>
      <c r="D3827" s="263" t="b">
        <f>ISBLANK(RDATE)</f>
        <v>0</v>
      </c>
      <c r="E3827" s="263">
        <f>COUNT(RDATE)</f>
        <v>0</v>
      </c>
      <c r="G3827" s="268" t="str">
        <f t="shared" si="177"/>
        <v>'=ISBLANK(RDATE)</v>
      </c>
      <c r="H3827" s="263" t="str">
        <f t="shared" si="178"/>
        <v>'=COUNT(RDATE)</v>
      </c>
    </row>
    <row r="3828" spans="1:8" x14ac:dyDescent="0.2">
      <c r="A3828" s="263" t="s">
        <v>7079</v>
      </c>
      <c r="B3828" s="263" t="s">
        <v>7080</v>
      </c>
      <c r="C3828" s="263">
        <f t="shared" ca="1" si="179"/>
        <v>0</v>
      </c>
      <c r="D3828" s="263" t="b">
        <f>ISBLANK(ReportYear)</f>
        <v>0</v>
      </c>
      <c r="E3828" s="263">
        <f>COUNT(ReportYear)</f>
        <v>1</v>
      </c>
      <c r="G3828" s="268" t="str">
        <f t="shared" si="177"/>
        <v>'=ISBLANK(ReportYear)</v>
      </c>
      <c r="H3828" s="263" t="str">
        <f t="shared" si="178"/>
        <v>'=COUNT(ReportYear)</v>
      </c>
    </row>
    <row r="3829" spans="1:8" x14ac:dyDescent="0.2">
      <c r="A3829" s="263" t="s">
        <v>6268</v>
      </c>
      <c r="B3829" s="263" t="s">
        <v>6316</v>
      </c>
      <c r="C3829" s="263" t="str">
        <f t="shared" ca="1" si="179"/>
        <v>April 30, 2020</v>
      </c>
      <c r="D3829" s="263" t="b">
        <f>ISBLANK(ReturnDate)</f>
        <v>0</v>
      </c>
      <c r="E3829" s="263">
        <f>COUNT(ReturnDate)</f>
        <v>0</v>
      </c>
      <c r="G3829" s="268" t="str">
        <f t="shared" si="177"/>
        <v>'=ISBLANK(ReturnDate)</v>
      </c>
      <c r="H3829" s="263" t="str">
        <f t="shared" si="178"/>
        <v>'=COUNT(ReturnDate)</v>
      </c>
    </row>
    <row r="3830" spans="1:8" x14ac:dyDescent="0.2">
      <c r="A3830" s="263" t="s">
        <v>6233</v>
      </c>
      <c r="B3830" s="263" t="s">
        <v>6599</v>
      </c>
      <c r="C3830" s="263" t="str">
        <f t="shared" ca="1" si="179"/>
        <v>2019 ANNUAL AND REVISED INTENTIONS 2020</v>
      </c>
      <c r="D3830" s="263" t="b">
        <f>ISBLANK(SD_1)</f>
        <v>0</v>
      </c>
      <c r="E3830" s="263">
        <f>COUNT(SD_1)</f>
        <v>0</v>
      </c>
      <c r="G3830" s="268" t="str">
        <f t="shared" si="177"/>
        <v>'=ISBLANK(SD_1)</v>
      </c>
      <c r="H3830" s="263" t="str">
        <f t="shared" si="178"/>
        <v>'=COUNT(SD_1)</v>
      </c>
    </row>
    <row r="3831" spans="1:8" x14ac:dyDescent="0.2">
      <c r="A3831" s="263" t="s">
        <v>6234</v>
      </c>
      <c r="B3831" s="263" t="s">
        <v>6600</v>
      </c>
      <c r="C3831" s="263" t="str">
        <f t="shared" ca="1" si="179"/>
        <v>COMMENTS (to avoid further inquiry, explain significant changes from your previous preliminary estimates for 2019 and intentions for 2020):</v>
      </c>
      <c r="D3831" s="263" t="b">
        <f>ISBLANK(SD_2)</f>
        <v>0</v>
      </c>
      <c r="E3831" s="263">
        <f>COUNT(SD_2)</f>
        <v>0</v>
      </c>
      <c r="G3831" s="268" t="str">
        <f t="shared" si="177"/>
        <v>'=ISBLANK(SD_2)</v>
      </c>
      <c r="H3831" s="263" t="str">
        <f t="shared" si="178"/>
        <v>'=COUNT(SD_2)</v>
      </c>
    </row>
    <row r="3832" spans="1:8" x14ac:dyDescent="0.2">
      <c r="A3832" s="263" t="s">
        <v>6235</v>
      </c>
      <c r="B3832" s="263" t="s">
        <v>6601</v>
      </c>
      <c r="C3832" s="263" t="str">
        <f t="shared" ca="1" si="179"/>
        <v>2020 REVISED INTENTIONS FOR THE PROVINCE/TERRITORY COVERED (ALL PROPERTIES OR MINES/MILLS)</v>
      </c>
      <c r="D3832" s="263" t="b">
        <f>ISBLANK(SD_3)</f>
        <v>0</v>
      </c>
      <c r="E3832" s="263">
        <f>COUNT(SD_3)</f>
        <v>0</v>
      </c>
      <c r="G3832" s="268" t="str">
        <f t="shared" si="177"/>
        <v>'=ISBLANK(SD_3)</v>
      </c>
      <c r="H3832" s="263" t="str">
        <f t="shared" si="178"/>
        <v>'=COUNT(SD_3)</v>
      </c>
    </row>
    <row r="3833" spans="1:8" x14ac:dyDescent="0.2">
      <c r="A3833" s="263" t="s">
        <v>6236</v>
      </c>
      <c r="B3833" s="263" t="s">
        <v>6317</v>
      </c>
      <c r="C3833" s="263" t="str">
        <f t="shared" ca="1" si="179"/>
        <v>2019 ANNUAL - EXPENDITURE REPORT</v>
      </c>
      <c r="D3833" s="263" t="b">
        <f>ISBLANK(SD_4)</f>
        <v>0</v>
      </c>
      <c r="E3833" s="263">
        <f>COUNT(SD_4)</f>
        <v>0</v>
      </c>
      <c r="G3833" s="268" t="str">
        <f t="shared" si="177"/>
        <v>'=ISBLANK(SD_4)</v>
      </c>
      <c r="H3833" s="263" t="str">
        <f t="shared" si="178"/>
        <v>'=COUNT(SD_4)</v>
      </c>
    </row>
    <row r="3834" spans="1:8" x14ac:dyDescent="0.2">
      <c r="A3834" s="263" t="s">
        <v>6318</v>
      </c>
      <c r="B3834" s="263" t="s">
        <v>6319</v>
      </c>
      <c r="C3834" s="263" t="str">
        <f t="shared" ca="1" si="179"/>
        <v>2019 ANNUAL - EXPENDITURE REPORT</v>
      </c>
      <c r="D3834" s="263" t="b">
        <f>ISBLANK(SD_4T)</f>
        <v>0</v>
      </c>
      <c r="E3834" s="263">
        <f>COUNT(SD_4T)</f>
        <v>0</v>
      </c>
      <c r="G3834" s="268" t="str">
        <f t="shared" si="177"/>
        <v>'=ISBLANK(SD_4T)</v>
      </c>
      <c r="H3834" s="263" t="str">
        <f t="shared" si="178"/>
        <v>'=COUNT(SD_4T)</v>
      </c>
    </row>
    <row r="3835" spans="1:8" x14ac:dyDescent="0.2">
      <c r="A3835" s="263" t="s">
        <v>6320</v>
      </c>
      <c r="B3835" s="263" t="s">
        <v>6321</v>
      </c>
      <c r="C3835" s="263" t="str">
        <f t="shared" ca="1" si="179"/>
        <v>2019 JOINT-VENTURE OR OPTION AGREEMENT PARTICIPANTS</v>
      </c>
      <c r="D3835" s="263" t="b">
        <f>ISBLANK(SD_5_P4_1)</f>
        <v>0</v>
      </c>
      <c r="E3835" s="263">
        <f>COUNT(SD_5_P4_1)</f>
        <v>0</v>
      </c>
      <c r="G3835" s="268" t="str">
        <f t="shared" si="177"/>
        <v>'=ISBLANK(SD_5_P4_1)</v>
      </c>
      <c r="H3835" s="263" t="str">
        <f t="shared" si="178"/>
        <v>'=COUNT(SD_5_P4_1)</v>
      </c>
    </row>
    <row r="3836" spans="1:8" x14ac:dyDescent="0.2">
      <c r="A3836" s="263" t="s">
        <v>6322</v>
      </c>
      <c r="B3836" s="263" t="s">
        <v>6323</v>
      </c>
      <c r="C3836" s="263" t="str">
        <f t="shared" ca="1" si="179"/>
        <v>2019 JOINT-VENTURE OR OPTION AGREEMENT PARTICIPANTS</v>
      </c>
      <c r="D3836" s="263" t="b">
        <f>ISBLANK(SD_5_P4_2)</f>
        <v>0</v>
      </c>
      <c r="E3836" s="263">
        <f>COUNT(SD_5_P4_2)</f>
        <v>0</v>
      </c>
      <c r="G3836" s="268" t="str">
        <f t="shared" si="177"/>
        <v>'=ISBLANK(SD_5_P4_2)</v>
      </c>
      <c r="H3836" s="263" t="str">
        <f t="shared" si="178"/>
        <v>'=COUNT(SD_5_P4_2)</v>
      </c>
    </row>
    <row r="3837" spans="1:8" x14ac:dyDescent="0.2">
      <c r="A3837" s="263" t="s">
        <v>6324</v>
      </c>
      <c r="B3837" s="263" t="s">
        <v>6325</v>
      </c>
      <c r="C3837" s="263" t="str">
        <f t="shared" ca="1" si="179"/>
        <v>2019 JOINT-VENTURE OR OPTION AGREEMENT PARTICIPANTS</v>
      </c>
      <c r="D3837" s="263" t="b">
        <f>ISBLANK(SD_5_P4_3)</f>
        <v>0</v>
      </c>
      <c r="E3837" s="263">
        <f>COUNT(SD_5_P4_3)</f>
        <v>0</v>
      </c>
      <c r="G3837" s="268" t="str">
        <f t="shared" si="177"/>
        <v>'=ISBLANK(SD_5_P4_3)</v>
      </c>
      <c r="H3837" s="263" t="str">
        <f t="shared" si="178"/>
        <v>'=COUNT(SD_5_P4_3)</v>
      </c>
    </row>
    <row r="3838" spans="1:8" x14ac:dyDescent="0.2">
      <c r="A3838" s="263" t="s">
        <v>6326</v>
      </c>
      <c r="B3838" s="263" t="s">
        <v>6327</v>
      </c>
      <c r="C3838" s="263" t="str">
        <f t="shared" ca="1" si="179"/>
        <v>2019 JOINT-VENTURE OR OPTION AGREEMENT PARTICIPANTS</v>
      </c>
      <c r="D3838" s="263" t="b">
        <f>ISBLANK(SD_5_P4_4)</f>
        <v>0</v>
      </c>
      <c r="E3838" s="263">
        <f>COUNT(SD_5_P4_4)</f>
        <v>0</v>
      </c>
      <c r="G3838" s="268" t="str">
        <f t="shared" si="177"/>
        <v>'=ISBLANK(SD_5_P4_4)</v>
      </c>
      <c r="H3838" s="263" t="str">
        <f t="shared" si="178"/>
        <v>'=COUNT(SD_5_P4_4)</v>
      </c>
    </row>
    <row r="3839" spans="1:8" x14ac:dyDescent="0.2">
      <c r="A3839" s="263" t="s">
        <v>6328</v>
      </c>
      <c r="B3839" s="263" t="s">
        <v>6329</v>
      </c>
      <c r="C3839" s="263" t="str">
        <f t="shared" ca="1" si="179"/>
        <v>2019 JOINT-VENTURE OR OPTION AGREEMENT PARTICIPANTS</v>
      </c>
      <c r="D3839" s="263" t="b">
        <f>ISBLANK(SD_5_P4_5)</f>
        <v>0</v>
      </c>
      <c r="E3839" s="263">
        <f>COUNT(SD_5_P4_5)</f>
        <v>0</v>
      </c>
      <c r="G3839" s="268" t="str">
        <f t="shared" si="177"/>
        <v>'=ISBLANK(SD_5_P4_5)</v>
      </c>
      <c r="H3839" s="263" t="str">
        <f t="shared" si="178"/>
        <v>'=COUNT(SD_5_P4_5)</v>
      </c>
    </row>
    <row r="3840" spans="1:8" x14ac:dyDescent="0.2">
      <c r="A3840" s="263" t="s">
        <v>6330</v>
      </c>
      <c r="B3840" s="263" t="s">
        <v>6331</v>
      </c>
      <c r="C3840" s="263" t="str">
        <f t="shared" ca="1" si="179"/>
        <v>2019 JOINT-VENTURE OR OPTION AGREEMENT PARTICIPANTS</v>
      </c>
      <c r="D3840" s="263" t="b">
        <f>ISBLANK(SD_5_P4_6)</f>
        <v>0</v>
      </c>
      <c r="E3840" s="263">
        <f>COUNT(SD_5_P4_6)</f>
        <v>0</v>
      </c>
      <c r="G3840" s="268" t="str">
        <f t="shared" si="177"/>
        <v>'=ISBLANK(SD_5_P4_6)</v>
      </c>
      <c r="H3840" s="263" t="str">
        <f t="shared" si="178"/>
        <v>'=COUNT(SD_5_P4_6)</v>
      </c>
    </row>
    <row r="3841" spans="1:8" x14ac:dyDescent="0.2">
      <c r="A3841" s="263" t="s">
        <v>6332</v>
      </c>
      <c r="B3841" s="263" t="s">
        <v>6333</v>
      </c>
      <c r="C3841" s="263" t="str">
        <f t="shared" ca="1" si="179"/>
        <v>2019 ANNUAL AND REVISED INTENTIONS 2020</v>
      </c>
      <c r="D3841" s="263" t="b">
        <f>ISBLANK(Title1)</f>
        <v>0</v>
      </c>
      <c r="E3841" s="263">
        <f>COUNT(Title1)</f>
        <v>0</v>
      </c>
      <c r="G3841" s="268" t="str">
        <f t="shared" si="177"/>
        <v>'=ISBLANK(Title1)</v>
      </c>
      <c r="H3841" s="263" t="str">
        <f t="shared" si="178"/>
        <v>'=COUNT(Title1)</v>
      </c>
    </row>
    <row r="3842" spans="1:8" x14ac:dyDescent="0.2">
      <c r="A3842" s="263" t="s">
        <v>6334</v>
      </c>
      <c r="B3842" s="263" t="s">
        <v>6335</v>
      </c>
      <c r="C3842" s="263" t="str">
        <f t="shared" ca="1" si="179"/>
        <v>COMMENTS (to avoid further inquiry, explain significant changes from your previous preliminary estimates for 2019 and intentions for 2020):</v>
      </c>
      <c r="D3842" s="263" t="b">
        <f>ISBLANK(Title2)</f>
        <v>0</v>
      </c>
      <c r="E3842" s="263">
        <f>COUNT(Title2)</f>
        <v>0</v>
      </c>
      <c r="G3842" s="268" t="str">
        <f t="shared" ref="G3842:G3851" si="180">"'=ISBLANK(" &amp; A3842 &amp;")"</f>
        <v>'=ISBLANK(Title2)</v>
      </c>
      <c r="H3842" s="263" t="str">
        <f t="shared" ref="H3842:H3851" si="181">"'=COUNT(" &amp; A3842 &amp;")"</f>
        <v>'=COUNT(Title2)</v>
      </c>
    </row>
    <row r="3843" spans="1:8" x14ac:dyDescent="0.2">
      <c r="A3843" s="263" t="s">
        <v>6336</v>
      </c>
      <c r="B3843" s="263" t="s">
        <v>6337</v>
      </c>
      <c r="C3843" s="263" t="str">
        <f t="shared" ref="C3843:C3851" ca="1" si="182">INDIRECT(A3843)</f>
        <v>2020 REVISED INTENTIONS FOR THE PROVINCE/TERRITORY COVERED (ALL PROPERTIES OR MINES/MILLS)</v>
      </c>
      <c r="D3843" s="263" t="b">
        <f>ISBLANK(Title3)</f>
        <v>0</v>
      </c>
      <c r="E3843" s="263">
        <f>COUNT(Title3)</f>
        <v>0</v>
      </c>
      <c r="G3843" s="268" t="str">
        <f t="shared" si="180"/>
        <v>'=ISBLANK(Title3)</v>
      </c>
      <c r="H3843" s="263" t="str">
        <f t="shared" si="181"/>
        <v>'=COUNT(Title3)</v>
      </c>
    </row>
    <row r="3844" spans="1:8" x14ac:dyDescent="0.2">
      <c r="A3844" s="263" t="s">
        <v>6338</v>
      </c>
      <c r="B3844" s="263" t="s">
        <v>6339</v>
      </c>
      <c r="C3844" s="263" t="str">
        <f t="shared" ca="1" si="182"/>
        <v>2019 ANNUAL - EXPENDITURE REPORT</v>
      </c>
      <c r="D3844" s="263" t="b">
        <f>ISBLANK(Title4)</f>
        <v>0</v>
      </c>
      <c r="E3844" s="263">
        <f>COUNT(Title4)</f>
        <v>0</v>
      </c>
      <c r="G3844" s="268" t="str">
        <f t="shared" si="180"/>
        <v>'=ISBLANK(Title4)</v>
      </c>
      <c r="H3844" s="263" t="str">
        <f t="shared" si="181"/>
        <v>'=COUNT(Title4)</v>
      </c>
    </row>
    <row r="3845" spans="1:8" x14ac:dyDescent="0.2">
      <c r="A3845" s="263" t="s">
        <v>6340</v>
      </c>
      <c r="B3845" s="263" t="s">
        <v>6341</v>
      </c>
      <c r="C3845" s="263" t="str">
        <f t="shared" ca="1" si="182"/>
        <v>2019 JOINT-VENTURE OR OPTION AGREEMENT PARTICIPANTS</v>
      </c>
      <c r="D3845" s="263" t="b">
        <f>ISBLANK(Title5)</f>
        <v>0</v>
      </c>
      <c r="E3845" s="263">
        <f>COUNT(Title5)</f>
        <v>0</v>
      </c>
      <c r="G3845" s="268" t="str">
        <f t="shared" si="180"/>
        <v>'=ISBLANK(Title5)</v>
      </c>
      <c r="H3845" s="263" t="str">
        <f t="shared" si="181"/>
        <v>'=COUNT(Title5)</v>
      </c>
    </row>
    <row r="3846" spans="1:8" x14ac:dyDescent="0.2">
      <c r="A3846" s="263" t="s">
        <v>6240</v>
      </c>
      <c r="B3846" s="263" t="s">
        <v>6602</v>
      </c>
      <c r="C3846" s="263">
        <f t="shared" ca="1" si="182"/>
        <v>0</v>
      </c>
      <c r="D3846" s="263" t="b">
        <f>ISBLANK(UID)</f>
        <v>1</v>
      </c>
      <c r="E3846" s="263">
        <f>COUNT(UID)</f>
        <v>0</v>
      </c>
      <c r="G3846" s="268" t="str">
        <f t="shared" si="180"/>
        <v>'=ISBLANK(UID)</v>
      </c>
      <c r="H3846" s="263" t="str">
        <f t="shared" si="181"/>
        <v>'=COUNT(UID)</v>
      </c>
    </row>
    <row r="3847" spans="1:8" x14ac:dyDescent="0.2">
      <c r="A3847" s="263" t="s">
        <v>6241</v>
      </c>
      <c r="B3847" s="263" t="s">
        <v>6603</v>
      </c>
      <c r="C3847" s="263" t="str">
        <f t="shared" ca="1" si="182"/>
        <v xml:space="preserve">  2019         2020</v>
      </c>
      <c r="D3847" s="263" t="b">
        <f>ISBLANK(YT_1)</f>
        <v>0</v>
      </c>
      <c r="E3847" s="263">
        <f>COUNT(YT_1)</f>
        <v>0</v>
      </c>
      <c r="G3847" s="268" t="str">
        <f t="shared" si="180"/>
        <v>'=ISBLANK(YT_1)</v>
      </c>
      <c r="H3847" s="263" t="str">
        <f t="shared" si="181"/>
        <v>'=COUNT(YT_1)</v>
      </c>
    </row>
    <row r="3848" spans="1:8" x14ac:dyDescent="0.2">
      <c r="A3848" s="263" t="s">
        <v>6242</v>
      </c>
      <c r="B3848" s="263" t="s">
        <v>6449</v>
      </c>
      <c r="C3848" s="263" t="str">
        <f t="shared" ca="1" si="182"/>
        <v>Aboriginal people employed by your organization in 2019.</v>
      </c>
      <c r="D3848" s="263" t="b">
        <f>ISBLANK(YT_2)</f>
        <v>0</v>
      </c>
      <c r="E3848" s="263">
        <f>COUNT(YT_2)</f>
        <v>0</v>
      </c>
      <c r="G3848" s="268" t="str">
        <f t="shared" si="180"/>
        <v>'=ISBLANK(YT_2)</v>
      </c>
      <c r="H3848" s="263" t="str">
        <f t="shared" si="181"/>
        <v>'=COUNT(YT_2)</v>
      </c>
    </row>
    <row r="3849" spans="1:8" x14ac:dyDescent="0.2">
      <c r="A3849" s="263" t="s">
        <v>6243</v>
      </c>
      <c r="B3849" s="263" t="s">
        <v>6604</v>
      </c>
      <c r="C3849" s="263" t="str">
        <f t="shared" ca="1" si="182"/>
        <v>Do you have any expenditures to report for 2019?</v>
      </c>
      <c r="D3849" s="263" t="b">
        <f>ISBLANK(YT_3)</f>
        <v>0</v>
      </c>
      <c r="E3849" s="263">
        <f>COUNT(YT_3)</f>
        <v>0</v>
      </c>
      <c r="G3849" s="268" t="str">
        <f t="shared" si="180"/>
        <v>'=ISBLANK(YT_3)</v>
      </c>
      <c r="H3849" s="263" t="str">
        <f t="shared" si="181"/>
        <v>'=COUNT(YT_3)</v>
      </c>
    </row>
    <row r="3850" spans="1:8" x14ac:dyDescent="0.2">
      <c r="A3850" s="263" t="s">
        <v>6244</v>
      </c>
      <c r="B3850" s="263" t="s">
        <v>6605</v>
      </c>
      <c r="C3850" s="263" t="str">
        <f t="shared" ca="1" si="182"/>
        <v>Do you anticipate any expenditures for 2020?</v>
      </c>
      <c r="D3850" s="263" t="b">
        <f>ISBLANK(YT_4)</f>
        <v>0</v>
      </c>
      <c r="E3850" s="263">
        <f>COUNT(YT_4)</f>
        <v>0</v>
      </c>
      <c r="G3850" s="268" t="str">
        <f t="shared" si="180"/>
        <v>'=ISBLANK(YT_4)</v>
      </c>
      <c r="H3850" s="263" t="str">
        <f t="shared" si="181"/>
        <v>'=COUNT(YT_4)</v>
      </c>
    </row>
    <row r="3851" spans="1:8" x14ac:dyDescent="0.2">
      <c r="A3851" s="263" t="s">
        <v>6245</v>
      </c>
      <c r="B3851" s="263" t="s">
        <v>6606</v>
      </c>
      <c r="C3851" s="263" t="str">
        <f t="shared" ca="1" si="182"/>
        <v xml:space="preserve"> 2019     2020 </v>
      </c>
      <c r="D3851" s="263" t="b">
        <f>ISBLANK(YT_5)</f>
        <v>0</v>
      </c>
      <c r="E3851" s="263">
        <f>COUNT(YT_5)</f>
        <v>0</v>
      </c>
      <c r="G3851" s="268" t="str">
        <f t="shared" si="180"/>
        <v>'=ISBLANK(YT_5)</v>
      </c>
      <c r="H3851" s="263" t="str">
        <f t="shared" si="181"/>
        <v>'=COUNT(YT_5)</v>
      </c>
    </row>
  </sheetData>
  <sheetProtection select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C222"/>
  <sheetViews>
    <sheetView tabSelected="1" topLeftCell="A40" zoomScaleNormal="100" zoomScaleSheetLayoutView="100" workbookViewId="0">
      <selection activeCell="I63" sqref="I63:M64"/>
    </sheetView>
  </sheetViews>
  <sheetFormatPr defaultColWidth="9.33203125" defaultRowHeight="21" customHeight="1" x14ac:dyDescent="0.2"/>
  <cols>
    <col min="1" max="1" width="10.83203125" style="118" customWidth="1"/>
    <col min="2" max="2" width="70.6640625" style="83" customWidth="1"/>
    <col min="3" max="3" width="5" style="83" customWidth="1"/>
    <col min="4" max="4" width="3" style="83" customWidth="1"/>
    <col min="5" max="5" width="3.6640625" style="83" customWidth="1"/>
    <col min="6" max="6" width="4.5" style="83" customWidth="1"/>
    <col min="7" max="7" width="6.1640625" style="83" customWidth="1"/>
    <col min="8" max="8" width="6.1640625" style="84" customWidth="1"/>
    <col min="9" max="9" width="8.5" style="83" customWidth="1"/>
    <col min="10" max="10" width="2.1640625" style="83" customWidth="1"/>
    <col min="11" max="11" width="6.6640625" style="83" customWidth="1"/>
    <col min="12" max="12" width="6.6640625" style="119" customWidth="1"/>
    <col min="13" max="13" width="2.6640625" style="83" customWidth="1"/>
    <col min="14" max="14" width="8.5" style="83" customWidth="1"/>
    <col min="15" max="15" width="2.1640625" style="119" customWidth="1"/>
    <col min="16" max="17" width="6.6640625" style="83" customWidth="1"/>
    <col min="18" max="18" width="2.6640625" style="83" customWidth="1"/>
    <col min="19" max="19" width="8.5" style="119" customWidth="1"/>
    <col min="20" max="20" width="2.1640625" style="83" customWidth="1"/>
    <col min="21" max="22" width="6.6640625" style="83" customWidth="1"/>
    <col min="23" max="23" width="2.6640625" style="119" customWidth="1"/>
    <col min="24" max="24" width="8.5" style="83" customWidth="1"/>
    <col min="25" max="25" width="2.1640625" style="84" customWidth="1"/>
    <col min="26" max="26" width="6.6640625" style="83" customWidth="1"/>
    <col min="27" max="27" width="6.6640625" style="119" customWidth="1"/>
    <col min="28" max="28" width="2.6640625" style="83" customWidth="1"/>
    <col min="29" max="29" width="8.5" style="83" customWidth="1"/>
    <col min="30" max="30" width="2.1640625" style="84" customWidth="1"/>
    <col min="31" max="31" width="6.6640625" style="83" customWidth="1"/>
    <col min="32" max="32" width="6.6640625" style="119" customWidth="1"/>
    <col min="33" max="33" width="2.6640625" style="83" customWidth="1"/>
    <col min="34" max="34" width="8.5" style="83" customWidth="1"/>
    <col min="35" max="35" width="2.1640625" style="84" customWidth="1"/>
    <col min="36" max="36" width="6.6640625" style="83" customWidth="1"/>
    <col min="37" max="37" width="6.6640625" style="119" customWidth="1"/>
    <col min="38" max="38" width="2.6640625" style="83" customWidth="1"/>
    <col min="39" max="39" width="8.5" style="83" customWidth="1"/>
    <col min="40" max="40" width="2.1640625" style="84" customWidth="1"/>
    <col min="41" max="41" width="6.6640625" style="83" customWidth="1"/>
    <col min="42" max="42" width="6.6640625" style="119" customWidth="1"/>
    <col min="43" max="43" width="2.6640625" style="83" customWidth="1"/>
    <col min="44" max="44" width="8.5" style="83" customWidth="1"/>
    <col min="45" max="45" width="2.1640625" style="84" customWidth="1"/>
    <col min="46" max="46" width="6.6640625" style="83" customWidth="1"/>
    <col min="47" max="47" width="6.6640625" style="119" customWidth="1"/>
    <col min="48" max="48" width="2.6640625" style="83" customWidth="1"/>
    <col min="49" max="49" width="8.5" style="83" customWidth="1"/>
    <col min="50" max="50" width="2.1640625" style="84" customWidth="1"/>
    <col min="51" max="51" width="6.6640625" style="83" customWidth="1"/>
    <col min="52" max="52" width="6.6640625" style="119" customWidth="1"/>
    <col min="53" max="53" width="2.6640625" style="83" customWidth="1"/>
    <col min="54" max="54" width="8.5" style="83" customWidth="1"/>
    <col min="55" max="55" width="2.1640625" style="84" customWidth="1"/>
    <col min="56" max="56" width="6.6640625" style="83" customWidth="1"/>
    <col min="57" max="57" width="6.6640625" style="119" customWidth="1"/>
    <col min="58" max="58" width="2.6640625" style="83" customWidth="1"/>
    <col min="59" max="59" width="8.5" style="83" customWidth="1"/>
    <col min="60" max="60" width="2.1640625" style="84" customWidth="1"/>
    <col min="61" max="61" width="6.6640625" style="83" customWidth="1"/>
    <col min="62" max="62" width="6.6640625" style="119" customWidth="1"/>
    <col min="63" max="63" width="2.6640625" style="83" customWidth="1"/>
    <col min="64" max="64" width="8.5" style="83" customWidth="1"/>
    <col min="65" max="65" width="2.1640625" style="84" customWidth="1"/>
    <col min="66" max="66" width="6.6640625" style="83" customWidth="1"/>
    <col min="67" max="67" width="6.6640625" style="119" customWidth="1"/>
    <col min="68" max="68" width="2.6640625" style="83" customWidth="1"/>
    <col min="69" max="69" width="8.5" style="83" customWidth="1"/>
    <col min="70" max="70" width="2.1640625" style="84" customWidth="1"/>
    <col min="71" max="71" width="6.6640625" style="83" customWidth="1"/>
    <col min="72" max="72" width="6.6640625" style="119" customWidth="1"/>
    <col min="73" max="73" width="2.6640625" style="83" customWidth="1"/>
    <col min="74" max="74" width="8.5" style="83" customWidth="1"/>
    <col min="75" max="75" width="2.1640625" style="84" customWidth="1"/>
    <col min="76" max="76" width="6.6640625" style="83" customWidth="1"/>
    <col min="77" max="77" width="6.6640625" style="119" customWidth="1"/>
    <col min="78" max="78" width="2.6640625" style="83" customWidth="1"/>
    <col min="79" max="79" width="8.5" style="83" customWidth="1"/>
    <col min="80" max="80" width="2.1640625" style="84" customWidth="1"/>
    <col min="81" max="81" width="6.6640625" style="83" customWidth="1"/>
    <col min="82" max="82" width="6.6640625" style="119" customWidth="1"/>
    <col min="83" max="83" width="2.6640625" style="83" customWidth="1"/>
    <col min="84" max="84" width="8.5" style="83" customWidth="1"/>
    <col min="85" max="85" width="2.1640625" style="84" customWidth="1"/>
    <col min="86" max="86" width="6.6640625" style="83" customWidth="1"/>
    <col min="87" max="87" width="6.6640625" style="119" customWidth="1"/>
    <col min="88" max="88" width="2.6640625" style="83" customWidth="1"/>
    <col min="89" max="89" width="8.5" style="83" customWidth="1"/>
    <col min="90" max="90" width="2.1640625" style="84" customWidth="1"/>
    <col min="91" max="91" width="6.6640625" style="83" customWidth="1"/>
    <col min="92" max="92" width="6.6640625" style="119" customWidth="1"/>
    <col min="93" max="93" width="2.6640625" style="83" customWidth="1"/>
    <col min="94" max="94" width="8.5" style="83" customWidth="1"/>
    <col min="95" max="95" width="2.1640625" style="84" customWidth="1"/>
    <col min="96" max="96" width="6.6640625" style="83" customWidth="1"/>
    <col min="97" max="97" width="6.6640625" style="119" customWidth="1"/>
    <col min="98" max="98" width="2.6640625" style="83" customWidth="1"/>
    <col min="99" max="99" width="8.5" style="83" customWidth="1"/>
    <col min="100" max="100" width="2.1640625" style="84" customWidth="1"/>
    <col min="101" max="101" width="6.6640625" style="83" customWidth="1"/>
    <col min="102" max="102" width="6.6640625" style="119" customWidth="1"/>
    <col min="103" max="103" width="2.6640625" style="83" customWidth="1"/>
    <col min="104" max="104" width="8.5" style="83" customWidth="1"/>
    <col min="105" max="105" width="2.1640625" style="84" customWidth="1"/>
    <col min="106" max="106" width="6.6640625" style="83" customWidth="1"/>
    <col min="107" max="107" width="6.6640625" style="119" customWidth="1"/>
    <col min="108" max="108" width="2.6640625" style="83" customWidth="1"/>
    <col min="109" max="109" width="8.5" style="83" customWidth="1"/>
    <col min="110" max="110" width="2.1640625" style="84" customWidth="1"/>
    <col min="111" max="111" width="6.6640625" style="83" customWidth="1"/>
    <col min="112" max="112" width="6.6640625" style="119" customWidth="1"/>
    <col min="113" max="113" width="2.6640625" style="83" customWidth="1"/>
    <col min="114" max="114" width="8.5" style="83" customWidth="1"/>
    <col min="115" max="115" width="2.1640625" style="84" customWidth="1"/>
    <col min="116" max="116" width="6.6640625" style="83" customWidth="1"/>
    <col min="117" max="117" width="6.6640625" style="119" customWidth="1"/>
    <col min="118" max="118" width="2.6640625" style="83" customWidth="1"/>
    <col min="119" max="119" width="8.5" style="83" customWidth="1"/>
    <col min="120" max="120" width="2.1640625" style="84" customWidth="1"/>
    <col min="121" max="121" width="6.6640625" style="83" customWidth="1"/>
    <col min="122" max="122" width="6.6640625" style="119" customWidth="1"/>
    <col min="123" max="123" width="2.6640625" style="83" customWidth="1"/>
    <col min="124" max="124" width="8.5" style="83" customWidth="1"/>
    <col min="125" max="125" width="2.1640625" style="84" customWidth="1"/>
    <col min="126" max="126" width="6.6640625" style="83" customWidth="1"/>
    <col min="127" max="127" width="6.6640625" style="119" customWidth="1"/>
    <col min="128" max="128" width="2.6640625" style="83" customWidth="1"/>
    <col min="129" max="129" width="8.5" style="83" customWidth="1"/>
    <col min="130" max="130" width="2.1640625" style="84" customWidth="1"/>
    <col min="131" max="131" width="6.6640625" style="83" customWidth="1"/>
    <col min="132" max="132" width="6.6640625" style="119" customWidth="1"/>
    <col min="133" max="133" width="2.6640625" style="83" customWidth="1"/>
    <col min="134" max="134" width="8.5" style="83" customWidth="1"/>
    <col min="135" max="135" width="2.1640625" style="84" customWidth="1"/>
    <col min="136" max="136" width="6.6640625" style="83" customWidth="1"/>
    <col min="137" max="137" width="6.6640625" style="119" customWidth="1"/>
    <col min="138" max="138" width="2.6640625" style="83" customWidth="1"/>
    <col min="139" max="139" width="8.5" style="83" customWidth="1"/>
    <col min="140" max="140" width="2.1640625" style="84" customWidth="1"/>
    <col min="141" max="141" width="6.6640625" style="83" customWidth="1"/>
    <col min="142" max="142" width="6.6640625" style="119" customWidth="1"/>
    <col min="143" max="143" width="2.6640625" style="83" customWidth="1"/>
    <col min="144" max="144" width="8.5" style="83" customWidth="1"/>
    <col min="145" max="145" width="2.1640625" style="84" customWidth="1"/>
    <col min="146" max="146" width="6.6640625" style="83" customWidth="1"/>
    <col min="147" max="147" width="6.6640625" style="119" customWidth="1"/>
    <col min="148" max="148" width="2.6640625" style="83" customWidth="1"/>
    <col min="149" max="149" width="8.5" style="83" customWidth="1"/>
    <col min="150" max="150" width="2.1640625" style="84" customWidth="1"/>
    <col min="151" max="151" width="6.6640625" style="83" customWidth="1"/>
    <col min="152" max="152" width="6.6640625" style="119" customWidth="1"/>
    <col min="153" max="153" width="2.6640625" style="83" customWidth="1"/>
    <col min="154" max="154" width="8.5" style="83" customWidth="1"/>
    <col min="155" max="155" width="2.1640625" style="84" customWidth="1"/>
    <col min="156" max="156" width="6.6640625" style="83" customWidth="1"/>
    <col min="157" max="157" width="6.6640625" style="119" customWidth="1"/>
    <col min="158" max="158" width="2.6640625" style="83" customWidth="1"/>
    <col min="159" max="159" width="8.5" style="83" customWidth="1"/>
    <col min="160" max="160" width="2.1640625" style="84" customWidth="1"/>
    <col min="161" max="161" width="6.6640625" style="83" customWidth="1"/>
    <col min="162" max="162" width="6.6640625" style="119" customWidth="1"/>
    <col min="163" max="163" width="2.6640625" style="83" customWidth="1"/>
    <col min="164" max="164" width="8.5" style="83" customWidth="1"/>
    <col min="165" max="165" width="2.1640625" style="84" customWidth="1"/>
    <col min="166" max="166" width="6.6640625" style="83" customWidth="1"/>
    <col min="167" max="167" width="6.6640625" style="119" customWidth="1"/>
    <col min="168" max="168" width="2.6640625" style="83" customWidth="1"/>
    <col min="169" max="169" width="8.5" style="83" customWidth="1"/>
    <col min="170" max="170" width="2.1640625" style="84" customWidth="1"/>
    <col min="171" max="171" width="6.6640625" style="83" customWidth="1"/>
    <col min="172" max="172" width="6.6640625" style="119" customWidth="1"/>
    <col min="173" max="173" width="2.6640625" style="83" customWidth="1"/>
    <col min="174" max="174" width="8.5" style="83" customWidth="1"/>
    <col min="175" max="175" width="2.1640625" style="84" customWidth="1"/>
    <col min="176" max="176" width="6.6640625" style="83" customWidth="1"/>
    <col min="177" max="177" width="6.6640625" style="119" customWidth="1"/>
    <col min="178" max="178" width="2.6640625" style="83" customWidth="1"/>
    <col min="179" max="179" width="8.5" style="83" customWidth="1"/>
    <col min="180" max="180" width="2.1640625" style="84" customWidth="1"/>
    <col min="181" max="181" width="6.6640625" style="83" customWidth="1"/>
    <col min="182" max="182" width="6.6640625" style="119" customWidth="1"/>
    <col min="183" max="183" width="2.6640625" style="83" customWidth="1"/>
    <col min="184" max="184" width="8.5" style="83" customWidth="1"/>
    <col min="185" max="185" width="2.1640625" style="84" customWidth="1"/>
    <col min="186" max="186" width="6.6640625" style="83" customWidth="1"/>
    <col min="187" max="187" width="6.6640625" style="119" customWidth="1"/>
    <col min="188" max="188" width="2.6640625" style="83" customWidth="1"/>
    <col min="189" max="189" width="8.5" style="83" customWidth="1"/>
    <col min="190" max="190" width="2.1640625" style="84" customWidth="1"/>
    <col min="191" max="191" width="6.6640625" style="83" customWidth="1"/>
    <col min="192" max="192" width="6.6640625" style="119" customWidth="1"/>
    <col min="193" max="193" width="2.6640625" style="83" customWidth="1"/>
    <col min="194" max="194" width="8.5" style="83" customWidth="1"/>
    <col min="195" max="195" width="2.1640625" style="84" customWidth="1"/>
    <col min="196" max="196" width="6.6640625" style="83" customWidth="1"/>
    <col min="197" max="197" width="6.6640625" style="119" customWidth="1"/>
    <col min="198" max="198" width="2.6640625" style="83" customWidth="1"/>
    <col min="199" max="199" width="8.5" style="83" customWidth="1"/>
    <col min="200" max="200" width="2.1640625" style="84" customWidth="1"/>
    <col min="201" max="201" width="6.6640625" style="83" customWidth="1"/>
    <col min="202" max="202" width="6.6640625" style="119" customWidth="1"/>
    <col min="203" max="203" width="2.6640625" style="83" customWidth="1"/>
    <col min="204" max="204" width="8.5" style="83" customWidth="1"/>
    <col min="205" max="205" width="2.1640625" style="84" customWidth="1"/>
    <col min="206" max="206" width="6.6640625" style="83" customWidth="1"/>
    <col min="207" max="207" width="6.6640625" style="119" customWidth="1"/>
    <col min="208" max="208" width="2.6640625" style="83" customWidth="1"/>
    <col min="209" max="209" width="8.5" style="83" customWidth="1"/>
    <col min="210" max="210" width="2.1640625" style="84" customWidth="1"/>
    <col min="211" max="211" width="6.6640625" style="83" customWidth="1"/>
    <col min="212" max="212" width="6.6640625" style="119" customWidth="1"/>
    <col min="213" max="213" width="2.6640625" style="83" customWidth="1"/>
    <col min="214" max="214" width="8.5" style="83" customWidth="1"/>
    <col min="215" max="215" width="2.1640625" style="84" customWidth="1"/>
    <col min="216" max="216" width="6.6640625" style="83" customWidth="1"/>
    <col min="217" max="217" width="6.6640625" style="119" customWidth="1"/>
    <col min="218" max="218" width="2.6640625" style="83" customWidth="1"/>
    <col min="219" max="219" width="8.5" style="83" customWidth="1"/>
    <col min="220" max="220" width="2.1640625" style="84" customWidth="1"/>
    <col min="221" max="221" width="6.6640625" style="83" customWidth="1"/>
    <col min="222" max="222" width="6.6640625" style="119" customWidth="1"/>
    <col min="223" max="223" width="2.6640625" style="83" customWidth="1"/>
    <col min="224" max="224" width="8.5" style="83" customWidth="1"/>
    <col min="225" max="225" width="2.1640625" style="84" customWidth="1"/>
    <col min="226" max="226" width="6.6640625" style="83" customWidth="1"/>
    <col min="227" max="227" width="6.6640625" style="119" customWidth="1"/>
    <col min="228" max="228" width="2.6640625" style="83" customWidth="1"/>
    <col min="229" max="229" width="8.5" style="83" customWidth="1"/>
    <col min="230" max="230" width="2.1640625" style="84" customWidth="1"/>
    <col min="231" max="231" width="6.6640625" style="83" customWidth="1"/>
    <col min="232" max="232" width="6.6640625" style="119" customWidth="1"/>
    <col min="233" max="233" width="2.6640625" style="83" customWidth="1"/>
    <col min="234" max="234" width="8.5" style="83" customWidth="1"/>
    <col min="235" max="235" width="2.1640625" style="84" customWidth="1"/>
    <col min="236" max="236" width="6.6640625" style="83" customWidth="1"/>
    <col min="237" max="237" width="6.6640625" style="119" customWidth="1"/>
    <col min="238" max="238" width="2.6640625" style="83" customWidth="1"/>
    <col min="239" max="239" width="8.5" style="83" customWidth="1"/>
    <col min="240" max="240" width="2.1640625" style="84" customWidth="1"/>
    <col min="241" max="241" width="6.6640625" style="83" customWidth="1"/>
    <col min="242" max="242" width="6.6640625" style="119" customWidth="1"/>
    <col min="243" max="243" width="2.6640625" style="83" customWidth="1"/>
    <col min="244" max="244" width="8.5" style="83" customWidth="1"/>
    <col min="245" max="245" width="2.1640625" style="84" customWidth="1"/>
    <col min="246" max="246" width="6.6640625" style="83" customWidth="1"/>
    <col min="247" max="247" width="6.6640625" style="119" customWidth="1"/>
    <col min="248" max="248" width="2.6640625" style="83" customWidth="1"/>
    <col min="249" max="249" width="8.5" style="83" customWidth="1"/>
    <col min="250" max="250" width="2.1640625" style="84" customWidth="1"/>
    <col min="251" max="251" width="6.6640625" style="83" customWidth="1"/>
    <col min="252" max="252" width="6.6640625" style="119" customWidth="1"/>
    <col min="253" max="253" width="2.6640625" style="83" customWidth="1"/>
    <col min="254" max="254" width="8.5" style="83" customWidth="1"/>
    <col min="255" max="255" width="2.1640625" style="84" customWidth="1"/>
    <col min="256" max="256" width="6.6640625" style="83" customWidth="1"/>
    <col min="257" max="257" width="6.6640625" style="119" customWidth="1"/>
    <col min="258" max="258" width="2.6640625" style="83" customWidth="1"/>
    <col min="259" max="259" width="8.5" style="83" customWidth="1"/>
    <col min="260" max="260" width="2.1640625" style="84" customWidth="1"/>
    <col min="261" max="261" width="6.6640625" style="83" customWidth="1"/>
    <col min="262" max="262" width="6.6640625" style="119" customWidth="1"/>
    <col min="263" max="263" width="2.6640625" style="83" customWidth="1"/>
    <col min="264" max="16384" width="9.33203125" style="83"/>
  </cols>
  <sheetData>
    <row r="1" spans="1:263" ht="16.5" customHeight="1" thickBot="1" x14ac:dyDescent="0.25">
      <c r="A1" s="602" t="str">
        <f>Title4</f>
        <v>2019 ANNUAL - EXPENDITURE REPORT</v>
      </c>
      <c r="B1" s="603"/>
      <c r="C1" s="603"/>
      <c r="D1" s="603"/>
      <c r="E1" s="603"/>
      <c r="F1" s="603"/>
      <c r="G1" s="603"/>
      <c r="H1" s="604"/>
      <c r="I1" s="600"/>
      <c r="J1" s="601"/>
      <c r="K1" s="601"/>
      <c r="L1" s="77"/>
      <c r="M1" s="77"/>
      <c r="N1" s="77"/>
      <c r="O1" s="77"/>
      <c r="P1" s="78" t="s">
        <v>196</v>
      </c>
      <c r="Q1" s="77"/>
      <c r="R1" s="77"/>
      <c r="S1" s="77"/>
      <c r="T1" s="77"/>
      <c r="U1" s="77"/>
      <c r="V1" s="77"/>
      <c r="W1" s="79"/>
      <c r="X1" s="600"/>
      <c r="Y1" s="601"/>
      <c r="Z1" s="601"/>
      <c r="AA1" s="80"/>
      <c r="AB1" s="80"/>
      <c r="AC1" s="80"/>
      <c r="AD1" s="80"/>
      <c r="AE1" s="78" t="s">
        <v>197</v>
      </c>
      <c r="AF1" s="80"/>
      <c r="AG1" s="80"/>
      <c r="AH1" s="80"/>
      <c r="AI1" s="80"/>
      <c r="AJ1" s="80"/>
      <c r="AK1" s="80"/>
      <c r="AL1" s="81"/>
      <c r="AM1" s="600"/>
      <c r="AN1" s="601"/>
      <c r="AO1" s="601"/>
      <c r="AP1" s="80"/>
      <c r="AQ1" s="80"/>
      <c r="AR1" s="80"/>
      <c r="AS1" s="80"/>
      <c r="AT1" s="78" t="s">
        <v>198</v>
      </c>
      <c r="AU1" s="80"/>
      <c r="AV1" s="80"/>
      <c r="AW1" s="80"/>
      <c r="AX1" s="80"/>
      <c r="AY1" s="80"/>
      <c r="AZ1" s="80"/>
      <c r="BA1" s="81"/>
      <c r="BB1" s="600"/>
      <c r="BC1" s="601"/>
      <c r="BD1" s="601"/>
      <c r="BE1" s="80"/>
      <c r="BF1" s="80"/>
      <c r="BG1" s="80"/>
      <c r="BH1" s="80"/>
      <c r="BI1" s="78" t="s">
        <v>199</v>
      </c>
      <c r="BJ1" s="80"/>
      <c r="BK1" s="80"/>
      <c r="BL1" s="80"/>
      <c r="BM1" s="80"/>
      <c r="BN1" s="80"/>
      <c r="BO1" s="80"/>
      <c r="BP1" s="81"/>
      <c r="BQ1" s="600"/>
      <c r="BR1" s="601"/>
      <c r="BS1" s="601"/>
      <c r="BT1" s="80"/>
      <c r="BU1" s="80"/>
      <c r="BV1" s="80"/>
      <c r="BW1" s="80"/>
      <c r="BX1" s="78" t="s">
        <v>200</v>
      </c>
      <c r="BY1" s="80"/>
      <c r="BZ1" s="80"/>
      <c r="CA1" s="80"/>
      <c r="CB1" s="80"/>
      <c r="CC1" s="80"/>
      <c r="CD1" s="80"/>
      <c r="CE1" s="81"/>
      <c r="CF1" s="600"/>
      <c r="CG1" s="601"/>
      <c r="CH1" s="601"/>
      <c r="CI1" s="80"/>
      <c r="CJ1" s="80"/>
      <c r="CK1" s="80"/>
      <c r="CL1" s="80"/>
      <c r="CM1" s="78" t="s">
        <v>201</v>
      </c>
      <c r="CN1" s="80"/>
      <c r="CO1" s="80"/>
      <c r="CP1" s="80"/>
      <c r="CQ1" s="80"/>
      <c r="CR1" s="80"/>
      <c r="CS1" s="80"/>
      <c r="CT1" s="81"/>
      <c r="CU1" s="600"/>
      <c r="CV1" s="601"/>
      <c r="CW1" s="601"/>
      <c r="CX1" s="80"/>
      <c r="CY1" s="80"/>
      <c r="CZ1" s="80"/>
      <c r="DA1" s="80"/>
      <c r="DB1" s="78" t="s">
        <v>202</v>
      </c>
      <c r="DC1" s="80"/>
      <c r="DD1" s="80"/>
      <c r="DE1" s="80"/>
      <c r="DF1" s="80"/>
      <c r="DG1" s="80"/>
      <c r="DH1" s="80"/>
      <c r="DI1" s="81"/>
      <c r="DJ1" s="600"/>
      <c r="DK1" s="601"/>
      <c r="DL1" s="601"/>
      <c r="DM1" s="80"/>
      <c r="DN1" s="80"/>
      <c r="DO1" s="80"/>
      <c r="DP1" s="80"/>
      <c r="DQ1" s="78" t="s">
        <v>203</v>
      </c>
      <c r="DR1" s="80"/>
      <c r="DS1" s="80"/>
      <c r="DT1" s="80"/>
      <c r="DU1" s="80"/>
      <c r="DV1" s="80"/>
      <c r="DW1" s="80"/>
      <c r="DX1" s="81"/>
      <c r="DY1" s="600"/>
      <c r="DZ1" s="601"/>
      <c r="EA1" s="601"/>
      <c r="EB1" s="80"/>
      <c r="EC1" s="80"/>
      <c r="ED1" s="80"/>
      <c r="EE1" s="80"/>
      <c r="EF1" s="78" t="s">
        <v>204</v>
      </c>
      <c r="EG1" s="80"/>
      <c r="EH1" s="80"/>
      <c r="EI1" s="80"/>
      <c r="EJ1" s="80"/>
      <c r="EK1" s="80"/>
      <c r="EL1" s="80"/>
      <c r="EM1" s="81"/>
      <c r="EN1" s="600"/>
      <c r="EO1" s="601"/>
      <c r="EP1" s="601"/>
      <c r="EQ1" s="80"/>
      <c r="ER1" s="80"/>
      <c r="ES1" s="80"/>
      <c r="ET1" s="80"/>
      <c r="EU1" s="78" t="s">
        <v>205</v>
      </c>
      <c r="EV1" s="80"/>
      <c r="EW1" s="80"/>
      <c r="EX1" s="80"/>
      <c r="EY1" s="80"/>
      <c r="EZ1" s="80"/>
      <c r="FA1" s="80"/>
      <c r="FB1" s="81"/>
      <c r="FC1" s="600"/>
      <c r="FD1" s="601"/>
      <c r="FE1" s="601"/>
      <c r="FF1" s="80"/>
      <c r="FG1" s="80"/>
      <c r="FH1" s="80"/>
      <c r="FI1" s="80"/>
      <c r="FJ1" s="78" t="s">
        <v>206</v>
      </c>
      <c r="FK1" s="80"/>
      <c r="FL1" s="80"/>
      <c r="FM1" s="80"/>
      <c r="FN1" s="80"/>
      <c r="FO1" s="80"/>
      <c r="FP1" s="80"/>
      <c r="FQ1" s="81"/>
      <c r="FR1" s="600"/>
      <c r="FS1" s="601"/>
      <c r="FT1" s="601"/>
      <c r="FU1" s="80"/>
      <c r="FV1" s="80"/>
      <c r="FW1" s="80"/>
      <c r="FX1" s="80"/>
      <c r="FY1" s="78" t="s">
        <v>207</v>
      </c>
      <c r="FZ1" s="80"/>
      <c r="GA1" s="80"/>
      <c r="GB1" s="80"/>
      <c r="GC1" s="80"/>
      <c r="GD1" s="80"/>
      <c r="GE1" s="80"/>
      <c r="GF1" s="81"/>
      <c r="GG1" s="600"/>
      <c r="GH1" s="601"/>
      <c r="GI1" s="601"/>
      <c r="GJ1" s="80"/>
      <c r="GK1" s="80"/>
      <c r="GL1" s="80"/>
      <c r="GM1" s="80"/>
      <c r="GN1" s="78" t="s">
        <v>208</v>
      </c>
      <c r="GO1" s="80"/>
      <c r="GP1" s="80"/>
      <c r="GQ1" s="80"/>
      <c r="GR1" s="80"/>
      <c r="GS1" s="80"/>
      <c r="GT1" s="80"/>
      <c r="GU1" s="81"/>
      <c r="GV1" s="600"/>
      <c r="GW1" s="601"/>
      <c r="GX1" s="601"/>
      <c r="GY1" s="80"/>
      <c r="GZ1" s="80"/>
      <c r="HA1" s="80"/>
      <c r="HB1" s="80"/>
      <c r="HC1" s="78" t="s">
        <v>209</v>
      </c>
      <c r="HD1" s="80"/>
      <c r="HE1" s="80"/>
      <c r="HF1" s="80"/>
      <c r="HG1" s="80"/>
      <c r="HH1" s="80"/>
      <c r="HI1" s="80"/>
      <c r="HJ1" s="81"/>
      <c r="HK1" s="600"/>
      <c r="HL1" s="601"/>
      <c r="HM1" s="601"/>
      <c r="HN1" s="80"/>
      <c r="HO1" s="80"/>
      <c r="HP1" s="80"/>
      <c r="HQ1" s="80"/>
      <c r="HR1" s="78" t="s">
        <v>210</v>
      </c>
      <c r="HS1" s="80"/>
      <c r="HT1" s="80"/>
      <c r="HU1" s="80"/>
      <c r="HV1" s="80"/>
      <c r="HW1" s="80"/>
      <c r="HX1" s="80"/>
      <c r="HY1" s="81"/>
      <c r="HZ1" s="600"/>
      <c r="IA1" s="601"/>
      <c r="IB1" s="601"/>
      <c r="IC1" s="80"/>
      <c r="ID1" s="80"/>
      <c r="IE1" s="80"/>
      <c r="IF1" s="80"/>
      <c r="IG1" s="78" t="s">
        <v>211</v>
      </c>
      <c r="IH1" s="80"/>
      <c r="II1" s="80"/>
      <c r="IJ1" s="80"/>
      <c r="IK1" s="80"/>
      <c r="IL1" s="80"/>
      <c r="IM1" s="80"/>
      <c r="IN1" s="81"/>
      <c r="IO1" s="532"/>
      <c r="IP1" s="533"/>
      <c r="IQ1" s="533"/>
      <c r="IR1" s="80"/>
      <c r="IS1" s="80"/>
      <c r="IT1" s="80"/>
      <c r="IU1" s="80"/>
      <c r="IV1" s="78" t="s">
        <v>212</v>
      </c>
      <c r="IW1" s="80"/>
      <c r="IX1" s="80"/>
      <c r="IY1" s="80"/>
      <c r="IZ1" s="80"/>
      <c r="JA1" s="80"/>
      <c r="JB1" s="80"/>
      <c r="JC1" s="81"/>
    </row>
    <row r="2" spans="1:263" ht="16.5" customHeight="1" thickBot="1" x14ac:dyDescent="0.3">
      <c r="A2" s="605"/>
      <c r="B2" s="606"/>
      <c r="C2" s="606"/>
      <c r="D2" s="606"/>
      <c r="E2" s="606"/>
      <c r="F2" s="606"/>
      <c r="G2" s="606"/>
      <c r="H2" s="606"/>
      <c r="I2" s="537"/>
      <c r="J2" s="538"/>
      <c r="K2" s="538"/>
      <c r="L2" s="538"/>
      <c r="M2" s="539"/>
      <c r="N2" s="537"/>
      <c r="O2" s="538"/>
      <c r="P2" s="538"/>
      <c r="Q2" s="538"/>
      <c r="R2" s="539"/>
      <c r="S2" s="537"/>
      <c r="T2" s="538"/>
      <c r="U2" s="538"/>
      <c r="V2" s="538"/>
      <c r="W2" s="539"/>
      <c r="X2" s="537"/>
      <c r="Y2" s="538"/>
      <c r="Z2" s="538"/>
      <c r="AA2" s="538"/>
      <c r="AB2" s="539"/>
      <c r="AC2" s="537"/>
      <c r="AD2" s="538"/>
      <c r="AE2" s="538"/>
      <c r="AF2" s="538"/>
      <c r="AG2" s="539"/>
      <c r="AH2" s="537"/>
      <c r="AI2" s="538"/>
      <c r="AJ2" s="538"/>
      <c r="AK2" s="538"/>
      <c r="AL2" s="539"/>
      <c r="AM2" s="537"/>
      <c r="AN2" s="538"/>
      <c r="AO2" s="538"/>
      <c r="AP2" s="538"/>
      <c r="AQ2" s="539"/>
      <c r="AR2" s="537"/>
      <c r="AS2" s="538"/>
      <c r="AT2" s="538"/>
      <c r="AU2" s="538"/>
      <c r="AV2" s="539"/>
      <c r="AW2" s="537"/>
      <c r="AX2" s="538"/>
      <c r="AY2" s="538"/>
      <c r="AZ2" s="538"/>
      <c r="BA2" s="539"/>
      <c r="BB2" s="537"/>
      <c r="BC2" s="538"/>
      <c r="BD2" s="538"/>
      <c r="BE2" s="538"/>
      <c r="BF2" s="539"/>
      <c r="BG2" s="537"/>
      <c r="BH2" s="538"/>
      <c r="BI2" s="538"/>
      <c r="BJ2" s="538"/>
      <c r="BK2" s="539"/>
      <c r="BL2" s="537"/>
      <c r="BM2" s="538"/>
      <c r="BN2" s="538"/>
      <c r="BO2" s="538"/>
      <c r="BP2" s="539"/>
      <c r="BQ2" s="537"/>
      <c r="BR2" s="538"/>
      <c r="BS2" s="538"/>
      <c r="BT2" s="538"/>
      <c r="BU2" s="539"/>
      <c r="BV2" s="537"/>
      <c r="BW2" s="538"/>
      <c r="BX2" s="538"/>
      <c r="BY2" s="538"/>
      <c r="BZ2" s="539"/>
      <c r="CA2" s="537"/>
      <c r="CB2" s="538"/>
      <c r="CC2" s="538"/>
      <c r="CD2" s="538"/>
      <c r="CE2" s="539"/>
      <c r="CF2" s="537"/>
      <c r="CG2" s="538"/>
      <c r="CH2" s="538"/>
      <c r="CI2" s="538"/>
      <c r="CJ2" s="539"/>
      <c r="CK2" s="537"/>
      <c r="CL2" s="538"/>
      <c r="CM2" s="538"/>
      <c r="CN2" s="538"/>
      <c r="CO2" s="539"/>
      <c r="CP2" s="537"/>
      <c r="CQ2" s="538"/>
      <c r="CR2" s="538"/>
      <c r="CS2" s="538"/>
      <c r="CT2" s="539"/>
      <c r="CU2" s="537"/>
      <c r="CV2" s="538"/>
      <c r="CW2" s="538"/>
      <c r="CX2" s="538"/>
      <c r="CY2" s="539"/>
      <c r="CZ2" s="537"/>
      <c r="DA2" s="538"/>
      <c r="DB2" s="538"/>
      <c r="DC2" s="538"/>
      <c r="DD2" s="539"/>
      <c r="DE2" s="537"/>
      <c r="DF2" s="538"/>
      <c r="DG2" s="538"/>
      <c r="DH2" s="538"/>
      <c r="DI2" s="539"/>
      <c r="DJ2" s="537"/>
      <c r="DK2" s="538"/>
      <c r="DL2" s="538"/>
      <c r="DM2" s="538"/>
      <c r="DN2" s="539"/>
      <c r="DO2" s="537"/>
      <c r="DP2" s="538"/>
      <c r="DQ2" s="538"/>
      <c r="DR2" s="538"/>
      <c r="DS2" s="539"/>
      <c r="DT2" s="537"/>
      <c r="DU2" s="538"/>
      <c r="DV2" s="538"/>
      <c r="DW2" s="538"/>
      <c r="DX2" s="539"/>
      <c r="DY2" s="537"/>
      <c r="DZ2" s="538"/>
      <c r="EA2" s="538"/>
      <c r="EB2" s="538"/>
      <c r="EC2" s="539"/>
      <c r="ED2" s="537"/>
      <c r="EE2" s="538"/>
      <c r="EF2" s="538"/>
      <c r="EG2" s="538"/>
      <c r="EH2" s="539"/>
      <c r="EI2" s="537"/>
      <c r="EJ2" s="538"/>
      <c r="EK2" s="538"/>
      <c r="EL2" s="538"/>
      <c r="EM2" s="539"/>
      <c r="EN2" s="537"/>
      <c r="EO2" s="538"/>
      <c r="EP2" s="538"/>
      <c r="EQ2" s="538"/>
      <c r="ER2" s="539"/>
      <c r="ES2" s="537"/>
      <c r="ET2" s="538"/>
      <c r="EU2" s="538"/>
      <c r="EV2" s="538"/>
      <c r="EW2" s="539"/>
      <c r="EX2" s="537"/>
      <c r="EY2" s="538"/>
      <c r="EZ2" s="538"/>
      <c r="FA2" s="538"/>
      <c r="FB2" s="539"/>
      <c r="FC2" s="537"/>
      <c r="FD2" s="538"/>
      <c r="FE2" s="538"/>
      <c r="FF2" s="538"/>
      <c r="FG2" s="539"/>
      <c r="FH2" s="537"/>
      <c r="FI2" s="538"/>
      <c r="FJ2" s="538"/>
      <c r="FK2" s="538"/>
      <c r="FL2" s="539"/>
      <c r="FM2" s="537"/>
      <c r="FN2" s="538"/>
      <c r="FO2" s="538"/>
      <c r="FP2" s="538"/>
      <c r="FQ2" s="539"/>
      <c r="FR2" s="537"/>
      <c r="FS2" s="538"/>
      <c r="FT2" s="538"/>
      <c r="FU2" s="538"/>
      <c r="FV2" s="539"/>
      <c r="FW2" s="537"/>
      <c r="FX2" s="538"/>
      <c r="FY2" s="538"/>
      <c r="FZ2" s="538"/>
      <c r="GA2" s="539"/>
      <c r="GB2" s="537"/>
      <c r="GC2" s="538"/>
      <c r="GD2" s="538"/>
      <c r="GE2" s="538"/>
      <c r="GF2" s="539"/>
      <c r="GG2" s="537"/>
      <c r="GH2" s="538"/>
      <c r="GI2" s="538"/>
      <c r="GJ2" s="538"/>
      <c r="GK2" s="539"/>
      <c r="GL2" s="537"/>
      <c r="GM2" s="538"/>
      <c r="GN2" s="538"/>
      <c r="GO2" s="538"/>
      <c r="GP2" s="539"/>
      <c r="GQ2" s="537"/>
      <c r="GR2" s="538"/>
      <c r="GS2" s="538"/>
      <c r="GT2" s="538"/>
      <c r="GU2" s="539"/>
      <c r="GV2" s="537"/>
      <c r="GW2" s="538"/>
      <c r="GX2" s="538"/>
      <c r="GY2" s="538"/>
      <c r="GZ2" s="539"/>
      <c r="HA2" s="537"/>
      <c r="HB2" s="538"/>
      <c r="HC2" s="538"/>
      <c r="HD2" s="538"/>
      <c r="HE2" s="539"/>
      <c r="HF2" s="537"/>
      <c r="HG2" s="538"/>
      <c r="HH2" s="538"/>
      <c r="HI2" s="538"/>
      <c r="HJ2" s="539"/>
      <c r="HK2" s="537"/>
      <c r="HL2" s="538"/>
      <c r="HM2" s="538"/>
      <c r="HN2" s="538"/>
      <c r="HO2" s="539"/>
      <c r="HP2" s="537"/>
      <c r="HQ2" s="538"/>
      <c r="HR2" s="538"/>
      <c r="HS2" s="538"/>
      <c r="HT2" s="539"/>
      <c r="HU2" s="537"/>
      <c r="HV2" s="538"/>
      <c r="HW2" s="538"/>
      <c r="HX2" s="538"/>
      <c r="HY2" s="539"/>
      <c r="HZ2" s="537"/>
      <c r="IA2" s="538"/>
      <c r="IB2" s="538"/>
      <c r="IC2" s="538"/>
      <c r="ID2" s="539"/>
      <c r="IE2" s="537"/>
      <c r="IF2" s="538"/>
      <c r="IG2" s="538"/>
      <c r="IH2" s="538"/>
      <c r="II2" s="539"/>
      <c r="IJ2" s="537"/>
      <c r="IK2" s="538"/>
      <c r="IL2" s="538"/>
      <c r="IM2" s="538"/>
      <c r="IN2" s="539"/>
      <c r="IO2" s="537"/>
      <c r="IP2" s="538"/>
      <c r="IQ2" s="538"/>
      <c r="IR2" s="538"/>
      <c r="IS2" s="539"/>
      <c r="IT2" s="537"/>
      <c r="IU2" s="538"/>
      <c r="IV2" s="538"/>
      <c r="IW2" s="538"/>
      <c r="IX2" s="539"/>
      <c r="IY2" s="537"/>
      <c r="IZ2" s="538"/>
      <c r="JA2" s="538"/>
      <c r="JB2" s="538"/>
      <c r="JC2" s="539"/>
    </row>
    <row r="3" spans="1:263" ht="15.75" customHeight="1" thickBot="1" x14ac:dyDescent="0.25">
      <c r="A3" s="692" t="s">
        <v>418</v>
      </c>
      <c r="B3" s="693"/>
      <c r="C3" s="696">
        <f>UID</f>
        <v>0</v>
      </c>
      <c r="D3" s="696"/>
      <c r="E3" s="696"/>
      <c r="F3" s="696"/>
      <c r="G3" s="696"/>
      <c r="H3" s="697"/>
      <c r="I3" s="681" t="s">
        <v>115</v>
      </c>
      <c r="J3" s="682"/>
      <c r="K3" s="682"/>
      <c r="L3" s="682"/>
      <c r="M3" s="682"/>
      <c r="N3" s="535"/>
      <c r="O3" s="535"/>
      <c r="P3" s="535"/>
      <c r="Q3" s="535"/>
      <c r="R3" s="535"/>
      <c r="S3" s="535"/>
      <c r="T3" s="535"/>
      <c r="U3" s="535"/>
      <c r="V3" s="535"/>
      <c r="W3" s="536"/>
      <c r="X3" s="534" t="s">
        <v>115</v>
      </c>
      <c r="Y3" s="535"/>
      <c r="Z3" s="535"/>
      <c r="AA3" s="535"/>
      <c r="AB3" s="535"/>
      <c r="AC3" s="535"/>
      <c r="AD3" s="535"/>
      <c r="AE3" s="535"/>
      <c r="AF3" s="535"/>
      <c r="AG3" s="535"/>
      <c r="AH3" s="535"/>
      <c r="AI3" s="535"/>
      <c r="AJ3" s="535"/>
      <c r="AK3" s="535"/>
      <c r="AL3" s="536"/>
      <c r="AM3" s="534" t="s">
        <v>115</v>
      </c>
      <c r="AN3" s="535"/>
      <c r="AO3" s="535"/>
      <c r="AP3" s="535"/>
      <c r="AQ3" s="535"/>
      <c r="AR3" s="535"/>
      <c r="AS3" s="535"/>
      <c r="AT3" s="535"/>
      <c r="AU3" s="535"/>
      <c r="AV3" s="535"/>
      <c r="AW3" s="535"/>
      <c r="AX3" s="535"/>
      <c r="AY3" s="535"/>
      <c r="AZ3" s="535"/>
      <c r="BA3" s="536"/>
      <c r="BB3" s="534" t="s">
        <v>115</v>
      </c>
      <c r="BC3" s="535"/>
      <c r="BD3" s="535"/>
      <c r="BE3" s="535"/>
      <c r="BF3" s="535"/>
      <c r="BG3" s="535"/>
      <c r="BH3" s="535"/>
      <c r="BI3" s="535"/>
      <c r="BJ3" s="535"/>
      <c r="BK3" s="535"/>
      <c r="BL3" s="535"/>
      <c r="BM3" s="535"/>
      <c r="BN3" s="535"/>
      <c r="BO3" s="535"/>
      <c r="BP3" s="536"/>
      <c r="BQ3" s="534" t="s">
        <v>115</v>
      </c>
      <c r="BR3" s="535"/>
      <c r="BS3" s="535"/>
      <c r="BT3" s="535"/>
      <c r="BU3" s="535"/>
      <c r="BV3" s="535"/>
      <c r="BW3" s="535"/>
      <c r="BX3" s="535"/>
      <c r="BY3" s="535"/>
      <c r="BZ3" s="535"/>
      <c r="CA3" s="535"/>
      <c r="CB3" s="535"/>
      <c r="CC3" s="535"/>
      <c r="CD3" s="535"/>
      <c r="CE3" s="536"/>
      <c r="CF3" s="534" t="s">
        <v>115</v>
      </c>
      <c r="CG3" s="535"/>
      <c r="CH3" s="535"/>
      <c r="CI3" s="535"/>
      <c r="CJ3" s="535"/>
      <c r="CK3" s="535"/>
      <c r="CL3" s="535"/>
      <c r="CM3" s="535"/>
      <c r="CN3" s="535"/>
      <c r="CO3" s="535"/>
      <c r="CP3" s="535"/>
      <c r="CQ3" s="535"/>
      <c r="CR3" s="535"/>
      <c r="CS3" s="535"/>
      <c r="CT3" s="536"/>
      <c r="CU3" s="534" t="s">
        <v>115</v>
      </c>
      <c r="CV3" s="535"/>
      <c r="CW3" s="535"/>
      <c r="CX3" s="535"/>
      <c r="CY3" s="535"/>
      <c r="CZ3" s="535"/>
      <c r="DA3" s="535"/>
      <c r="DB3" s="535"/>
      <c r="DC3" s="535"/>
      <c r="DD3" s="535"/>
      <c r="DE3" s="535"/>
      <c r="DF3" s="535"/>
      <c r="DG3" s="535"/>
      <c r="DH3" s="535"/>
      <c r="DI3" s="536"/>
      <c r="DJ3" s="534" t="s">
        <v>115</v>
      </c>
      <c r="DK3" s="535"/>
      <c r="DL3" s="535"/>
      <c r="DM3" s="535"/>
      <c r="DN3" s="535"/>
      <c r="DO3" s="535"/>
      <c r="DP3" s="535"/>
      <c r="DQ3" s="535"/>
      <c r="DR3" s="535"/>
      <c r="DS3" s="535"/>
      <c r="DT3" s="535"/>
      <c r="DU3" s="535"/>
      <c r="DV3" s="535"/>
      <c r="DW3" s="535"/>
      <c r="DX3" s="536"/>
      <c r="DY3" s="534" t="s">
        <v>115</v>
      </c>
      <c r="DZ3" s="535"/>
      <c r="EA3" s="535"/>
      <c r="EB3" s="535"/>
      <c r="EC3" s="535"/>
      <c r="ED3" s="535"/>
      <c r="EE3" s="535"/>
      <c r="EF3" s="535"/>
      <c r="EG3" s="535"/>
      <c r="EH3" s="535"/>
      <c r="EI3" s="535"/>
      <c r="EJ3" s="535"/>
      <c r="EK3" s="535"/>
      <c r="EL3" s="535"/>
      <c r="EM3" s="536"/>
      <c r="EN3" s="534" t="s">
        <v>115</v>
      </c>
      <c r="EO3" s="535"/>
      <c r="EP3" s="535"/>
      <c r="EQ3" s="535"/>
      <c r="ER3" s="535"/>
      <c r="ES3" s="535"/>
      <c r="ET3" s="535"/>
      <c r="EU3" s="535"/>
      <c r="EV3" s="535"/>
      <c r="EW3" s="535"/>
      <c r="EX3" s="535"/>
      <c r="EY3" s="535"/>
      <c r="EZ3" s="535"/>
      <c r="FA3" s="535"/>
      <c r="FB3" s="536"/>
      <c r="FC3" s="534" t="s">
        <v>115</v>
      </c>
      <c r="FD3" s="535"/>
      <c r="FE3" s="535"/>
      <c r="FF3" s="535"/>
      <c r="FG3" s="535"/>
      <c r="FH3" s="535"/>
      <c r="FI3" s="535"/>
      <c r="FJ3" s="535"/>
      <c r="FK3" s="535"/>
      <c r="FL3" s="535"/>
      <c r="FM3" s="535"/>
      <c r="FN3" s="535"/>
      <c r="FO3" s="535"/>
      <c r="FP3" s="535"/>
      <c r="FQ3" s="536"/>
      <c r="FR3" s="534" t="s">
        <v>115</v>
      </c>
      <c r="FS3" s="535"/>
      <c r="FT3" s="535"/>
      <c r="FU3" s="535"/>
      <c r="FV3" s="535"/>
      <c r="FW3" s="535"/>
      <c r="FX3" s="535"/>
      <c r="FY3" s="535"/>
      <c r="FZ3" s="535"/>
      <c r="GA3" s="535"/>
      <c r="GB3" s="535"/>
      <c r="GC3" s="535"/>
      <c r="GD3" s="535"/>
      <c r="GE3" s="535"/>
      <c r="GF3" s="536"/>
      <c r="GG3" s="534" t="s">
        <v>115</v>
      </c>
      <c r="GH3" s="535"/>
      <c r="GI3" s="535"/>
      <c r="GJ3" s="535"/>
      <c r="GK3" s="535"/>
      <c r="GL3" s="535"/>
      <c r="GM3" s="535"/>
      <c r="GN3" s="535"/>
      <c r="GO3" s="535"/>
      <c r="GP3" s="535"/>
      <c r="GQ3" s="535"/>
      <c r="GR3" s="535"/>
      <c r="GS3" s="535"/>
      <c r="GT3" s="535"/>
      <c r="GU3" s="536"/>
      <c r="GV3" s="534" t="s">
        <v>115</v>
      </c>
      <c r="GW3" s="535"/>
      <c r="GX3" s="535"/>
      <c r="GY3" s="535"/>
      <c r="GZ3" s="535"/>
      <c r="HA3" s="535"/>
      <c r="HB3" s="535"/>
      <c r="HC3" s="535"/>
      <c r="HD3" s="535"/>
      <c r="HE3" s="535"/>
      <c r="HF3" s="535"/>
      <c r="HG3" s="535"/>
      <c r="HH3" s="535"/>
      <c r="HI3" s="535"/>
      <c r="HJ3" s="536"/>
      <c r="HK3" s="534" t="s">
        <v>115</v>
      </c>
      <c r="HL3" s="535"/>
      <c r="HM3" s="535"/>
      <c r="HN3" s="535"/>
      <c r="HO3" s="535"/>
      <c r="HP3" s="535"/>
      <c r="HQ3" s="535"/>
      <c r="HR3" s="535"/>
      <c r="HS3" s="535"/>
      <c r="HT3" s="535"/>
      <c r="HU3" s="535"/>
      <c r="HV3" s="535"/>
      <c r="HW3" s="535"/>
      <c r="HX3" s="535"/>
      <c r="HY3" s="536"/>
      <c r="HZ3" s="534" t="s">
        <v>115</v>
      </c>
      <c r="IA3" s="535"/>
      <c r="IB3" s="535"/>
      <c r="IC3" s="535"/>
      <c r="ID3" s="535"/>
      <c r="IE3" s="535"/>
      <c r="IF3" s="535"/>
      <c r="IG3" s="535"/>
      <c r="IH3" s="535"/>
      <c r="II3" s="535"/>
      <c r="IJ3" s="535"/>
      <c r="IK3" s="535"/>
      <c r="IL3" s="535"/>
      <c r="IM3" s="535"/>
      <c r="IN3" s="536"/>
      <c r="IO3" s="534" t="s">
        <v>115</v>
      </c>
      <c r="IP3" s="535"/>
      <c r="IQ3" s="535"/>
      <c r="IR3" s="535"/>
      <c r="IS3" s="535"/>
      <c r="IT3" s="535"/>
      <c r="IU3" s="535"/>
      <c r="IV3" s="535"/>
      <c r="IW3" s="535"/>
      <c r="IX3" s="535"/>
      <c r="IY3" s="535"/>
      <c r="IZ3" s="535"/>
      <c r="JA3" s="535"/>
      <c r="JB3" s="535"/>
      <c r="JC3" s="536"/>
    </row>
    <row r="4" spans="1:263" ht="15.75" customHeight="1" thickBot="1" x14ac:dyDescent="0.25">
      <c r="A4" s="694"/>
      <c r="B4" s="695"/>
      <c r="C4" s="675"/>
      <c r="D4" s="675"/>
      <c r="E4" s="675"/>
      <c r="F4" s="675"/>
      <c r="G4" s="675"/>
      <c r="H4" s="698"/>
      <c r="I4" s="541">
        <v>1</v>
      </c>
      <c r="J4" s="541"/>
      <c r="K4" s="541"/>
      <c r="L4" s="541"/>
      <c r="M4" s="541"/>
      <c r="N4" s="540">
        <v>2</v>
      </c>
      <c r="O4" s="607"/>
      <c r="P4" s="607"/>
      <c r="Q4" s="607"/>
      <c r="R4" s="608"/>
      <c r="S4" s="541">
        <v>3</v>
      </c>
      <c r="T4" s="541"/>
      <c r="U4" s="541"/>
      <c r="V4" s="541"/>
      <c r="W4" s="542"/>
      <c r="X4" s="540">
        <v>4</v>
      </c>
      <c r="Y4" s="541"/>
      <c r="Z4" s="541"/>
      <c r="AA4" s="541"/>
      <c r="AB4" s="541"/>
      <c r="AC4" s="540">
        <v>5</v>
      </c>
      <c r="AD4" s="607"/>
      <c r="AE4" s="607"/>
      <c r="AF4" s="607"/>
      <c r="AG4" s="608"/>
      <c r="AH4" s="541">
        <v>6</v>
      </c>
      <c r="AI4" s="541"/>
      <c r="AJ4" s="541"/>
      <c r="AK4" s="541"/>
      <c r="AL4" s="542"/>
      <c r="AM4" s="540">
        <v>7</v>
      </c>
      <c r="AN4" s="541"/>
      <c r="AO4" s="541"/>
      <c r="AP4" s="541"/>
      <c r="AQ4" s="541"/>
      <c r="AR4" s="540">
        <v>8</v>
      </c>
      <c r="AS4" s="607"/>
      <c r="AT4" s="607"/>
      <c r="AU4" s="607"/>
      <c r="AV4" s="608"/>
      <c r="AW4" s="541">
        <v>9</v>
      </c>
      <c r="AX4" s="541"/>
      <c r="AY4" s="541"/>
      <c r="AZ4" s="541"/>
      <c r="BA4" s="542"/>
      <c r="BB4" s="540">
        <v>10</v>
      </c>
      <c r="BC4" s="541"/>
      <c r="BD4" s="541"/>
      <c r="BE4" s="541"/>
      <c r="BF4" s="541"/>
      <c r="BG4" s="540">
        <v>11</v>
      </c>
      <c r="BH4" s="607"/>
      <c r="BI4" s="607"/>
      <c r="BJ4" s="607"/>
      <c r="BK4" s="608"/>
      <c r="BL4" s="541">
        <v>12</v>
      </c>
      <c r="BM4" s="541"/>
      <c r="BN4" s="541"/>
      <c r="BO4" s="541"/>
      <c r="BP4" s="542"/>
      <c r="BQ4" s="540">
        <v>13</v>
      </c>
      <c r="BR4" s="541"/>
      <c r="BS4" s="541"/>
      <c r="BT4" s="541"/>
      <c r="BU4" s="541"/>
      <c r="BV4" s="540">
        <v>14</v>
      </c>
      <c r="BW4" s="607"/>
      <c r="BX4" s="607"/>
      <c r="BY4" s="607"/>
      <c r="BZ4" s="608"/>
      <c r="CA4" s="541">
        <v>15</v>
      </c>
      <c r="CB4" s="541"/>
      <c r="CC4" s="541"/>
      <c r="CD4" s="541"/>
      <c r="CE4" s="542"/>
      <c r="CF4" s="540">
        <v>16</v>
      </c>
      <c r="CG4" s="541"/>
      <c r="CH4" s="541"/>
      <c r="CI4" s="541"/>
      <c r="CJ4" s="541"/>
      <c r="CK4" s="540">
        <v>17</v>
      </c>
      <c r="CL4" s="607"/>
      <c r="CM4" s="607"/>
      <c r="CN4" s="607"/>
      <c r="CO4" s="608"/>
      <c r="CP4" s="541">
        <v>18</v>
      </c>
      <c r="CQ4" s="541"/>
      <c r="CR4" s="541"/>
      <c r="CS4" s="541"/>
      <c r="CT4" s="542"/>
      <c r="CU4" s="540">
        <v>19</v>
      </c>
      <c r="CV4" s="541"/>
      <c r="CW4" s="541"/>
      <c r="CX4" s="541"/>
      <c r="CY4" s="541"/>
      <c r="CZ4" s="540">
        <v>20</v>
      </c>
      <c r="DA4" s="607"/>
      <c r="DB4" s="607"/>
      <c r="DC4" s="607"/>
      <c r="DD4" s="608"/>
      <c r="DE4" s="541">
        <v>21</v>
      </c>
      <c r="DF4" s="541"/>
      <c r="DG4" s="541"/>
      <c r="DH4" s="541"/>
      <c r="DI4" s="542"/>
      <c r="DJ4" s="540">
        <v>22</v>
      </c>
      <c r="DK4" s="541"/>
      <c r="DL4" s="541"/>
      <c r="DM4" s="541"/>
      <c r="DN4" s="541"/>
      <c r="DO4" s="540">
        <v>23</v>
      </c>
      <c r="DP4" s="607"/>
      <c r="DQ4" s="607"/>
      <c r="DR4" s="607"/>
      <c r="DS4" s="608"/>
      <c r="DT4" s="541">
        <v>24</v>
      </c>
      <c r="DU4" s="541"/>
      <c r="DV4" s="541"/>
      <c r="DW4" s="541"/>
      <c r="DX4" s="542"/>
      <c r="DY4" s="540">
        <v>25</v>
      </c>
      <c r="DZ4" s="541"/>
      <c r="EA4" s="541"/>
      <c r="EB4" s="541"/>
      <c r="EC4" s="541"/>
      <c r="ED4" s="540">
        <v>26</v>
      </c>
      <c r="EE4" s="607"/>
      <c r="EF4" s="607"/>
      <c r="EG4" s="607"/>
      <c r="EH4" s="608"/>
      <c r="EI4" s="541">
        <v>27</v>
      </c>
      <c r="EJ4" s="541"/>
      <c r="EK4" s="541"/>
      <c r="EL4" s="541"/>
      <c r="EM4" s="542"/>
      <c r="EN4" s="540">
        <v>28</v>
      </c>
      <c r="EO4" s="541"/>
      <c r="EP4" s="541"/>
      <c r="EQ4" s="541"/>
      <c r="ER4" s="541"/>
      <c r="ES4" s="540">
        <v>29</v>
      </c>
      <c r="ET4" s="607"/>
      <c r="EU4" s="607"/>
      <c r="EV4" s="607"/>
      <c r="EW4" s="608"/>
      <c r="EX4" s="541">
        <v>30</v>
      </c>
      <c r="EY4" s="541"/>
      <c r="EZ4" s="541"/>
      <c r="FA4" s="541"/>
      <c r="FB4" s="542"/>
      <c r="FC4" s="540">
        <v>31</v>
      </c>
      <c r="FD4" s="541"/>
      <c r="FE4" s="541"/>
      <c r="FF4" s="541"/>
      <c r="FG4" s="541"/>
      <c r="FH4" s="540">
        <v>32</v>
      </c>
      <c r="FI4" s="607"/>
      <c r="FJ4" s="607"/>
      <c r="FK4" s="607"/>
      <c r="FL4" s="608"/>
      <c r="FM4" s="541">
        <v>33</v>
      </c>
      <c r="FN4" s="541"/>
      <c r="FO4" s="541"/>
      <c r="FP4" s="541"/>
      <c r="FQ4" s="542"/>
      <c r="FR4" s="540">
        <v>34</v>
      </c>
      <c r="FS4" s="541"/>
      <c r="FT4" s="541"/>
      <c r="FU4" s="541"/>
      <c r="FV4" s="541"/>
      <c r="FW4" s="540">
        <v>35</v>
      </c>
      <c r="FX4" s="607"/>
      <c r="FY4" s="607"/>
      <c r="FZ4" s="607"/>
      <c r="GA4" s="608"/>
      <c r="GB4" s="541">
        <v>36</v>
      </c>
      <c r="GC4" s="541"/>
      <c r="GD4" s="541"/>
      <c r="GE4" s="541"/>
      <c r="GF4" s="542"/>
      <c r="GG4" s="540">
        <v>37</v>
      </c>
      <c r="GH4" s="541"/>
      <c r="GI4" s="541"/>
      <c r="GJ4" s="541"/>
      <c r="GK4" s="541"/>
      <c r="GL4" s="540">
        <v>38</v>
      </c>
      <c r="GM4" s="607"/>
      <c r="GN4" s="607"/>
      <c r="GO4" s="607"/>
      <c r="GP4" s="608"/>
      <c r="GQ4" s="541">
        <v>39</v>
      </c>
      <c r="GR4" s="541"/>
      <c r="GS4" s="541"/>
      <c r="GT4" s="541"/>
      <c r="GU4" s="542"/>
      <c r="GV4" s="540">
        <v>40</v>
      </c>
      <c r="GW4" s="541"/>
      <c r="GX4" s="541"/>
      <c r="GY4" s="541"/>
      <c r="GZ4" s="541"/>
      <c r="HA4" s="540">
        <v>41</v>
      </c>
      <c r="HB4" s="607"/>
      <c r="HC4" s="607"/>
      <c r="HD4" s="607"/>
      <c r="HE4" s="608"/>
      <c r="HF4" s="541">
        <v>42</v>
      </c>
      <c r="HG4" s="541"/>
      <c r="HH4" s="541"/>
      <c r="HI4" s="541"/>
      <c r="HJ4" s="542"/>
      <c r="HK4" s="540">
        <v>43</v>
      </c>
      <c r="HL4" s="541"/>
      <c r="HM4" s="541"/>
      <c r="HN4" s="541"/>
      <c r="HO4" s="541"/>
      <c r="HP4" s="540">
        <v>44</v>
      </c>
      <c r="HQ4" s="607"/>
      <c r="HR4" s="607"/>
      <c r="HS4" s="607"/>
      <c r="HT4" s="608"/>
      <c r="HU4" s="541">
        <v>45</v>
      </c>
      <c r="HV4" s="541"/>
      <c r="HW4" s="541"/>
      <c r="HX4" s="541"/>
      <c r="HY4" s="542"/>
      <c r="HZ4" s="540">
        <v>46</v>
      </c>
      <c r="IA4" s="541"/>
      <c r="IB4" s="541"/>
      <c r="IC4" s="541"/>
      <c r="ID4" s="541"/>
      <c r="IE4" s="540">
        <v>47</v>
      </c>
      <c r="IF4" s="607"/>
      <c r="IG4" s="607"/>
      <c r="IH4" s="607"/>
      <c r="II4" s="608"/>
      <c r="IJ4" s="541">
        <v>48</v>
      </c>
      <c r="IK4" s="541"/>
      <c r="IL4" s="541"/>
      <c r="IM4" s="541"/>
      <c r="IN4" s="542"/>
      <c r="IO4" s="540">
        <v>49</v>
      </c>
      <c r="IP4" s="541"/>
      <c r="IQ4" s="541"/>
      <c r="IR4" s="541"/>
      <c r="IS4" s="542"/>
      <c r="IT4" s="540">
        <v>50</v>
      </c>
      <c r="IU4" s="541"/>
      <c r="IV4" s="541"/>
      <c r="IW4" s="541"/>
      <c r="IX4" s="542"/>
      <c r="IY4" s="540">
        <v>51</v>
      </c>
      <c r="IZ4" s="541"/>
      <c r="JA4" s="541"/>
      <c r="JB4" s="541"/>
      <c r="JC4" s="542"/>
    </row>
    <row r="5" spans="1:263" ht="15" customHeight="1" x14ac:dyDescent="0.2">
      <c r="A5" s="85" t="s">
        <v>40</v>
      </c>
      <c r="B5" s="646" t="s">
        <v>157</v>
      </c>
      <c r="C5" s="637"/>
      <c r="D5" s="637"/>
      <c r="E5" s="637"/>
      <c r="F5" s="637"/>
      <c r="G5" s="637"/>
      <c r="H5" s="683"/>
      <c r="I5" s="686"/>
      <c r="J5" s="687"/>
      <c r="K5" s="687"/>
      <c r="L5" s="687"/>
      <c r="M5" s="688"/>
      <c r="N5" s="631"/>
      <c r="O5" s="544"/>
      <c r="P5" s="544"/>
      <c r="Q5" s="544"/>
      <c r="R5" s="544"/>
      <c r="S5" s="543"/>
      <c r="T5" s="544"/>
      <c r="U5" s="544"/>
      <c r="V5" s="544"/>
      <c r="W5" s="545"/>
      <c r="X5" s="543"/>
      <c r="Y5" s="544"/>
      <c r="Z5" s="544"/>
      <c r="AA5" s="544"/>
      <c r="AB5" s="545"/>
      <c r="AC5" s="543"/>
      <c r="AD5" s="544"/>
      <c r="AE5" s="544"/>
      <c r="AF5" s="544"/>
      <c r="AG5" s="545"/>
      <c r="AH5" s="543"/>
      <c r="AI5" s="544"/>
      <c r="AJ5" s="544"/>
      <c r="AK5" s="544"/>
      <c r="AL5" s="545"/>
      <c r="AM5" s="543"/>
      <c r="AN5" s="544"/>
      <c r="AO5" s="544"/>
      <c r="AP5" s="544"/>
      <c r="AQ5" s="545"/>
      <c r="AR5" s="543"/>
      <c r="AS5" s="544"/>
      <c r="AT5" s="544"/>
      <c r="AU5" s="544"/>
      <c r="AV5" s="545"/>
      <c r="AW5" s="543"/>
      <c r="AX5" s="544"/>
      <c r="AY5" s="544"/>
      <c r="AZ5" s="544"/>
      <c r="BA5" s="545"/>
      <c r="BB5" s="543"/>
      <c r="BC5" s="544"/>
      <c r="BD5" s="544"/>
      <c r="BE5" s="544"/>
      <c r="BF5" s="545"/>
      <c r="BG5" s="543"/>
      <c r="BH5" s="544"/>
      <c r="BI5" s="544"/>
      <c r="BJ5" s="544"/>
      <c r="BK5" s="545"/>
      <c r="BL5" s="543"/>
      <c r="BM5" s="544"/>
      <c r="BN5" s="544"/>
      <c r="BO5" s="544"/>
      <c r="BP5" s="545"/>
      <c r="BQ5" s="543"/>
      <c r="BR5" s="544"/>
      <c r="BS5" s="544"/>
      <c r="BT5" s="544"/>
      <c r="BU5" s="545"/>
      <c r="BV5" s="543"/>
      <c r="BW5" s="544"/>
      <c r="BX5" s="544"/>
      <c r="BY5" s="544"/>
      <c r="BZ5" s="545"/>
      <c r="CA5" s="543"/>
      <c r="CB5" s="544"/>
      <c r="CC5" s="544"/>
      <c r="CD5" s="544"/>
      <c r="CE5" s="545"/>
      <c r="CF5" s="543"/>
      <c r="CG5" s="544"/>
      <c r="CH5" s="544"/>
      <c r="CI5" s="544"/>
      <c r="CJ5" s="545"/>
      <c r="CK5" s="543"/>
      <c r="CL5" s="544"/>
      <c r="CM5" s="544"/>
      <c r="CN5" s="544"/>
      <c r="CO5" s="545"/>
      <c r="CP5" s="543"/>
      <c r="CQ5" s="544"/>
      <c r="CR5" s="544"/>
      <c r="CS5" s="544"/>
      <c r="CT5" s="545"/>
      <c r="CU5" s="543"/>
      <c r="CV5" s="544"/>
      <c r="CW5" s="544"/>
      <c r="CX5" s="544"/>
      <c r="CY5" s="545"/>
      <c r="CZ5" s="543"/>
      <c r="DA5" s="544"/>
      <c r="DB5" s="544"/>
      <c r="DC5" s="544"/>
      <c r="DD5" s="545"/>
      <c r="DE5" s="543"/>
      <c r="DF5" s="544"/>
      <c r="DG5" s="544"/>
      <c r="DH5" s="544"/>
      <c r="DI5" s="545"/>
      <c r="DJ5" s="543"/>
      <c r="DK5" s="544"/>
      <c r="DL5" s="544"/>
      <c r="DM5" s="544"/>
      <c r="DN5" s="545"/>
      <c r="DO5" s="543"/>
      <c r="DP5" s="544"/>
      <c r="DQ5" s="544"/>
      <c r="DR5" s="544"/>
      <c r="DS5" s="545"/>
      <c r="DT5" s="543"/>
      <c r="DU5" s="544"/>
      <c r="DV5" s="544"/>
      <c r="DW5" s="544"/>
      <c r="DX5" s="545"/>
      <c r="DY5" s="543"/>
      <c r="DZ5" s="544"/>
      <c r="EA5" s="544"/>
      <c r="EB5" s="544"/>
      <c r="EC5" s="545"/>
      <c r="ED5" s="543"/>
      <c r="EE5" s="544"/>
      <c r="EF5" s="544"/>
      <c r="EG5" s="544"/>
      <c r="EH5" s="545"/>
      <c r="EI5" s="543"/>
      <c r="EJ5" s="544"/>
      <c r="EK5" s="544"/>
      <c r="EL5" s="544"/>
      <c r="EM5" s="545"/>
      <c r="EN5" s="543"/>
      <c r="EO5" s="544"/>
      <c r="EP5" s="544"/>
      <c r="EQ5" s="544"/>
      <c r="ER5" s="545"/>
      <c r="ES5" s="543"/>
      <c r="ET5" s="544"/>
      <c r="EU5" s="544"/>
      <c r="EV5" s="544"/>
      <c r="EW5" s="545"/>
      <c r="EX5" s="543"/>
      <c r="EY5" s="544"/>
      <c r="EZ5" s="544"/>
      <c r="FA5" s="544"/>
      <c r="FB5" s="545"/>
      <c r="FC5" s="543"/>
      <c r="FD5" s="544"/>
      <c r="FE5" s="544"/>
      <c r="FF5" s="544"/>
      <c r="FG5" s="545"/>
      <c r="FH5" s="543"/>
      <c r="FI5" s="544"/>
      <c r="FJ5" s="544"/>
      <c r="FK5" s="544"/>
      <c r="FL5" s="545"/>
      <c r="FM5" s="543"/>
      <c r="FN5" s="544"/>
      <c r="FO5" s="544"/>
      <c r="FP5" s="544"/>
      <c r="FQ5" s="545"/>
      <c r="FR5" s="543"/>
      <c r="FS5" s="544"/>
      <c r="FT5" s="544"/>
      <c r="FU5" s="544"/>
      <c r="FV5" s="545"/>
      <c r="FW5" s="543"/>
      <c r="FX5" s="544"/>
      <c r="FY5" s="544"/>
      <c r="FZ5" s="544"/>
      <c r="GA5" s="545"/>
      <c r="GB5" s="543"/>
      <c r="GC5" s="544"/>
      <c r="GD5" s="544"/>
      <c r="GE5" s="544"/>
      <c r="GF5" s="545"/>
      <c r="GG5" s="543"/>
      <c r="GH5" s="544"/>
      <c r="GI5" s="544"/>
      <c r="GJ5" s="544"/>
      <c r="GK5" s="545"/>
      <c r="GL5" s="543"/>
      <c r="GM5" s="544"/>
      <c r="GN5" s="544"/>
      <c r="GO5" s="544"/>
      <c r="GP5" s="545"/>
      <c r="GQ5" s="543"/>
      <c r="GR5" s="544"/>
      <c r="GS5" s="544"/>
      <c r="GT5" s="544"/>
      <c r="GU5" s="545"/>
      <c r="GV5" s="543"/>
      <c r="GW5" s="544"/>
      <c r="GX5" s="544"/>
      <c r="GY5" s="544"/>
      <c r="GZ5" s="545"/>
      <c r="HA5" s="543"/>
      <c r="HB5" s="544"/>
      <c r="HC5" s="544"/>
      <c r="HD5" s="544"/>
      <c r="HE5" s="545"/>
      <c r="HF5" s="543"/>
      <c r="HG5" s="544"/>
      <c r="HH5" s="544"/>
      <c r="HI5" s="544"/>
      <c r="HJ5" s="545"/>
      <c r="HK5" s="543"/>
      <c r="HL5" s="544"/>
      <c r="HM5" s="544"/>
      <c r="HN5" s="544"/>
      <c r="HO5" s="545"/>
      <c r="HP5" s="543"/>
      <c r="HQ5" s="544"/>
      <c r="HR5" s="544"/>
      <c r="HS5" s="544"/>
      <c r="HT5" s="545"/>
      <c r="HU5" s="543"/>
      <c r="HV5" s="544"/>
      <c r="HW5" s="544"/>
      <c r="HX5" s="544"/>
      <c r="HY5" s="545"/>
      <c r="HZ5" s="543"/>
      <c r="IA5" s="544"/>
      <c r="IB5" s="544"/>
      <c r="IC5" s="544"/>
      <c r="ID5" s="545"/>
      <c r="IE5" s="543"/>
      <c r="IF5" s="544"/>
      <c r="IG5" s="544"/>
      <c r="IH5" s="544"/>
      <c r="II5" s="545"/>
      <c r="IJ5" s="543"/>
      <c r="IK5" s="544"/>
      <c r="IL5" s="544"/>
      <c r="IM5" s="544"/>
      <c r="IN5" s="545"/>
      <c r="IO5" s="543"/>
      <c r="IP5" s="544"/>
      <c r="IQ5" s="544"/>
      <c r="IR5" s="544"/>
      <c r="IS5" s="545"/>
      <c r="IT5" s="543"/>
      <c r="IU5" s="544"/>
      <c r="IV5" s="544"/>
      <c r="IW5" s="544"/>
      <c r="IX5" s="545"/>
      <c r="IY5" s="543"/>
      <c r="IZ5" s="544"/>
      <c r="JA5" s="544"/>
      <c r="JB5" s="544"/>
      <c r="JC5" s="545"/>
    </row>
    <row r="6" spans="1:263" ht="15" customHeight="1" x14ac:dyDescent="0.2">
      <c r="A6" s="86"/>
      <c r="B6" s="684"/>
      <c r="C6" s="684"/>
      <c r="D6" s="684"/>
      <c r="E6" s="684"/>
      <c r="F6" s="684"/>
      <c r="G6" s="684"/>
      <c r="H6" s="685"/>
      <c r="I6" s="689"/>
      <c r="J6" s="690"/>
      <c r="K6" s="690"/>
      <c r="L6" s="690"/>
      <c r="M6" s="691"/>
      <c r="N6" s="547"/>
      <c r="O6" s="547"/>
      <c r="P6" s="547"/>
      <c r="Q6" s="547"/>
      <c r="R6" s="547"/>
      <c r="S6" s="546"/>
      <c r="T6" s="547"/>
      <c r="U6" s="547"/>
      <c r="V6" s="547"/>
      <c r="W6" s="548"/>
      <c r="X6" s="546"/>
      <c r="Y6" s="547"/>
      <c r="Z6" s="547"/>
      <c r="AA6" s="547"/>
      <c r="AB6" s="548"/>
      <c r="AC6" s="546"/>
      <c r="AD6" s="547"/>
      <c r="AE6" s="547"/>
      <c r="AF6" s="547"/>
      <c r="AG6" s="548"/>
      <c r="AH6" s="546"/>
      <c r="AI6" s="547"/>
      <c r="AJ6" s="547"/>
      <c r="AK6" s="547"/>
      <c r="AL6" s="548"/>
      <c r="AM6" s="546"/>
      <c r="AN6" s="547"/>
      <c r="AO6" s="547"/>
      <c r="AP6" s="547"/>
      <c r="AQ6" s="548"/>
      <c r="AR6" s="546"/>
      <c r="AS6" s="547"/>
      <c r="AT6" s="547"/>
      <c r="AU6" s="547"/>
      <c r="AV6" s="548"/>
      <c r="AW6" s="546"/>
      <c r="AX6" s="547"/>
      <c r="AY6" s="547"/>
      <c r="AZ6" s="547"/>
      <c r="BA6" s="548"/>
      <c r="BB6" s="546"/>
      <c r="BC6" s="547"/>
      <c r="BD6" s="547"/>
      <c r="BE6" s="547"/>
      <c r="BF6" s="548"/>
      <c r="BG6" s="546"/>
      <c r="BH6" s="547"/>
      <c r="BI6" s="547"/>
      <c r="BJ6" s="547"/>
      <c r="BK6" s="548"/>
      <c r="BL6" s="546"/>
      <c r="BM6" s="547"/>
      <c r="BN6" s="547"/>
      <c r="BO6" s="547"/>
      <c r="BP6" s="548"/>
      <c r="BQ6" s="546"/>
      <c r="BR6" s="547"/>
      <c r="BS6" s="547"/>
      <c r="BT6" s="547"/>
      <c r="BU6" s="548"/>
      <c r="BV6" s="546"/>
      <c r="BW6" s="547"/>
      <c r="BX6" s="547"/>
      <c r="BY6" s="547"/>
      <c r="BZ6" s="548"/>
      <c r="CA6" s="546"/>
      <c r="CB6" s="547"/>
      <c r="CC6" s="547"/>
      <c r="CD6" s="547"/>
      <c r="CE6" s="548"/>
      <c r="CF6" s="546"/>
      <c r="CG6" s="547"/>
      <c r="CH6" s="547"/>
      <c r="CI6" s="547"/>
      <c r="CJ6" s="548"/>
      <c r="CK6" s="546"/>
      <c r="CL6" s="547"/>
      <c r="CM6" s="547"/>
      <c r="CN6" s="547"/>
      <c r="CO6" s="548"/>
      <c r="CP6" s="546"/>
      <c r="CQ6" s="547"/>
      <c r="CR6" s="547"/>
      <c r="CS6" s="547"/>
      <c r="CT6" s="548"/>
      <c r="CU6" s="546"/>
      <c r="CV6" s="547"/>
      <c r="CW6" s="547"/>
      <c r="CX6" s="547"/>
      <c r="CY6" s="548"/>
      <c r="CZ6" s="546"/>
      <c r="DA6" s="547"/>
      <c r="DB6" s="547"/>
      <c r="DC6" s="547"/>
      <c r="DD6" s="548"/>
      <c r="DE6" s="546"/>
      <c r="DF6" s="547"/>
      <c r="DG6" s="547"/>
      <c r="DH6" s="547"/>
      <c r="DI6" s="548"/>
      <c r="DJ6" s="546"/>
      <c r="DK6" s="547"/>
      <c r="DL6" s="547"/>
      <c r="DM6" s="547"/>
      <c r="DN6" s="548"/>
      <c r="DO6" s="546"/>
      <c r="DP6" s="547"/>
      <c r="DQ6" s="547"/>
      <c r="DR6" s="547"/>
      <c r="DS6" s="548"/>
      <c r="DT6" s="546"/>
      <c r="DU6" s="547"/>
      <c r="DV6" s="547"/>
      <c r="DW6" s="547"/>
      <c r="DX6" s="548"/>
      <c r="DY6" s="546"/>
      <c r="DZ6" s="547"/>
      <c r="EA6" s="547"/>
      <c r="EB6" s="547"/>
      <c r="EC6" s="548"/>
      <c r="ED6" s="546"/>
      <c r="EE6" s="547"/>
      <c r="EF6" s="547"/>
      <c r="EG6" s="547"/>
      <c r="EH6" s="548"/>
      <c r="EI6" s="546"/>
      <c r="EJ6" s="547"/>
      <c r="EK6" s="547"/>
      <c r="EL6" s="547"/>
      <c r="EM6" s="548"/>
      <c r="EN6" s="546"/>
      <c r="EO6" s="547"/>
      <c r="EP6" s="547"/>
      <c r="EQ6" s="547"/>
      <c r="ER6" s="548"/>
      <c r="ES6" s="546"/>
      <c r="ET6" s="547"/>
      <c r="EU6" s="547"/>
      <c r="EV6" s="547"/>
      <c r="EW6" s="548"/>
      <c r="EX6" s="546"/>
      <c r="EY6" s="547"/>
      <c r="EZ6" s="547"/>
      <c r="FA6" s="547"/>
      <c r="FB6" s="548"/>
      <c r="FC6" s="546"/>
      <c r="FD6" s="547"/>
      <c r="FE6" s="547"/>
      <c r="FF6" s="547"/>
      <c r="FG6" s="548"/>
      <c r="FH6" s="546"/>
      <c r="FI6" s="547"/>
      <c r="FJ6" s="547"/>
      <c r="FK6" s="547"/>
      <c r="FL6" s="548"/>
      <c r="FM6" s="546"/>
      <c r="FN6" s="547"/>
      <c r="FO6" s="547"/>
      <c r="FP6" s="547"/>
      <c r="FQ6" s="548"/>
      <c r="FR6" s="546"/>
      <c r="FS6" s="547"/>
      <c r="FT6" s="547"/>
      <c r="FU6" s="547"/>
      <c r="FV6" s="548"/>
      <c r="FW6" s="546"/>
      <c r="FX6" s="547"/>
      <c r="FY6" s="547"/>
      <c r="FZ6" s="547"/>
      <c r="GA6" s="548"/>
      <c r="GB6" s="546"/>
      <c r="GC6" s="547"/>
      <c r="GD6" s="547"/>
      <c r="GE6" s="547"/>
      <c r="GF6" s="548"/>
      <c r="GG6" s="546"/>
      <c r="GH6" s="547"/>
      <c r="GI6" s="547"/>
      <c r="GJ6" s="547"/>
      <c r="GK6" s="548"/>
      <c r="GL6" s="546"/>
      <c r="GM6" s="547"/>
      <c r="GN6" s="547"/>
      <c r="GO6" s="547"/>
      <c r="GP6" s="548"/>
      <c r="GQ6" s="546"/>
      <c r="GR6" s="547"/>
      <c r="GS6" s="547"/>
      <c r="GT6" s="547"/>
      <c r="GU6" s="548"/>
      <c r="GV6" s="546"/>
      <c r="GW6" s="547"/>
      <c r="GX6" s="547"/>
      <c r="GY6" s="547"/>
      <c r="GZ6" s="548"/>
      <c r="HA6" s="546"/>
      <c r="HB6" s="547"/>
      <c r="HC6" s="547"/>
      <c r="HD6" s="547"/>
      <c r="HE6" s="548"/>
      <c r="HF6" s="546"/>
      <c r="HG6" s="547"/>
      <c r="HH6" s="547"/>
      <c r="HI6" s="547"/>
      <c r="HJ6" s="548"/>
      <c r="HK6" s="546"/>
      <c r="HL6" s="547"/>
      <c r="HM6" s="547"/>
      <c r="HN6" s="547"/>
      <c r="HO6" s="548"/>
      <c r="HP6" s="546"/>
      <c r="HQ6" s="547"/>
      <c r="HR6" s="547"/>
      <c r="HS6" s="547"/>
      <c r="HT6" s="548"/>
      <c r="HU6" s="546"/>
      <c r="HV6" s="547"/>
      <c r="HW6" s="547"/>
      <c r="HX6" s="547"/>
      <c r="HY6" s="548"/>
      <c r="HZ6" s="546"/>
      <c r="IA6" s="547"/>
      <c r="IB6" s="547"/>
      <c r="IC6" s="547"/>
      <c r="ID6" s="548"/>
      <c r="IE6" s="546"/>
      <c r="IF6" s="547"/>
      <c r="IG6" s="547"/>
      <c r="IH6" s="547"/>
      <c r="II6" s="548"/>
      <c r="IJ6" s="546"/>
      <c r="IK6" s="547"/>
      <c r="IL6" s="547"/>
      <c r="IM6" s="547"/>
      <c r="IN6" s="548"/>
      <c r="IO6" s="546"/>
      <c r="IP6" s="547"/>
      <c r="IQ6" s="547"/>
      <c r="IR6" s="547"/>
      <c r="IS6" s="548"/>
      <c r="IT6" s="546"/>
      <c r="IU6" s="547"/>
      <c r="IV6" s="547"/>
      <c r="IW6" s="547"/>
      <c r="IX6" s="548"/>
      <c r="IY6" s="546"/>
      <c r="IZ6" s="547"/>
      <c r="JA6" s="547"/>
      <c r="JB6" s="547"/>
      <c r="JC6" s="548"/>
    </row>
    <row r="7" spans="1:263" ht="29.25" customHeight="1" x14ac:dyDescent="0.2">
      <c r="A7" s="297" t="s">
        <v>62</v>
      </c>
      <c r="B7" s="622" t="s">
        <v>158</v>
      </c>
      <c r="C7" s="622"/>
      <c r="D7" s="622"/>
      <c r="E7" s="622"/>
      <c r="F7" s="622"/>
      <c r="G7" s="622"/>
      <c r="H7" s="622"/>
      <c r="I7" s="549"/>
      <c r="J7" s="550"/>
      <c r="K7" s="550"/>
      <c r="L7" s="550"/>
      <c r="M7" s="551"/>
      <c r="N7" s="550"/>
      <c r="O7" s="550"/>
      <c r="P7" s="550"/>
      <c r="Q7" s="550"/>
      <c r="R7" s="550"/>
      <c r="S7" s="549"/>
      <c r="T7" s="550"/>
      <c r="U7" s="550"/>
      <c r="V7" s="550"/>
      <c r="W7" s="551"/>
      <c r="X7" s="549"/>
      <c r="Y7" s="550"/>
      <c r="Z7" s="550"/>
      <c r="AA7" s="550"/>
      <c r="AB7" s="551"/>
      <c r="AC7" s="549"/>
      <c r="AD7" s="550"/>
      <c r="AE7" s="550"/>
      <c r="AF7" s="550"/>
      <c r="AG7" s="551"/>
      <c r="AH7" s="549"/>
      <c r="AI7" s="550"/>
      <c r="AJ7" s="550"/>
      <c r="AK7" s="550"/>
      <c r="AL7" s="551"/>
      <c r="AM7" s="549"/>
      <c r="AN7" s="550"/>
      <c r="AO7" s="550"/>
      <c r="AP7" s="550"/>
      <c r="AQ7" s="551"/>
      <c r="AR7" s="549"/>
      <c r="AS7" s="550"/>
      <c r="AT7" s="550"/>
      <c r="AU7" s="550"/>
      <c r="AV7" s="551"/>
      <c r="AW7" s="549"/>
      <c r="AX7" s="550"/>
      <c r="AY7" s="550"/>
      <c r="AZ7" s="550"/>
      <c r="BA7" s="551"/>
      <c r="BB7" s="549"/>
      <c r="BC7" s="550"/>
      <c r="BD7" s="550"/>
      <c r="BE7" s="550"/>
      <c r="BF7" s="551"/>
      <c r="BG7" s="549"/>
      <c r="BH7" s="550"/>
      <c r="BI7" s="550"/>
      <c r="BJ7" s="550"/>
      <c r="BK7" s="551"/>
      <c r="BL7" s="549"/>
      <c r="BM7" s="550"/>
      <c r="BN7" s="550"/>
      <c r="BO7" s="550"/>
      <c r="BP7" s="551"/>
      <c r="BQ7" s="549"/>
      <c r="BR7" s="550"/>
      <c r="BS7" s="550"/>
      <c r="BT7" s="550"/>
      <c r="BU7" s="551"/>
      <c r="BV7" s="549"/>
      <c r="BW7" s="550"/>
      <c r="BX7" s="550"/>
      <c r="BY7" s="550"/>
      <c r="BZ7" s="551"/>
      <c r="CA7" s="549"/>
      <c r="CB7" s="550"/>
      <c r="CC7" s="550"/>
      <c r="CD7" s="550"/>
      <c r="CE7" s="551"/>
      <c r="CF7" s="549"/>
      <c r="CG7" s="550"/>
      <c r="CH7" s="550"/>
      <c r="CI7" s="550"/>
      <c r="CJ7" s="551"/>
      <c r="CK7" s="549"/>
      <c r="CL7" s="550"/>
      <c r="CM7" s="550"/>
      <c r="CN7" s="550"/>
      <c r="CO7" s="551"/>
      <c r="CP7" s="549"/>
      <c r="CQ7" s="550"/>
      <c r="CR7" s="550"/>
      <c r="CS7" s="550"/>
      <c r="CT7" s="551"/>
      <c r="CU7" s="549"/>
      <c r="CV7" s="550"/>
      <c r="CW7" s="550"/>
      <c r="CX7" s="550"/>
      <c r="CY7" s="551"/>
      <c r="CZ7" s="549"/>
      <c r="DA7" s="550"/>
      <c r="DB7" s="550"/>
      <c r="DC7" s="550"/>
      <c r="DD7" s="551"/>
      <c r="DE7" s="549"/>
      <c r="DF7" s="550"/>
      <c r="DG7" s="550"/>
      <c r="DH7" s="550"/>
      <c r="DI7" s="551"/>
      <c r="DJ7" s="549"/>
      <c r="DK7" s="550"/>
      <c r="DL7" s="550"/>
      <c r="DM7" s="550"/>
      <c r="DN7" s="551"/>
      <c r="DO7" s="549"/>
      <c r="DP7" s="550"/>
      <c r="DQ7" s="550"/>
      <c r="DR7" s="550"/>
      <c r="DS7" s="551"/>
      <c r="DT7" s="549"/>
      <c r="DU7" s="550"/>
      <c r="DV7" s="550"/>
      <c r="DW7" s="550"/>
      <c r="DX7" s="551"/>
      <c r="DY7" s="549"/>
      <c r="DZ7" s="550"/>
      <c r="EA7" s="550"/>
      <c r="EB7" s="550"/>
      <c r="EC7" s="551"/>
      <c r="ED7" s="549"/>
      <c r="EE7" s="550"/>
      <c r="EF7" s="550"/>
      <c r="EG7" s="550"/>
      <c r="EH7" s="551"/>
      <c r="EI7" s="549"/>
      <c r="EJ7" s="550"/>
      <c r="EK7" s="550"/>
      <c r="EL7" s="550"/>
      <c r="EM7" s="551"/>
      <c r="EN7" s="549"/>
      <c r="EO7" s="550"/>
      <c r="EP7" s="550"/>
      <c r="EQ7" s="550"/>
      <c r="ER7" s="551"/>
      <c r="ES7" s="549"/>
      <c r="ET7" s="550"/>
      <c r="EU7" s="550"/>
      <c r="EV7" s="550"/>
      <c r="EW7" s="551"/>
      <c r="EX7" s="549"/>
      <c r="EY7" s="550"/>
      <c r="EZ7" s="550"/>
      <c r="FA7" s="550"/>
      <c r="FB7" s="551"/>
      <c r="FC7" s="549"/>
      <c r="FD7" s="550"/>
      <c r="FE7" s="550"/>
      <c r="FF7" s="550"/>
      <c r="FG7" s="551"/>
      <c r="FH7" s="549"/>
      <c r="FI7" s="550"/>
      <c r="FJ7" s="550"/>
      <c r="FK7" s="550"/>
      <c r="FL7" s="551"/>
      <c r="FM7" s="549"/>
      <c r="FN7" s="550"/>
      <c r="FO7" s="550"/>
      <c r="FP7" s="550"/>
      <c r="FQ7" s="551"/>
      <c r="FR7" s="549"/>
      <c r="FS7" s="550"/>
      <c r="FT7" s="550"/>
      <c r="FU7" s="550"/>
      <c r="FV7" s="551"/>
      <c r="FW7" s="549"/>
      <c r="FX7" s="550"/>
      <c r="FY7" s="550"/>
      <c r="FZ7" s="550"/>
      <c r="GA7" s="551"/>
      <c r="GB7" s="549"/>
      <c r="GC7" s="550"/>
      <c r="GD7" s="550"/>
      <c r="GE7" s="550"/>
      <c r="GF7" s="551"/>
      <c r="GG7" s="549"/>
      <c r="GH7" s="550"/>
      <c r="GI7" s="550"/>
      <c r="GJ7" s="550"/>
      <c r="GK7" s="551"/>
      <c r="GL7" s="549"/>
      <c r="GM7" s="550"/>
      <c r="GN7" s="550"/>
      <c r="GO7" s="550"/>
      <c r="GP7" s="551"/>
      <c r="GQ7" s="549"/>
      <c r="GR7" s="550"/>
      <c r="GS7" s="550"/>
      <c r="GT7" s="550"/>
      <c r="GU7" s="551"/>
      <c r="GV7" s="549"/>
      <c r="GW7" s="550"/>
      <c r="GX7" s="550"/>
      <c r="GY7" s="550"/>
      <c r="GZ7" s="551"/>
      <c r="HA7" s="549"/>
      <c r="HB7" s="550"/>
      <c r="HC7" s="550"/>
      <c r="HD7" s="550"/>
      <c r="HE7" s="551"/>
      <c r="HF7" s="549"/>
      <c r="HG7" s="550"/>
      <c r="HH7" s="550"/>
      <c r="HI7" s="550"/>
      <c r="HJ7" s="551"/>
      <c r="HK7" s="549"/>
      <c r="HL7" s="550"/>
      <c r="HM7" s="550"/>
      <c r="HN7" s="550"/>
      <c r="HO7" s="551"/>
      <c r="HP7" s="549"/>
      <c r="HQ7" s="550"/>
      <c r="HR7" s="550"/>
      <c r="HS7" s="550"/>
      <c r="HT7" s="551"/>
      <c r="HU7" s="549"/>
      <c r="HV7" s="550"/>
      <c r="HW7" s="550"/>
      <c r="HX7" s="550"/>
      <c r="HY7" s="551"/>
      <c r="HZ7" s="549"/>
      <c r="IA7" s="550"/>
      <c r="IB7" s="550"/>
      <c r="IC7" s="550"/>
      <c r="ID7" s="551"/>
      <c r="IE7" s="549"/>
      <c r="IF7" s="550"/>
      <c r="IG7" s="550"/>
      <c r="IH7" s="550"/>
      <c r="II7" s="551"/>
      <c r="IJ7" s="549"/>
      <c r="IK7" s="550"/>
      <c r="IL7" s="550"/>
      <c r="IM7" s="550"/>
      <c r="IN7" s="551"/>
      <c r="IO7" s="549"/>
      <c r="IP7" s="550"/>
      <c r="IQ7" s="550"/>
      <c r="IR7" s="550"/>
      <c r="IS7" s="551"/>
      <c r="IT7" s="549"/>
      <c r="IU7" s="550"/>
      <c r="IV7" s="550"/>
      <c r="IW7" s="550"/>
      <c r="IX7" s="551"/>
      <c r="IY7" s="549"/>
      <c r="IZ7" s="550"/>
      <c r="JA7" s="550"/>
      <c r="JB7" s="550"/>
      <c r="JC7" s="551"/>
    </row>
    <row r="8" spans="1:263" ht="29.25" customHeight="1" x14ac:dyDescent="0.2">
      <c r="A8" s="88" t="s">
        <v>42</v>
      </c>
      <c r="B8" s="300" t="s">
        <v>159</v>
      </c>
      <c r="C8" s="699" t="s">
        <v>160</v>
      </c>
      <c r="D8" s="700"/>
      <c r="E8" s="700"/>
      <c r="F8" s="700"/>
      <c r="G8" s="700"/>
      <c r="H8" s="700"/>
      <c r="I8" s="552" t="s">
        <v>190</v>
      </c>
      <c r="J8" s="553"/>
      <c r="K8" s="553"/>
      <c r="L8" s="553"/>
      <c r="M8" s="554"/>
      <c r="N8" s="615" t="s">
        <v>191</v>
      </c>
      <c r="O8" s="553"/>
      <c r="P8" s="553"/>
      <c r="Q8" s="553"/>
      <c r="R8" s="553"/>
      <c r="S8" s="552" t="s">
        <v>190</v>
      </c>
      <c r="T8" s="553"/>
      <c r="U8" s="553"/>
      <c r="V8" s="553"/>
      <c r="W8" s="554"/>
      <c r="X8" s="552" t="s">
        <v>190</v>
      </c>
      <c r="Y8" s="553"/>
      <c r="Z8" s="553"/>
      <c r="AA8" s="553"/>
      <c r="AB8" s="554"/>
      <c r="AC8" s="552" t="s">
        <v>190</v>
      </c>
      <c r="AD8" s="553"/>
      <c r="AE8" s="553"/>
      <c r="AF8" s="553"/>
      <c r="AG8" s="554"/>
      <c r="AH8" s="552" t="s">
        <v>190</v>
      </c>
      <c r="AI8" s="553"/>
      <c r="AJ8" s="553"/>
      <c r="AK8" s="553"/>
      <c r="AL8" s="554"/>
      <c r="AM8" s="552" t="s">
        <v>190</v>
      </c>
      <c r="AN8" s="553"/>
      <c r="AO8" s="553"/>
      <c r="AP8" s="553"/>
      <c r="AQ8" s="554"/>
      <c r="AR8" s="552" t="s">
        <v>190</v>
      </c>
      <c r="AS8" s="553"/>
      <c r="AT8" s="553"/>
      <c r="AU8" s="553"/>
      <c r="AV8" s="554"/>
      <c r="AW8" s="552" t="s">
        <v>190</v>
      </c>
      <c r="AX8" s="553"/>
      <c r="AY8" s="553"/>
      <c r="AZ8" s="553"/>
      <c r="BA8" s="554"/>
      <c r="BB8" s="552" t="s">
        <v>190</v>
      </c>
      <c r="BC8" s="553"/>
      <c r="BD8" s="553"/>
      <c r="BE8" s="553"/>
      <c r="BF8" s="554"/>
      <c r="BG8" s="552" t="s">
        <v>190</v>
      </c>
      <c r="BH8" s="553"/>
      <c r="BI8" s="553"/>
      <c r="BJ8" s="553"/>
      <c r="BK8" s="554"/>
      <c r="BL8" s="552" t="s">
        <v>190</v>
      </c>
      <c r="BM8" s="553"/>
      <c r="BN8" s="553"/>
      <c r="BO8" s="553"/>
      <c r="BP8" s="554"/>
      <c r="BQ8" s="552" t="s">
        <v>190</v>
      </c>
      <c r="BR8" s="553"/>
      <c r="BS8" s="553"/>
      <c r="BT8" s="553"/>
      <c r="BU8" s="554"/>
      <c r="BV8" s="552" t="s">
        <v>190</v>
      </c>
      <c r="BW8" s="553"/>
      <c r="BX8" s="553"/>
      <c r="BY8" s="553"/>
      <c r="BZ8" s="554"/>
      <c r="CA8" s="552" t="s">
        <v>190</v>
      </c>
      <c r="CB8" s="553"/>
      <c r="CC8" s="553"/>
      <c r="CD8" s="553"/>
      <c r="CE8" s="554"/>
      <c r="CF8" s="552" t="s">
        <v>190</v>
      </c>
      <c r="CG8" s="553"/>
      <c r="CH8" s="553"/>
      <c r="CI8" s="553"/>
      <c r="CJ8" s="554"/>
      <c r="CK8" s="552" t="s">
        <v>190</v>
      </c>
      <c r="CL8" s="553"/>
      <c r="CM8" s="553"/>
      <c r="CN8" s="553"/>
      <c r="CO8" s="554"/>
      <c r="CP8" s="552" t="s">
        <v>190</v>
      </c>
      <c r="CQ8" s="553"/>
      <c r="CR8" s="553"/>
      <c r="CS8" s="553"/>
      <c r="CT8" s="554"/>
      <c r="CU8" s="552" t="s">
        <v>190</v>
      </c>
      <c r="CV8" s="553"/>
      <c r="CW8" s="553"/>
      <c r="CX8" s="553"/>
      <c r="CY8" s="554"/>
      <c r="CZ8" s="552" t="s">
        <v>190</v>
      </c>
      <c r="DA8" s="553"/>
      <c r="DB8" s="553"/>
      <c r="DC8" s="553"/>
      <c r="DD8" s="554"/>
      <c r="DE8" s="552" t="s">
        <v>190</v>
      </c>
      <c r="DF8" s="553"/>
      <c r="DG8" s="553"/>
      <c r="DH8" s="553"/>
      <c r="DI8" s="554"/>
      <c r="DJ8" s="552" t="s">
        <v>190</v>
      </c>
      <c r="DK8" s="553"/>
      <c r="DL8" s="553"/>
      <c r="DM8" s="553"/>
      <c r="DN8" s="554"/>
      <c r="DO8" s="552" t="s">
        <v>190</v>
      </c>
      <c r="DP8" s="553"/>
      <c r="DQ8" s="553"/>
      <c r="DR8" s="553"/>
      <c r="DS8" s="554"/>
      <c r="DT8" s="552" t="s">
        <v>190</v>
      </c>
      <c r="DU8" s="553"/>
      <c r="DV8" s="553"/>
      <c r="DW8" s="553"/>
      <c r="DX8" s="554"/>
      <c r="DY8" s="552" t="s">
        <v>190</v>
      </c>
      <c r="DZ8" s="553"/>
      <c r="EA8" s="553"/>
      <c r="EB8" s="553"/>
      <c r="EC8" s="554"/>
      <c r="ED8" s="552" t="s">
        <v>190</v>
      </c>
      <c r="EE8" s="553"/>
      <c r="EF8" s="553"/>
      <c r="EG8" s="553"/>
      <c r="EH8" s="554"/>
      <c r="EI8" s="552" t="s">
        <v>190</v>
      </c>
      <c r="EJ8" s="553"/>
      <c r="EK8" s="553"/>
      <c r="EL8" s="553"/>
      <c r="EM8" s="554"/>
      <c r="EN8" s="552" t="s">
        <v>190</v>
      </c>
      <c r="EO8" s="553"/>
      <c r="EP8" s="553"/>
      <c r="EQ8" s="553"/>
      <c r="ER8" s="554"/>
      <c r="ES8" s="552" t="s">
        <v>190</v>
      </c>
      <c r="ET8" s="553"/>
      <c r="EU8" s="553"/>
      <c r="EV8" s="553"/>
      <c r="EW8" s="554"/>
      <c r="EX8" s="552" t="s">
        <v>190</v>
      </c>
      <c r="EY8" s="553"/>
      <c r="EZ8" s="553"/>
      <c r="FA8" s="553"/>
      <c r="FB8" s="554"/>
      <c r="FC8" s="552" t="s">
        <v>190</v>
      </c>
      <c r="FD8" s="553"/>
      <c r="FE8" s="553"/>
      <c r="FF8" s="553"/>
      <c r="FG8" s="554"/>
      <c r="FH8" s="552" t="s">
        <v>190</v>
      </c>
      <c r="FI8" s="553"/>
      <c r="FJ8" s="553"/>
      <c r="FK8" s="553"/>
      <c r="FL8" s="554"/>
      <c r="FM8" s="552" t="s">
        <v>190</v>
      </c>
      <c r="FN8" s="553"/>
      <c r="FO8" s="553"/>
      <c r="FP8" s="553"/>
      <c r="FQ8" s="554"/>
      <c r="FR8" s="552" t="s">
        <v>190</v>
      </c>
      <c r="FS8" s="553"/>
      <c r="FT8" s="553"/>
      <c r="FU8" s="553"/>
      <c r="FV8" s="554"/>
      <c r="FW8" s="552" t="s">
        <v>190</v>
      </c>
      <c r="FX8" s="553"/>
      <c r="FY8" s="553"/>
      <c r="FZ8" s="553"/>
      <c r="GA8" s="554"/>
      <c r="GB8" s="552" t="s">
        <v>190</v>
      </c>
      <c r="GC8" s="553"/>
      <c r="GD8" s="553"/>
      <c r="GE8" s="553"/>
      <c r="GF8" s="554"/>
      <c r="GG8" s="552" t="s">
        <v>190</v>
      </c>
      <c r="GH8" s="553"/>
      <c r="GI8" s="553"/>
      <c r="GJ8" s="553"/>
      <c r="GK8" s="554"/>
      <c r="GL8" s="552" t="s">
        <v>190</v>
      </c>
      <c r="GM8" s="553"/>
      <c r="GN8" s="553"/>
      <c r="GO8" s="553"/>
      <c r="GP8" s="554"/>
      <c r="GQ8" s="552" t="s">
        <v>190</v>
      </c>
      <c r="GR8" s="553"/>
      <c r="GS8" s="553"/>
      <c r="GT8" s="553"/>
      <c r="GU8" s="554"/>
      <c r="GV8" s="552" t="s">
        <v>190</v>
      </c>
      <c r="GW8" s="553"/>
      <c r="GX8" s="553"/>
      <c r="GY8" s="553"/>
      <c r="GZ8" s="554"/>
      <c r="HA8" s="552" t="s">
        <v>190</v>
      </c>
      <c r="HB8" s="553"/>
      <c r="HC8" s="553"/>
      <c r="HD8" s="553"/>
      <c r="HE8" s="554"/>
      <c r="HF8" s="552" t="s">
        <v>190</v>
      </c>
      <c r="HG8" s="553"/>
      <c r="HH8" s="553"/>
      <c r="HI8" s="553"/>
      <c r="HJ8" s="554"/>
      <c r="HK8" s="552" t="s">
        <v>190</v>
      </c>
      <c r="HL8" s="553"/>
      <c r="HM8" s="553"/>
      <c r="HN8" s="553"/>
      <c r="HO8" s="554"/>
      <c r="HP8" s="552" t="s">
        <v>190</v>
      </c>
      <c r="HQ8" s="553"/>
      <c r="HR8" s="553"/>
      <c r="HS8" s="553"/>
      <c r="HT8" s="554"/>
      <c r="HU8" s="552" t="s">
        <v>190</v>
      </c>
      <c r="HV8" s="553"/>
      <c r="HW8" s="553"/>
      <c r="HX8" s="553"/>
      <c r="HY8" s="554"/>
      <c r="HZ8" s="552" t="s">
        <v>190</v>
      </c>
      <c r="IA8" s="553"/>
      <c r="IB8" s="553"/>
      <c r="IC8" s="553"/>
      <c r="ID8" s="554"/>
      <c r="IE8" s="552" t="s">
        <v>190</v>
      </c>
      <c r="IF8" s="553"/>
      <c r="IG8" s="553"/>
      <c r="IH8" s="553"/>
      <c r="II8" s="554"/>
      <c r="IJ8" s="552" t="s">
        <v>190</v>
      </c>
      <c r="IK8" s="553"/>
      <c r="IL8" s="553"/>
      <c r="IM8" s="553"/>
      <c r="IN8" s="554"/>
      <c r="IO8" s="552" t="s">
        <v>190</v>
      </c>
      <c r="IP8" s="553"/>
      <c r="IQ8" s="553"/>
      <c r="IR8" s="553"/>
      <c r="IS8" s="554"/>
      <c r="IT8" s="552" t="s">
        <v>190</v>
      </c>
      <c r="IU8" s="553"/>
      <c r="IV8" s="553"/>
      <c r="IW8" s="553"/>
      <c r="IX8" s="554"/>
      <c r="IY8" s="552" t="s">
        <v>190</v>
      </c>
      <c r="IZ8" s="553"/>
      <c r="JA8" s="553"/>
      <c r="JB8" s="553"/>
      <c r="JC8" s="554"/>
    </row>
    <row r="9" spans="1:263" ht="24" customHeight="1" x14ac:dyDescent="0.25">
      <c r="A9" s="88" t="s">
        <v>41</v>
      </c>
      <c r="B9" s="621" t="s">
        <v>399</v>
      </c>
      <c r="C9" s="621"/>
      <c r="D9" s="621"/>
      <c r="E9" s="621"/>
      <c r="F9" s="621"/>
      <c r="G9" s="621"/>
      <c r="H9" s="658"/>
      <c r="I9" s="556"/>
      <c r="J9" s="557"/>
      <c r="K9" s="557"/>
      <c r="L9" s="557"/>
      <c r="M9" s="558"/>
      <c r="N9" s="609"/>
      <c r="O9" s="557"/>
      <c r="P9" s="557"/>
      <c r="Q9" s="557"/>
      <c r="R9" s="557"/>
      <c r="S9" s="555"/>
      <c r="T9" s="544"/>
      <c r="U9" s="544"/>
      <c r="V9" s="544"/>
      <c r="W9" s="545"/>
      <c r="X9" s="555"/>
      <c r="Y9" s="544"/>
      <c r="Z9" s="544"/>
      <c r="AA9" s="544"/>
      <c r="AB9" s="545"/>
      <c r="AC9" s="556"/>
      <c r="AD9" s="609"/>
      <c r="AE9" s="609"/>
      <c r="AF9" s="609"/>
      <c r="AG9" s="610"/>
      <c r="AH9" s="555"/>
      <c r="AI9" s="544"/>
      <c r="AJ9" s="544"/>
      <c r="AK9" s="544"/>
      <c r="AL9" s="545"/>
      <c r="AM9" s="555"/>
      <c r="AN9" s="544"/>
      <c r="AO9" s="544"/>
      <c r="AP9" s="544"/>
      <c r="AQ9" s="545"/>
      <c r="AR9" s="555"/>
      <c r="AS9" s="544"/>
      <c r="AT9" s="544"/>
      <c r="AU9" s="544"/>
      <c r="AV9" s="545"/>
      <c r="AW9" s="555"/>
      <c r="AX9" s="544"/>
      <c r="AY9" s="544"/>
      <c r="AZ9" s="544"/>
      <c r="BA9" s="545"/>
      <c r="BB9" s="555"/>
      <c r="BC9" s="544"/>
      <c r="BD9" s="544"/>
      <c r="BE9" s="544"/>
      <c r="BF9" s="545"/>
      <c r="BG9" s="555"/>
      <c r="BH9" s="544"/>
      <c r="BI9" s="544"/>
      <c r="BJ9" s="544"/>
      <c r="BK9" s="545"/>
      <c r="BL9" s="555"/>
      <c r="BM9" s="544"/>
      <c r="BN9" s="544"/>
      <c r="BO9" s="544"/>
      <c r="BP9" s="545"/>
      <c r="BQ9" s="555"/>
      <c r="BR9" s="544"/>
      <c r="BS9" s="544"/>
      <c r="BT9" s="544"/>
      <c r="BU9" s="545"/>
      <c r="BV9" s="555"/>
      <c r="BW9" s="544"/>
      <c r="BX9" s="544"/>
      <c r="BY9" s="544"/>
      <c r="BZ9" s="545"/>
      <c r="CA9" s="555"/>
      <c r="CB9" s="544"/>
      <c r="CC9" s="544"/>
      <c r="CD9" s="544"/>
      <c r="CE9" s="545"/>
      <c r="CF9" s="555"/>
      <c r="CG9" s="544"/>
      <c r="CH9" s="544"/>
      <c r="CI9" s="544"/>
      <c r="CJ9" s="545"/>
      <c r="CK9" s="555"/>
      <c r="CL9" s="544"/>
      <c r="CM9" s="544"/>
      <c r="CN9" s="544"/>
      <c r="CO9" s="545"/>
      <c r="CP9" s="555"/>
      <c r="CQ9" s="544"/>
      <c r="CR9" s="544"/>
      <c r="CS9" s="544"/>
      <c r="CT9" s="545"/>
      <c r="CU9" s="555"/>
      <c r="CV9" s="544"/>
      <c r="CW9" s="544"/>
      <c r="CX9" s="544"/>
      <c r="CY9" s="545"/>
      <c r="CZ9" s="555"/>
      <c r="DA9" s="544"/>
      <c r="DB9" s="544"/>
      <c r="DC9" s="544"/>
      <c r="DD9" s="545"/>
      <c r="DE9" s="555"/>
      <c r="DF9" s="544"/>
      <c r="DG9" s="544"/>
      <c r="DH9" s="544"/>
      <c r="DI9" s="545"/>
      <c r="DJ9" s="555"/>
      <c r="DK9" s="544"/>
      <c r="DL9" s="544"/>
      <c r="DM9" s="544"/>
      <c r="DN9" s="545"/>
      <c r="DO9" s="555"/>
      <c r="DP9" s="544"/>
      <c r="DQ9" s="544"/>
      <c r="DR9" s="544"/>
      <c r="DS9" s="545"/>
      <c r="DT9" s="555"/>
      <c r="DU9" s="544"/>
      <c r="DV9" s="544"/>
      <c r="DW9" s="544"/>
      <c r="DX9" s="545"/>
      <c r="DY9" s="555"/>
      <c r="DZ9" s="544"/>
      <c r="EA9" s="544"/>
      <c r="EB9" s="544"/>
      <c r="EC9" s="545"/>
      <c r="ED9" s="555"/>
      <c r="EE9" s="544"/>
      <c r="EF9" s="544"/>
      <c r="EG9" s="544"/>
      <c r="EH9" s="545"/>
      <c r="EI9" s="555"/>
      <c r="EJ9" s="544"/>
      <c r="EK9" s="544"/>
      <c r="EL9" s="544"/>
      <c r="EM9" s="545"/>
      <c r="EN9" s="555"/>
      <c r="EO9" s="544"/>
      <c r="EP9" s="544"/>
      <c r="EQ9" s="544"/>
      <c r="ER9" s="545"/>
      <c r="ES9" s="555"/>
      <c r="ET9" s="544"/>
      <c r="EU9" s="544"/>
      <c r="EV9" s="544"/>
      <c r="EW9" s="545"/>
      <c r="EX9" s="555"/>
      <c r="EY9" s="544"/>
      <c r="EZ9" s="544"/>
      <c r="FA9" s="544"/>
      <c r="FB9" s="545"/>
      <c r="FC9" s="555"/>
      <c r="FD9" s="544"/>
      <c r="FE9" s="544"/>
      <c r="FF9" s="544"/>
      <c r="FG9" s="545"/>
      <c r="FH9" s="555"/>
      <c r="FI9" s="544"/>
      <c r="FJ9" s="544"/>
      <c r="FK9" s="544"/>
      <c r="FL9" s="545"/>
      <c r="FM9" s="555"/>
      <c r="FN9" s="544"/>
      <c r="FO9" s="544"/>
      <c r="FP9" s="544"/>
      <c r="FQ9" s="545"/>
      <c r="FR9" s="555"/>
      <c r="FS9" s="544"/>
      <c r="FT9" s="544"/>
      <c r="FU9" s="544"/>
      <c r="FV9" s="545"/>
      <c r="FW9" s="555"/>
      <c r="FX9" s="544"/>
      <c r="FY9" s="544"/>
      <c r="FZ9" s="544"/>
      <c r="GA9" s="545"/>
      <c r="GB9" s="555"/>
      <c r="GC9" s="544"/>
      <c r="GD9" s="544"/>
      <c r="GE9" s="544"/>
      <c r="GF9" s="545"/>
      <c r="GG9" s="555"/>
      <c r="GH9" s="544"/>
      <c r="GI9" s="544"/>
      <c r="GJ9" s="544"/>
      <c r="GK9" s="545"/>
      <c r="GL9" s="555"/>
      <c r="GM9" s="544"/>
      <c r="GN9" s="544"/>
      <c r="GO9" s="544"/>
      <c r="GP9" s="545"/>
      <c r="GQ9" s="555"/>
      <c r="GR9" s="544"/>
      <c r="GS9" s="544"/>
      <c r="GT9" s="544"/>
      <c r="GU9" s="545"/>
      <c r="GV9" s="555"/>
      <c r="GW9" s="544"/>
      <c r="GX9" s="544"/>
      <c r="GY9" s="544"/>
      <c r="GZ9" s="545"/>
      <c r="HA9" s="555"/>
      <c r="HB9" s="544"/>
      <c r="HC9" s="544"/>
      <c r="HD9" s="544"/>
      <c r="HE9" s="545"/>
      <c r="HF9" s="555"/>
      <c r="HG9" s="544"/>
      <c r="HH9" s="544"/>
      <c r="HI9" s="544"/>
      <c r="HJ9" s="545"/>
      <c r="HK9" s="555"/>
      <c r="HL9" s="544"/>
      <c r="HM9" s="544"/>
      <c r="HN9" s="544"/>
      <c r="HO9" s="545"/>
      <c r="HP9" s="555"/>
      <c r="HQ9" s="544"/>
      <c r="HR9" s="544"/>
      <c r="HS9" s="544"/>
      <c r="HT9" s="545"/>
      <c r="HU9" s="555"/>
      <c r="HV9" s="544"/>
      <c r="HW9" s="544"/>
      <c r="HX9" s="544"/>
      <c r="HY9" s="545"/>
      <c r="HZ9" s="555"/>
      <c r="IA9" s="544"/>
      <c r="IB9" s="544"/>
      <c r="IC9" s="544"/>
      <c r="ID9" s="545"/>
      <c r="IE9" s="555"/>
      <c r="IF9" s="544"/>
      <c r="IG9" s="544"/>
      <c r="IH9" s="544"/>
      <c r="II9" s="545"/>
      <c r="IJ9" s="555"/>
      <c r="IK9" s="544"/>
      <c r="IL9" s="544"/>
      <c r="IM9" s="544"/>
      <c r="IN9" s="545"/>
      <c r="IO9" s="555"/>
      <c r="IP9" s="544"/>
      <c r="IQ9" s="544"/>
      <c r="IR9" s="544"/>
      <c r="IS9" s="545"/>
      <c r="IT9" s="555"/>
      <c r="IU9" s="544"/>
      <c r="IV9" s="544"/>
      <c r="IW9" s="544"/>
      <c r="IX9" s="545"/>
      <c r="IY9" s="555"/>
      <c r="IZ9" s="544"/>
      <c r="JA9" s="544"/>
      <c r="JB9" s="544"/>
      <c r="JC9" s="545"/>
    </row>
    <row r="10" spans="1:263" ht="24" customHeight="1" x14ac:dyDescent="0.25">
      <c r="A10" s="86" t="s">
        <v>128</v>
      </c>
      <c r="B10" s="621" t="s">
        <v>400</v>
      </c>
      <c r="C10" s="621"/>
      <c r="D10" s="621"/>
      <c r="E10" s="621"/>
      <c r="F10" s="621"/>
      <c r="G10" s="621"/>
      <c r="H10" s="658"/>
      <c r="I10" s="612"/>
      <c r="J10" s="613"/>
      <c r="K10" s="613"/>
      <c r="L10" s="613"/>
      <c r="M10" s="614"/>
      <c r="N10" s="616"/>
      <c r="O10" s="613"/>
      <c r="P10" s="613"/>
      <c r="Q10" s="613"/>
      <c r="R10" s="613"/>
      <c r="S10" s="556"/>
      <c r="T10" s="557"/>
      <c r="U10" s="557"/>
      <c r="V10" s="557"/>
      <c r="W10" s="558"/>
      <c r="X10" s="556"/>
      <c r="Y10" s="557"/>
      <c r="Z10" s="557"/>
      <c r="AA10" s="557"/>
      <c r="AB10" s="558"/>
      <c r="AC10" s="556"/>
      <c r="AD10" s="557"/>
      <c r="AE10" s="557"/>
      <c r="AF10" s="557"/>
      <c r="AG10" s="558"/>
      <c r="AH10" s="556"/>
      <c r="AI10" s="557"/>
      <c r="AJ10" s="557"/>
      <c r="AK10" s="557"/>
      <c r="AL10" s="558"/>
      <c r="AM10" s="556"/>
      <c r="AN10" s="557"/>
      <c r="AO10" s="557"/>
      <c r="AP10" s="557"/>
      <c r="AQ10" s="558"/>
      <c r="AR10" s="556"/>
      <c r="AS10" s="557"/>
      <c r="AT10" s="557"/>
      <c r="AU10" s="557"/>
      <c r="AV10" s="558"/>
      <c r="AW10" s="556"/>
      <c r="AX10" s="557"/>
      <c r="AY10" s="557"/>
      <c r="AZ10" s="557"/>
      <c r="BA10" s="558"/>
      <c r="BB10" s="556"/>
      <c r="BC10" s="557"/>
      <c r="BD10" s="557"/>
      <c r="BE10" s="557"/>
      <c r="BF10" s="558"/>
      <c r="BG10" s="556"/>
      <c r="BH10" s="557"/>
      <c r="BI10" s="557"/>
      <c r="BJ10" s="557"/>
      <c r="BK10" s="558"/>
      <c r="BL10" s="556"/>
      <c r="BM10" s="557"/>
      <c r="BN10" s="557"/>
      <c r="BO10" s="557"/>
      <c r="BP10" s="558"/>
      <c r="BQ10" s="556"/>
      <c r="BR10" s="557"/>
      <c r="BS10" s="557"/>
      <c r="BT10" s="557"/>
      <c r="BU10" s="558"/>
      <c r="BV10" s="556"/>
      <c r="BW10" s="557"/>
      <c r="BX10" s="557"/>
      <c r="BY10" s="557"/>
      <c r="BZ10" s="558"/>
      <c r="CA10" s="556"/>
      <c r="CB10" s="557"/>
      <c r="CC10" s="557"/>
      <c r="CD10" s="557"/>
      <c r="CE10" s="558"/>
      <c r="CF10" s="556"/>
      <c r="CG10" s="557"/>
      <c r="CH10" s="557"/>
      <c r="CI10" s="557"/>
      <c r="CJ10" s="558"/>
      <c r="CK10" s="556"/>
      <c r="CL10" s="557"/>
      <c r="CM10" s="557"/>
      <c r="CN10" s="557"/>
      <c r="CO10" s="558"/>
      <c r="CP10" s="556"/>
      <c r="CQ10" s="557"/>
      <c r="CR10" s="557"/>
      <c r="CS10" s="557"/>
      <c r="CT10" s="558"/>
      <c r="CU10" s="556"/>
      <c r="CV10" s="557"/>
      <c r="CW10" s="557"/>
      <c r="CX10" s="557"/>
      <c r="CY10" s="558"/>
      <c r="CZ10" s="556"/>
      <c r="DA10" s="557"/>
      <c r="DB10" s="557"/>
      <c r="DC10" s="557"/>
      <c r="DD10" s="558"/>
      <c r="DE10" s="556"/>
      <c r="DF10" s="557"/>
      <c r="DG10" s="557"/>
      <c r="DH10" s="557"/>
      <c r="DI10" s="558"/>
      <c r="DJ10" s="556"/>
      <c r="DK10" s="557"/>
      <c r="DL10" s="557"/>
      <c r="DM10" s="557"/>
      <c r="DN10" s="558"/>
      <c r="DO10" s="556"/>
      <c r="DP10" s="557"/>
      <c r="DQ10" s="557"/>
      <c r="DR10" s="557"/>
      <c r="DS10" s="558"/>
      <c r="DT10" s="556"/>
      <c r="DU10" s="557"/>
      <c r="DV10" s="557"/>
      <c r="DW10" s="557"/>
      <c r="DX10" s="558"/>
      <c r="DY10" s="556"/>
      <c r="DZ10" s="557"/>
      <c r="EA10" s="557"/>
      <c r="EB10" s="557"/>
      <c r="EC10" s="558"/>
      <c r="ED10" s="556"/>
      <c r="EE10" s="557"/>
      <c r="EF10" s="557"/>
      <c r="EG10" s="557"/>
      <c r="EH10" s="558"/>
      <c r="EI10" s="556"/>
      <c r="EJ10" s="557"/>
      <c r="EK10" s="557"/>
      <c r="EL10" s="557"/>
      <c r="EM10" s="558"/>
      <c r="EN10" s="556"/>
      <c r="EO10" s="557"/>
      <c r="EP10" s="557"/>
      <c r="EQ10" s="557"/>
      <c r="ER10" s="558"/>
      <c r="ES10" s="556"/>
      <c r="ET10" s="557"/>
      <c r="EU10" s="557"/>
      <c r="EV10" s="557"/>
      <c r="EW10" s="558"/>
      <c r="EX10" s="556"/>
      <c r="EY10" s="557"/>
      <c r="EZ10" s="557"/>
      <c r="FA10" s="557"/>
      <c r="FB10" s="558"/>
      <c r="FC10" s="556"/>
      <c r="FD10" s="557"/>
      <c r="FE10" s="557"/>
      <c r="FF10" s="557"/>
      <c r="FG10" s="558"/>
      <c r="FH10" s="556"/>
      <c r="FI10" s="557"/>
      <c r="FJ10" s="557"/>
      <c r="FK10" s="557"/>
      <c r="FL10" s="558"/>
      <c r="FM10" s="556"/>
      <c r="FN10" s="557"/>
      <c r="FO10" s="557"/>
      <c r="FP10" s="557"/>
      <c r="FQ10" s="558"/>
      <c r="FR10" s="556"/>
      <c r="FS10" s="557"/>
      <c r="FT10" s="557"/>
      <c r="FU10" s="557"/>
      <c r="FV10" s="558"/>
      <c r="FW10" s="556"/>
      <c r="FX10" s="557"/>
      <c r="FY10" s="557"/>
      <c r="FZ10" s="557"/>
      <c r="GA10" s="558"/>
      <c r="GB10" s="556"/>
      <c r="GC10" s="557"/>
      <c r="GD10" s="557"/>
      <c r="GE10" s="557"/>
      <c r="GF10" s="558"/>
      <c r="GG10" s="556"/>
      <c r="GH10" s="557"/>
      <c r="GI10" s="557"/>
      <c r="GJ10" s="557"/>
      <c r="GK10" s="558"/>
      <c r="GL10" s="556"/>
      <c r="GM10" s="557"/>
      <c r="GN10" s="557"/>
      <c r="GO10" s="557"/>
      <c r="GP10" s="558"/>
      <c r="GQ10" s="556"/>
      <c r="GR10" s="557"/>
      <c r="GS10" s="557"/>
      <c r="GT10" s="557"/>
      <c r="GU10" s="558"/>
      <c r="GV10" s="556"/>
      <c r="GW10" s="557"/>
      <c r="GX10" s="557"/>
      <c r="GY10" s="557"/>
      <c r="GZ10" s="558"/>
      <c r="HA10" s="556"/>
      <c r="HB10" s="557"/>
      <c r="HC10" s="557"/>
      <c r="HD10" s="557"/>
      <c r="HE10" s="558"/>
      <c r="HF10" s="556"/>
      <c r="HG10" s="557"/>
      <c r="HH10" s="557"/>
      <c r="HI10" s="557"/>
      <c r="HJ10" s="558"/>
      <c r="HK10" s="556"/>
      <c r="HL10" s="557"/>
      <c r="HM10" s="557"/>
      <c r="HN10" s="557"/>
      <c r="HO10" s="558"/>
      <c r="HP10" s="556"/>
      <c r="HQ10" s="557"/>
      <c r="HR10" s="557"/>
      <c r="HS10" s="557"/>
      <c r="HT10" s="558"/>
      <c r="HU10" s="556"/>
      <c r="HV10" s="557"/>
      <c r="HW10" s="557"/>
      <c r="HX10" s="557"/>
      <c r="HY10" s="558"/>
      <c r="HZ10" s="556"/>
      <c r="IA10" s="557"/>
      <c r="IB10" s="557"/>
      <c r="IC10" s="557"/>
      <c r="ID10" s="558"/>
      <c r="IE10" s="556"/>
      <c r="IF10" s="557"/>
      <c r="IG10" s="557"/>
      <c r="IH10" s="557"/>
      <c r="II10" s="558"/>
      <c r="IJ10" s="556"/>
      <c r="IK10" s="557"/>
      <c r="IL10" s="557"/>
      <c r="IM10" s="557"/>
      <c r="IN10" s="558"/>
      <c r="IO10" s="556"/>
      <c r="IP10" s="557"/>
      <c r="IQ10" s="557"/>
      <c r="IR10" s="557"/>
      <c r="IS10" s="558"/>
      <c r="IT10" s="556"/>
      <c r="IU10" s="557"/>
      <c r="IV10" s="557"/>
      <c r="IW10" s="557"/>
      <c r="IX10" s="558"/>
      <c r="IY10" s="556"/>
      <c r="IZ10" s="557"/>
      <c r="JA10" s="557"/>
      <c r="JB10" s="557"/>
      <c r="JC10" s="558"/>
    </row>
    <row r="11" spans="1:263" ht="24" customHeight="1" x14ac:dyDescent="0.25">
      <c r="A11" s="88" t="s">
        <v>48</v>
      </c>
      <c r="B11" s="621" t="s">
        <v>401</v>
      </c>
      <c r="C11" s="621"/>
      <c r="D11" s="621"/>
      <c r="E11" s="621"/>
      <c r="F11" s="621"/>
      <c r="G11" s="621"/>
      <c r="H11" s="658"/>
      <c r="I11" s="556"/>
      <c r="J11" s="557"/>
      <c r="K11" s="557"/>
      <c r="L11" s="557"/>
      <c r="M11" s="558"/>
      <c r="N11" s="609"/>
      <c r="O11" s="557"/>
      <c r="P11" s="557"/>
      <c r="Q11" s="557"/>
      <c r="R11" s="557"/>
      <c r="S11" s="556"/>
      <c r="T11" s="557"/>
      <c r="U11" s="557"/>
      <c r="V11" s="557"/>
      <c r="W11" s="558"/>
      <c r="X11" s="556"/>
      <c r="Y11" s="557"/>
      <c r="Z11" s="557"/>
      <c r="AA11" s="557"/>
      <c r="AB11" s="558"/>
      <c r="AC11" s="556"/>
      <c r="AD11" s="557"/>
      <c r="AE11" s="557"/>
      <c r="AF11" s="557"/>
      <c r="AG11" s="558"/>
      <c r="AH11" s="556"/>
      <c r="AI11" s="557"/>
      <c r="AJ11" s="557"/>
      <c r="AK11" s="557"/>
      <c r="AL11" s="558"/>
      <c r="AM11" s="556"/>
      <c r="AN11" s="557"/>
      <c r="AO11" s="557"/>
      <c r="AP11" s="557"/>
      <c r="AQ11" s="558"/>
      <c r="AR11" s="556"/>
      <c r="AS11" s="557"/>
      <c r="AT11" s="557"/>
      <c r="AU11" s="557"/>
      <c r="AV11" s="558"/>
      <c r="AW11" s="556"/>
      <c r="AX11" s="557"/>
      <c r="AY11" s="557"/>
      <c r="AZ11" s="557"/>
      <c r="BA11" s="558"/>
      <c r="BB11" s="556"/>
      <c r="BC11" s="557"/>
      <c r="BD11" s="557"/>
      <c r="BE11" s="557"/>
      <c r="BF11" s="558"/>
      <c r="BG11" s="556"/>
      <c r="BH11" s="557"/>
      <c r="BI11" s="557"/>
      <c r="BJ11" s="557"/>
      <c r="BK11" s="558"/>
      <c r="BL11" s="556"/>
      <c r="BM11" s="557"/>
      <c r="BN11" s="557"/>
      <c r="BO11" s="557"/>
      <c r="BP11" s="558"/>
      <c r="BQ11" s="556"/>
      <c r="BR11" s="557"/>
      <c r="BS11" s="557"/>
      <c r="BT11" s="557"/>
      <c r="BU11" s="558"/>
      <c r="BV11" s="556"/>
      <c r="BW11" s="557"/>
      <c r="BX11" s="557"/>
      <c r="BY11" s="557"/>
      <c r="BZ11" s="558"/>
      <c r="CA11" s="556"/>
      <c r="CB11" s="557"/>
      <c r="CC11" s="557"/>
      <c r="CD11" s="557"/>
      <c r="CE11" s="558"/>
      <c r="CF11" s="556"/>
      <c r="CG11" s="557"/>
      <c r="CH11" s="557"/>
      <c r="CI11" s="557"/>
      <c r="CJ11" s="558"/>
      <c r="CK11" s="556"/>
      <c r="CL11" s="557"/>
      <c r="CM11" s="557"/>
      <c r="CN11" s="557"/>
      <c r="CO11" s="558"/>
      <c r="CP11" s="556"/>
      <c r="CQ11" s="557"/>
      <c r="CR11" s="557"/>
      <c r="CS11" s="557"/>
      <c r="CT11" s="558"/>
      <c r="CU11" s="556"/>
      <c r="CV11" s="557"/>
      <c r="CW11" s="557"/>
      <c r="CX11" s="557"/>
      <c r="CY11" s="558"/>
      <c r="CZ11" s="556"/>
      <c r="DA11" s="557"/>
      <c r="DB11" s="557"/>
      <c r="DC11" s="557"/>
      <c r="DD11" s="558"/>
      <c r="DE11" s="556"/>
      <c r="DF11" s="557"/>
      <c r="DG11" s="557"/>
      <c r="DH11" s="557"/>
      <c r="DI11" s="558"/>
      <c r="DJ11" s="556"/>
      <c r="DK11" s="557"/>
      <c r="DL11" s="557"/>
      <c r="DM11" s="557"/>
      <c r="DN11" s="558"/>
      <c r="DO11" s="556"/>
      <c r="DP11" s="557"/>
      <c r="DQ11" s="557"/>
      <c r="DR11" s="557"/>
      <c r="DS11" s="558"/>
      <c r="DT11" s="556"/>
      <c r="DU11" s="557"/>
      <c r="DV11" s="557"/>
      <c r="DW11" s="557"/>
      <c r="DX11" s="558"/>
      <c r="DY11" s="556"/>
      <c r="DZ11" s="557"/>
      <c r="EA11" s="557"/>
      <c r="EB11" s="557"/>
      <c r="EC11" s="558"/>
      <c r="ED11" s="556"/>
      <c r="EE11" s="557"/>
      <c r="EF11" s="557"/>
      <c r="EG11" s="557"/>
      <c r="EH11" s="558"/>
      <c r="EI11" s="556"/>
      <c r="EJ11" s="557"/>
      <c r="EK11" s="557"/>
      <c r="EL11" s="557"/>
      <c r="EM11" s="558"/>
      <c r="EN11" s="556"/>
      <c r="EO11" s="557"/>
      <c r="EP11" s="557"/>
      <c r="EQ11" s="557"/>
      <c r="ER11" s="558"/>
      <c r="ES11" s="556"/>
      <c r="ET11" s="557"/>
      <c r="EU11" s="557"/>
      <c r="EV11" s="557"/>
      <c r="EW11" s="558"/>
      <c r="EX11" s="556"/>
      <c r="EY11" s="557"/>
      <c r="EZ11" s="557"/>
      <c r="FA11" s="557"/>
      <c r="FB11" s="558"/>
      <c r="FC11" s="556"/>
      <c r="FD11" s="557"/>
      <c r="FE11" s="557"/>
      <c r="FF11" s="557"/>
      <c r="FG11" s="558"/>
      <c r="FH11" s="556"/>
      <c r="FI11" s="557"/>
      <c r="FJ11" s="557"/>
      <c r="FK11" s="557"/>
      <c r="FL11" s="558"/>
      <c r="FM11" s="556"/>
      <c r="FN11" s="557"/>
      <c r="FO11" s="557"/>
      <c r="FP11" s="557"/>
      <c r="FQ11" s="558"/>
      <c r="FR11" s="556"/>
      <c r="FS11" s="557"/>
      <c r="FT11" s="557"/>
      <c r="FU11" s="557"/>
      <c r="FV11" s="558"/>
      <c r="FW11" s="556"/>
      <c r="FX11" s="557"/>
      <c r="FY11" s="557"/>
      <c r="FZ11" s="557"/>
      <c r="GA11" s="558"/>
      <c r="GB11" s="556"/>
      <c r="GC11" s="557"/>
      <c r="GD11" s="557"/>
      <c r="GE11" s="557"/>
      <c r="GF11" s="558"/>
      <c r="GG11" s="556"/>
      <c r="GH11" s="557"/>
      <c r="GI11" s="557"/>
      <c r="GJ11" s="557"/>
      <c r="GK11" s="558"/>
      <c r="GL11" s="556"/>
      <c r="GM11" s="557"/>
      <c r="GN11" s="557"/>
      <c r="GO11" s="557"/>
      <c r="GP11" s="558"/>
      <c r="GQ11" s="556"/>
      <c r="GR11" s="557"/>
      <c r="GS11" s="557"/>
      <c r="GT11" s="557"/>
      <c r="GU11" s="558"/>
      <c r="GV11" s="556"/>
      <c r="GW11" s="557"/>
      <c r="GX11" s="557"/>
      <c r="GY11" s="557"/>
      <c r="GZ11" s="558"/>
      <c r="HA11" s="556"/>
      <c r="HB11" s="557"/>
      <c r="HC11" s="557"/>
      <c r="HD11" s="557"/>
      <c r="HE11" s="558"/>
      <c r="HF11" s="556"/>
      <c r="HG11" s="557"/>
      <c r="HH11" s="557"/>
      <c r="HI11" s="557"/>
      <c r="HJ11" s="558"/>
      <c r="HK11" s="556"/>
      <c r="HL11" s="557"/>
      <c r="HM11" s="557"/>
      <c r="HN11" s="557"/>
      <c r="HO11" s="558"/>
      <c r="HP11" s="556"/>
      <c r="HQ11" s="557"/>
      <c r="HR11" s="557"/>
      <c r="HS11" s="557"/>
      <c r="HT11" s="558"/>
      <c r="HU11" s="556"/>
      <c r="HV11" s="557"/>
      <c r="HW11" s="557"/>
      <c r="HX11" s="557"/>
      <c r="HY11" s="558"/>
      <c r="HZ11" s="556"/>
      <c r="IA11" s="557"/>
      <c r="IB11" s="557"/>
      <c r="IC11" s="557"/>
      <c r="ID11" s="558"/>
      <c r="IE11" s="556"/>
      <c r="IF11" s="557"/>
      <c r="IG11" s="557"/>
      <c r="IH11" s="557"/>
      <c r="II11" s="558"/>
      <c r="IJ11" s="556"/>
      <c r="IK11" s="557"/>
      <c r="IL11" s="557"/>
      <c r="IM11" s="557"/>
      <c r="IN11" s="558"/>
      <c r="IO11" s="556"/>
      <c r="IP11" s="557"/>
      <c r="IQ11" s="557"/>
      <c r="IR11" s="557"/>
      <c r="IS11" s="558"/>
      <c r="IT11" s="556"/>
      <c r="IU11" s="557"/>
      <c r="IV11" s="557"/>
      <c r="IW11" s="557"/>
      <c r="IX11" s="558"/>
      <c r="IY11" s="556"/>
      <c r="IZ11" s="557"/>
      <c r="JA11" s="557"/>
      <c r="JB11" s="557"/>
      <c r="JC11" s="558"/>
    </row>
    <row r="12" spans="1:263" ht="16.5" customHeight="1" x14ac:dyDescent="0.2">
      <c r="A12" s="90" t="s">
        <v>132</v>
      </c>
      <c r="B12" s="646" t="s">
        <v>7095</v>
      </c>
      <c r="C12" s="594"/>
      <c r="D12" s="594"/>
      <c r="E12" s="594"/>
      <c r="F12" s="594"/>
      <c r="G12" s="594"/>
      <c r="H12" s="595"/>
      <c r="I12" s="513" t="s">
        <v>190</v>
      </c>
      <c r="J12" s="514"/>
      <c r="K12" s="514"/>
      <c r="L12" s="514"/>
      <c r="M12" s="515"/>
      <c r="N12" s="619" t="s">
        <v>190</v>
      </c>
      <c r="O12" s="514"/>
      <c r="P12" s="514"/>
      <c r="Q12" s="514"/>
      <c r="R12" s="514"/>
      <c r="S12" s="513" t="s">
        <v>190</v>
      </c>
      <c r="T12" s="514"/>
      <c r="U12" s="514"/>
      <c r="V12" s="514"/>
      <c r="W12" s="515"/>
      <c r="X12" s="513" t="s">
        <v>190</v>
      </c>
      <c r="Y12" s="514"/>
      <c r="Z12" s="514"/>
      <c r="AA12" s="514"/>
      <c r="AB12" s="515"/>
      <c r="AC12" s="513" t="s">
        <v>190</v>
      </c>
      <c r="AD12" s="514"/>
      <c r="AE12" s="514"/>
      <c r="AF12" s="514"/>
      <c r="AG12" s="515"/>
      <c r="AH12" s="513" t="s">
        <v>190</v>
      </c>
      <c r="AI12" s="514"/>
      <c r="AJ12" s="514"/>
      <c r="AK12" s="514"/>
      <c r="AL12" s="515"/>
      <c r="AM12" s="513" t="s">
        <v>190</v>
      </c>
      <c r="AN12" s="514"/>
      <c r="AO12" s="514"/>
      <c r="AP12" s="514"/>
      <c r="AQ12" s="515"/>
      <c r="AR12" s="513" t="s">
        <v>190</v>
      </c>
      <c r="AS12" s="514"/>
      <c r="AT12" s="514"/>
      <c r="AU12" s="514"/>
      <c r="AV12" s="515"/>
      <c r="AW12" s="513" t="s">
        <v>190</v>
      </c>
      <c r="AX12" s="514"/>
      <c r="AY12" s="514"/>
      <c r="AZ12" s="514"/>
      <c r="BA12" s="515"/>
      <c r="BB12" s="513" t="s">
        <v>190</v>
      </c>
      <c r="BC12" s="514"/>
      <c r="BD12" s="514"/>
      <c r="BE12" s="514"/>
      <c r="BF12" s="515"/>
      <c r="BG12" s="513" t="s">
        <v>190</v>
      </c>
      <c r="BH12" s="514"/>
      <c r="BI12" s="514"/>
      <c r="BJ12" s="514"/>
      <c r="BK12" s="515"/>
      <c r="BL12" s="513" t="s">
        <v>190</v>
      </c>
      <c r="BM12" s="514"/>
      <c r="BN12" s="514"/>
      <c r="BO12" s="514"/>
      <c r="BP12" s="515"/>
      <c r="BQ12" s="513" t="s">
        <v>190</v>
      </c>
      <c r="BR12" s="514"/>
      <c r="BS12" s="514"/>
      <c r="BT12" s="514"/>
      <c r="BU12" s="515"/>
      <c r="BV12" s="513" t="s">
        <v>190</v>
      </c>
      <c r="BW12" s="514"/>
      <c r="BX12" s="514"/>
      <c r="BY12" s="514"/>
      <c r="BZ12" s="515"/>
      <c r="CA12" s="513" t="s">
        <v>190</v>
      </c>
      <c r="CB12" s="514"/>
      <c r="CC12" s="514"/>
      <c r="CD12" s="514"/>
      <c r="CE12" s="515"/>
      <c r="CF12" s="513" t="s">
        <v>190</v>
      </c>
      <c r="CG12" s="514"/>
      <c r="CH12" s="514"/>
      <c r="CI12" s="514"/>
      <c r="CJ12" s="515"/>
      <c r="CK12" s="513" t="s">
        <v>190</v>
      </c>
      <c r="CL12" s="514"/>
      <c r="CM12" s="514"/>
      <c r="CN12" s="514"/>
      <c r="CO12" s="515"/>
      <c r="CP12" s="513" t="s">
        <v>190</v>
      </c>
      <c r="CQ12" s="514"/>
      <c r="CR12" s="514"/>
      <c r="CS12" s="514"/>
      <c r="CT12" s="515"/>
      <c r="CU12" s="513" t="s">
        <v>190</v>
      </c>
      <c r="CV12" s="514"/>
      <c r="CW12" s="514"/>
      <c r="CX12" s="514"/>
      <c r="CY12" s="515"/>
      <c r="CZ12" s="513" t="s">
        <v>190</v>
      </c>
      <c r="DA12" s="514"/>
      <c r="DB12" s="514"/>
      <c r="DC12" s="514"/>
      <c r="DD12" s="515"/>
      <c r="DE12" s="513" t="s">
        <v>190</v>
      </c>
      <c r="DF12" s="514"/>
      <c r="DG12" s="514"/>
      <c r="DH12" s="514"/>
      <c r="DI12" s="515"/>
      <c r="DJ12" s="513" t="s">
        <v>190</v>
      </c>
      <c r="DK12" s="514"/>
      <c r="DL12" s="514"/>
      <c r="DM12" s="514"/>
      <c r="DN12" s="515"/>
      <c r="DO12" s="513" t="s">
        <v>190</v>
      </c>
      <c r="DP12" s="514"/>
      <c r="DQ12" s="514"/>
      <c r="DR12" s="514"/>
      <c r="DS12" s="515"/>
      <c r="DT12" s="513" t="s">
        <v>190</v>
      </c>
      <c r="DU12" s="514"/>
      <c r="DV12" s="514"/>
      <c r="DW12" s="514"/>
      <c r="DX12" s="515"/>
      <c r="DY12" s="513" t="s">
        <v>190</v>
      </c>
      <c r="DZ12" s="514"/>
      <c r="EA12" s="514"/>
      <c r="EB12" s="514"/>
      <c r="EC12" s="515"/>
      <c r="ED12" s="513" t="s">
        <v>190</v>
      </c>
      <c r="EE12" s="514"/>
      <c r="EF12" s="514"/>
      <c r="EG12" s="514"/>
      <c r="EH12" s="515"/>
      <c r="EI12" s="513" t="s">
        <v>190</v>
      </c>
      <c r="EJ12" s="514"/>
      <c r="EK12" s="514"/>
      <c r="EL12" s="514"/>
      <c r="EM12" s="515"/>
      <c r="EN12" s="513" t="s">
        <v>190</v>
      </c>
      <c r="EO12" s="514"/>
      <c r="EP12" s="514"/>
      <c r="EQ12" s="514"/>
      <c r="ER12" s="515"/>
      <c r="ES12" s="513" t="s">
        <v>190</v>
      </c>
      <c r="ET12" s="514"/>
      <c r="EU12" s="514"/>
      <c r="EV12" s="514"/>
      <c r="EW12" s="515"/>
      <c r="EX12" s="513" t="s">
        <v>190</v>
      </c>
      <c r="EY12" s="514"/>
      <c r="EZ12" s="514"/>
      <c r="FA12" s="514"/>
      <c r="FB12" s="515"/>
      <c r="FC12" s="513" t="s">
        <v>190</v>
      </c>
      <c r="FD12" s="514"/>
      <c r="FE12" s="514"/>
      <c r="FF12" s="514"/>
      <c r="FG12" s="515"/>
      <c r="FH12" s="513" t="s">
        <v>190</v>
      </c>
      <c r="FI12" s="514"/>
      <c r="FJ12" s="514"/>
      <c r="FK12" s="514"/>
      <c r="FL12" s="515"/>
      <c r="FM12" s="513" t="s">
        <v>190</v>
      </c>
      <c r="FN12" s="514"/>
      <c r="FO12" s="514"/>
      <c r="FP12" s="514"/>
      <c r="FQ12" s="515"/>
      <c r="FR12" s="513" t="s">
        <v>190</v>
      </c>
      <c r="FS12" s="514"/>
      <c r="FT12" s="514"/>
      <c r="FU12" s="514"/>
      <c r="FV12" s="515"/>
      <c r="FW12" s="513" t="s">
        <v>190</v>
      </c>
      <c r="FX12" s="514"/>
      <c r="FY12" s="514"/>
      <c r="FZ12" s="514"/>
      <c r="GA12" s="515"/>
      <c r="GB12" s="513" t="s">
        <v>190</v>
      </c>
      <c r="GC12" s="514"/>
      <c r="GD12" s="514"/>
      <c r="GE12" s="514"/>
      <c r="GF12" s="515"/>
      <c r="GG12" s="513" t="s">
        <v>190</v>
      </c>
      <c r="GH12" s="514"/>
      <c r="GI12" s="514"/>
      <c r="GJ12" s="514"/>
      <c r="GK12" s="515"/>
      <c r="GL12" s="513" t="s">
        <v>190</v>
      </c>
      <c r="GM12" s="514"/>
      <c r="GN12" s="514"/>
      <c r="GO12" s="514"/>
      <c r="GP12" s="515"/>
      <c r="GQ12" s="513" t="s">
        <v>190</v>
      </c>
      <c r="GR12" s="514"/>
      <c r="GS12" s="514"/>
      <c r="GT12" s="514"/>
      <c r="GU12" s="515"/>
      <c r="GV12" s="513" t="s">
        <v>190</v>
      </c>
      <c r="GW12" s="514"/>
      <c r="GX12" s="514"/>
      <c r="GY12" s="514"/>
      <c r="GZ12" s="515"/>
      <c r="HA12" s="513" t="s">
        <v>190</v>
      </c>
      <c r="HB12" s="514"/>
      <c r="HC12" s="514"/>
      <c r="HD12" s="514"/>
      <c r="HE12" s="515"/>
      <c r="HF12" s="513" t="s">
        <v>190</v>
      </c>
      <c r="HG12" s="514"/>
      <c r="HH12" s="514"/>
      <c r="HI12" s="514"/>
      <c r="HJ12" s="515"/>
      <c r="HK12" s="513" t="s">
        <v>190</v>
      </c>
      <c r="HL12" s="514"/>
      <c r="HM12" s="514"/>
      <c r="HN12" s="514"/>
      <c r="HO12" s="515"/>
      <c r="HP12" s="513" t="s">
        <v>190</v>
      </c>
      <c r="HQ12" s="514"/>
      <c r="HR12" s="514"/>
      <c r="HS12" s="514"/>
      <c r="HT12" s="515"/>
      <c r="HU12" s="513" t="s">
        <v>190</v>
      </c>
      <c r="HV12" s="514"/>
      <c r="HW12" s="514"/>
      <c r="HX12" s="514"/>
      <c r="HY12" s="515"/>
      <c r="HZ12" s="513" t="s">
        <v>190</v>
      </c>
      <c r="IA12" s="514"/>
      <c r="IB12" s="514"/>
      <c r="IC12" s="514"/>
      <c r="ID12" s="515"/>
      <c r="IE12" s="513" t="s">
        <v>190</v>
      </c>
      <c r="IF12" s="514"/>
      <c r="IG12" s="514"/>
      <c r="IH12" s="514"/>
      <c r="II12" s="515"/>
      <c r="IJ12" s="513" t="s">
        <v>190</v>
      </c>
      <c r="IK12" s="514"/>
      <c r="IL12" s="514"/>
      <c r="IM12" s="514"/>
      <c r="IN12" s="515"/>
      <c r="IO12" s="513" t="s">
        <v>190</v>
      </c>
      <c r="IP12" s="514"/>
      <c r="IQ12" s="514"/>
      <c r="IR12" s="514"/>
      <c r="IS12" s="515"/>
      <c r="IT12" s="513" t="s">
        <v>190</v>
      </c>
      <c r="IU12" s="514"/>
      <c r="IV12" s="514"/>
      <c r="IW12" s="514"/>
      <c r="IX12" s="515"/>
      <c r="IY12" s="513" t="s">
        <v>190</v>
      </c>
      <c r="IZ12" s="514"/>
      <c r="JA12" s="514"/>
      <c r="JB12" s="514"/>
      <c r="JC12" s="515"/>
    </row>
    <row r="13" spans="1:263" s="92" customFormat="1" ht="21" customHeight="1" x14ac:dyDescent="0.2">
      <c r="A13" s="91"/>
      <c r="B13" s="674" t="s">
        <v>7096</v>
      </c>
      <c r="C13" s="508"/>
      <c r="D13" s="508"/>
      <c r="E13" s="675" t="s">
        <v>160</v>
      </c>
      <c r="F13" s="676"/>
      <c r="G13" s="676"/>
      <c r="H13" s="677"/>
      <c r="I13" s="516"/>
      <c r="J13" s="517"/>
      <c r="K13" s="517"/>
      <c r="L13" s="517"/>
      <c r="M13" s="518"/>
      <c r="N13" s="517"/>
      <c r="O13" s="517"/>
      <c r="P13" s="517"/>
      <c r="Q13" s="517"/>
      <c r="R13" s="517"/>
      <c r="S13" s="516"/>
      <c r="T13" s="517"/>
      <c r="U13" s="517"/>
      <c r="V13" s="517"/>
      <c r="W13" s="518"/>
      <c r="X13" s="516"/>
      <c r="Y13" s="517"/>
      <c r="Z13" s="517"/>
      <c r="AA13" s="517"/>
      <c r="AB13" s="518"/>
      <c r="AC13" s="516"/>
      <c r="AD13" s="517"/>
      <c r="AE13" s="517"/>
      <c r="AF13" s="517"/>
      <c r="AG13" s="518"/>
      <c r="AH13" s="516"/>
      <c r="AI13" s="517"/>
      <c r="AJ13" s="517"/>
      <c r="AK13" s="517"/>
      <c r="AL13" s="518"/>
      <c r="AM13" s="516"/>
      <c r="AN13" s="517"/>
      <c r="AO13" s="517"/>
      <c r="AP13" s="517"/>
      <c r="AQ13" s="518"/>
      <c r="AR13" s="516"/>
      <c r="AS13" s="517"/>
      <c r="AT13" s="517"/>
      <c r="AU13" s="517"/>
      <c r="AV13" s="518"/>
      <c r="AW13" s="516"/>
      <c r="AX13" s="517"/>
      <c r="AY13" s="517"/>
      <c r="AZ13" s="517"/>
      <c r="BA13" s="518"/>
      <c r="BB13" s="516"/>
      <c r="BC13" s="517"/>
      <c r="BD13" s="517"/>
      <c r="BE13" s="517"/>
      <c r="BF13" s="518"/>
      <c r="BG13" s="516"/>
      <c r="BH13" s="517"/>
      <c r="BI13" s="517"/>
      <c r="BJ13" s="517"/>
      <c r="BK13" s="518"/>
      <c r="BL13" s="516"/>
      <c r="BM13" s="517"/>
      <c r="BN13" s="517"/>
      <c r="BO13" s="517"/>
      <c r="BP13" s="518"/>
      <c r="BQ13" s="516"/>
      <c r="BR13" s="517"/>
      <c r="BS13" s="517"/>
      <c r="BT13" s="517"/>
      <c r="BU13" s="518"/>
      <c r="BV13" s="516"/>
      <c r="BW13" s="517"/>
      <c r="BX13" s="517"/>
      <c r="BY13" s="517"/>
      <c r="BZ13" s="518"/>
      <c r="CA13" s="516"/>
      <c r="CB13" s="517"/>
      <c r="CC13" s="517"/>
      <c r="CD13" s="517"/>
      <c r="CE13" s="518"/>
      <c r="CF13" s="516"/>
      <c r="CG13" s="517"/>
      <c r="CH13" s="517"/>
      <c r="CI13" s="517"/>
      <c r="CJ13" s="518"/>
      <c r="CK13" s="516"/>
      <c r="CL13" s="517"/>
      <c r="CM13" s="517"/>
      <c r="CN13" s="517"/>
      <c r="CO13" s="518"/>
      <c r="CP13" s="516"/>
      <c r="CQ13" s="517"/>
      <c r="CR13" s="517"/>
      <c r="CS13" s="517"/>
      <c r="CT13" s="518"/>
      <c r="CU13" s="516"/>
      <c r="CV13" s="517"/>
      <c r="CW13" s="517"/>
      <c r="CX13" s="517"/>
      <c r="CY13" s="518"/>
      <c r="CZ13" s="516"/>
      <c r="DA13" s="517"/>
      <c r="DB13" s="517"/>
      <c r="DC13" s="517"/>
      <c r="DD13" s="518"/>
      <c r="DE13" s="516"/>
      <c r="DF13" s="517"/>
      <c r="DG13" s="517"/>
      <c r="DH13" s="517"/>
      <c r="DI13" s="518"/>
      <c r="DJ13" s="516"/>
      <c r="DK13" s="517"/>
      <c r="DL13" s="517"/>
      <c r="DM13" s="517"/>
      <c r="DN13" s="518"/>
      <c r="DO13" s="516"/>
      <c r="DP13" s="517"/>
      <c r="DQ13" s="517"/>
      <c r="DR13" s="517"/>
      <c r="DS13" s="518"/>
      <c r="DT13" s="516"/>
      <c r="DU13" s="517"/>
      <c r="DV13" s="517"/>
      <c r="DW13" s="517"/>
      <c r="DX13" s="518"/>
      <c r="DY13" s="516"/>
      <c r="DZ13" s="517"/>
      <c r="EA13" s="517"/>
      <c r="EB13" s="517"/>
      <c r="EC13" s="518"/>
      <c r="ED13" s="516"/>
      <c r="EE13" s="517"/>
      <c r="EF13" s="517"/>
      <c r="EG13" s="517"/>
      <c r="EH13" s="518"/>
      <c r="EI13" s="516"/>
      <c r="EJ13" s="517"/>
      <c r="EK13" s="517"/>
      <c r="EL13" s="517"/>
      <c r="EM13" s="518"/>
      <c r="EN13" s="516"/>
      <c r="EO13" s="517"/>
      <c r="EP13" s="517"/>
      <c r="EQ13" s="517"/>
      <c r="ER13" s="518"/>
      <c r="ES13" s="516"/>
      <c r="ET13" s="517"/>
      <c r="EU13" s="517"/>
      <c r="EV13" s="517"/>
      <c r="EW13" s="518"/>
      <c r="EX13" s="516"/>
      <c r="EY13" s="517"/>
      <c r="EZ13" s="517"/>
      <c r="FA13" s="517"/>
      <c r="FB13" s="518"/>
      <c r="FC13" s="516"/>
      <c r="FD13" s="517"/>
      <c r="FE13" s="517"/>
      <c r="FF13" s="517"/>
      <c r="FG13" s="518"/>
      <c r="FH13" s="516"/>
      <c r="FI13" s="517"/>
      <c r="FJ13" s="517"/>
      <c r="FK13" s="517"/>
      <c r="FL13" s="518"/>
      <c r="FM13" s="516"/>
      <c r="FN13" s="517"/>
      <c r="FO13" s="517"/>
      <c r="FP13" s="517"/>
      <c r="FQ13" s="518"/>
      <c r="FR13" s="516"/>
      <c r="FS13" s="517"/>
      <c r="FT13" s="517"/>
      <c r="FU13" s="517"/>
      <c r="FV13" s="518"/>
      <c r="FW13" s="516"/>
      <c r="FX13" s="517"/>
      <c r="FY13" s="517"/>
      <c r="FZ13" s="517"/>
      <c r="GA13" s="518"/>
      <c r="GB13" s="516"/>
      <c r="GC13" s="517"/>
      <c r="GD13" s="517"/>
      <c r="GE13" s="517"/>
      <c r="GF13" s="518"/>
      <c r="GG13" s="516"/>
      <c r="GH13" s="517"/>
      <c r="GI13" s="517"/>
      <c r="GJ13" s="517"/>
      <c r="GK13" s="518"/>
      <c r="GL13" s="516"/>
      <c r="GM13" s="517"/>
      <c r="GN13" s="517"/>
      <c r="GO13" s="517"/>
      <c r="GP13" s="518"/>
      <c r="GQ13" s="516"/>
      <c r="GR13" s="517"/>
      <c r="GS13" s="517"/>
      <c r="GT13" s="517"/>
      <c r="GU13" s="518"/>
      <c r="GV13" s="516"/>
      <c r="GW13" s="517"/>
      <c r="GX13" s="517"/>
      <c r="GY13" s="517"/>
      <c r="GZ13" s="518"/>
      <c r="HA13" s="516"/>
      <c r="HB13" s="517"/>
      <c r="HC13" s="517"/>
      <c r="HD13" s="517"/>
      <c r="HE13" s="518"/>
      <c r="HF13" s="516"/>
      <c r="HG13" s="517"/>
      <c r="HH13" s="517"/>
      <c r="HI13" s="517"/>
      <c r="HJ13" s="518"/>
      <c r="HK13" s="516"/>
      <c r="HL13" s="517"/>
      <c r="HM13" s="517"/>
      <c r="HN13" s="517"/>
      <c r="HO13" s="518"/>
      <c r="HP13" s="516"/>
      <c r="HQ13" s="517"/>
      <c r="HR13" s="517"/>
      <c r="HS13" s="517"/>
      <c r="HT13" s="518"/>
      <c r="HU13" s="516"/>
      <c r="HV13" s="517"/>
      <c r="HW13" s="517"/>
      <c r="HX13" s="517"/>
      <c r="HY13" s="518"/>
      <c r="HZ13" s="516"/>
      <c r="IA13" s="517"/>
      <c r="IB13" s="517"/>
      <c r="IC13" s="517"/>
      <c r="ID13" s="518"/>
      <c r="IE13" s="516"/>
      <c r="IF13" s="517"/>
      <c r="IG13" s="517"/>
      <c r="IH13" s="517"/>
      <c r="II13" s="518"/>
      <c r="IJ13" s="516"/>
      <c r="IK13" s="517"/>
      <c r="IL13" s="517"/>
      <c r="IM13" s="517"/>
      <c r="IN13" s="518"/>
      <c r="IO13" s="516"/>
      <c r="IP13" s="517"/>
      <c r="IQ13" s="517"/>
      <c r="IR13" s="517"/>
      <c r="IS13" s="518"/>
      <c r="IT13" s="516"/>
      <c r="IU13" s="517"/>
      <c r="IV13" s="517"/>
      <c r="IW13" s="517"/>
      <c r="IX13" s="518"/>
      <c r="IY13" s="516"/>
      <c r="IZ13" s="517"/>
      <c r="JA13" s="517"/>
      <c r="JB13" s="517"/>
      <c r="JC13" s="518"/>
    </row>
    <row r="14" spans="1:263" ht="17.25" customHeight="1" x14ac:dyDescent="0.25">
      <c r="A14" s="85" t="s">
        <v>43</v>
      </c>
      <c r="B14" s="636" t="s">
        <v>420</v>
      </c>
      <c r="C14" s="637"/>
      <c r="D14" s="637"/>
      <c r="E14" s="637"/>
      <c r="F14" s="637"/>
      <c r="G14" s="637"/>
      <c r="H14" s="657"/>
      <c r="I14" s="519" t="s">
        <v>419</v>
      </c>
      <c r="J14" s="520"/>
      <c r="K14" s="520"/>
      <c r="L14" s="520"/>
      <c r="M14" s="521"/>
      <c r="N14" s="519" t="s">
        <v>419</v>
      </c>
      <c r="O14" s="520"/>
      <c r="P14" s="520"/>
      <c r="Q14" s="520"/>
      <c r="R14" s="521"/>
      <c r="S14" s="519" t="s">
        <v>419</v>
      </c>
      <c r="T14" s="520"/>
      <c r="U14" s="520"/>
      <c r="V14" s="520"/>
      <c r="W14" s="521"/>
      <c r="X14" s="519" t="s">
        <v>419</v>
      </c>
      <c r="Y14" s="520"/>
      <c r="Z14" s="520"/>
      <c r="AA14" s="520"/>
      <c r="AB14" s="521"/>
      <c r="AC14" s="519" t="s">
        <v>419</v>
      </c>
      <c r="AD14" s="520"/>
      <c r="AE14" s="520"/>
      <c r="AF14" s="520"/>
      <c r="AG14" s="521"/>
      <c r="AH14" s="519" t="s">
        <v>419</v>
      </c>
      <c r="AI14" s="520"/>
      <c r="AJ14" s="520"/>
      <c r="AK14" s="520"/>
      <c r="AL14" s="521"/>
      <c r="AM14" s="519" t="s">
        <v>419</v>
      </c>
      <c r="AN14" s="520"/>
      <c r="AO14" s="520"/>
      <c r="AP14" s="520"/>
      <c r="AQ14" s="521"/>
      <c r="AR14" s="519" t="s">
        <v>419</v>
      </c>
      <c r="AS14" s="520"/>
      <c r="AT14" s="520"/>
      <c r="AU14" s="520"/>
      <c r="AV14" s="521"/>
      <c r="AW14" s="519" t="s">
        <v>419</v>
      </c>
      <c r="AX14" s="520"/>
      <c r="AY14" s="520"/>
      <c r="AZ14" s="520"/>
      <c r="BA14" s="521"/>
      <c r="BB14" s="519" t="s">
        <v>419</v>
      </c>
      <c r="BC14" s="520"/>
      <c r="BD14" s="520"/>
      <c r="BE14" s="520"/>
      <c r="BF14" s="521"/>
      <c r="BG14" s="519" t="s">
        <v>419</v>
      </c>
      <c r="BH14" s="520"/>
      <c r="BI14" s="520"/>
      <c r="BJ14" s="520"/>
      <c r="BK14" s="521"/>
      <c r="BL14" s="519" t="s">
        <v>419</v>
      </c>
      <c r="BM14" s="520"/>
      <c r="BN14" s="520"/>
      <c r="BO14" s="520"/>
      <c r="BP14" s="521"/>
      <c r="BQ14" s="519" t="s">
        <v>419</v>
      </c>
      <c r="BR14" s="520"/>
      <c r="BS14" s="520"/>
      <c r="BT14" s="520"/>
      <c r="BU14" s="521"/>
      <c r="BV14" s="519" t="s">
        <v>419</v>
      </c>
      <c r="BW14" s="520"/>
      <c r="BX14" s="520"/>
      <c r="BY14" s="520"/>
      <c r="BZ14" s="521"/>
      <c r="CA14" s="519" t="s">
        <v>419</v>
      </c>
      <c r="CB14" s="520"/>
      <c r="CC14" s="520"/>
      <c r="CD14" s="520"/>
      <c r="CE14" s="521"/>
      <c r="CF14" s="519" t="s">
        <v>419</v>
      </c>
      <c r="CG14" s="520"/>
      <c r="CH14" s="520"/>
      <c r="CI14" s="520"/>
      <c r="CJ14" s="521"/>
      <c r="CK14" s="519" t="s">
        <v>419</v>
      </c>
      <c r="CL14" s="520"/>
      <c r="CM14" s="520"/>
      <c r="CN14" s="520"/>
      <c r="CO14" s="521"/>
      <c r="CP14" s="519" t="s">
        <v>419</v>
      </c>
      <c r="CQ14" s="520"/>
      <c r="CR14" s="520"/>
      <c r="CS14" s="520"/>
      <c r="CT14" s="521"/>
      <c r="CU14" s="519" t="s">
        <v>419</v>
      </c>
      <c r="CV14" s="520"/>
      <c r="CW14" s="520"/>
      <c r="CX14" s="520"/>
      <c r="CY14" s="521"/>
      <c r="CZ14" s="519" t="s">
        <v>419</v>
      </c>
      <c r="DA14" s="520"/>
      <c r="DB14" s="520"/>
      <c r="DC14" s="520"/>
      <c r="DD14" s="521"/>
      <c r="DE14" s="519" t="s">
        <v>419</v>
      </c>
      <c r="DF14" s="520"/>
      <c r="DG14" s="520"/>
      <c r="DH14" s="520"/>
      <c r="DI14" s="521"/>
      <c r="DJ14" s="519" t="s">
        <v>419</v>
      </c>
      <c r="DK14" s="520"/>
      <c r="DL14" s="520"/>
      <c r="DM14" s="520"/>
      <c r="DN14" s="521"/>
      <c r="DO14" s="519" t="s">
        <v>419</v>
      </c>
      <c r="DP14" s="520"/>
      <c r="DQ14" s="520"/>
      <c r="DR14" s="520"/>
      <c r="DS14" s="521"/>
      <c r="DT14" s="519" t="s">
        <v>419</v>
      </c>
      <c r="DU14" s="520"/>
      <c r="DV14" s="520"/>
      <c r="DW14" s="520"/>
      <c r="DX14" s="521"/>
      <c r="DY14" s="519" t="s">
        <v>419</v>
      </c>
      <c r="DZ14" s="520"/>
      <c r="EA14" s="520"/>
      <c r="EB14" s="520"/>
      <c r="EC14" s="521"/>
      <c r="ED14" s="519" t="s">
        <v>419</v>
      </c>
      <c r="EE14" s="520"/>
      <c r="EF14" s="520"/>
      <c r="EG14" s="520"/>
      <c r="EH14" s="521"/>
      <c r="EI14" s="519" t="s">
        <v>419</v>
      </c>
      <c r="EJ14" s="520"/>
      <c r="EK14" s="520"/>
      <c r="EL14" s="520"/>
      <c r="EM14" s="521"/>
      <c r="EN14" s="519" t="s">
        <v>419</v>
      </c>
      <c r="EO14" s="520"/>
      <c r="EP14" s="520"/>
      <c r="EQ14" s="520"/>
      <c r="ER14" s="521"/>
      <c r="ES14" s="519" t="s">
        <v>419</v>
      </c>
      <c r="ET14" s="520"/>
      <c r="EU14" s="520"/>
      <c r="EV14" s="520"/>
      <c r="EW14" s="521"/>
      <c r="EX14" s="519" t="s">
        <v>419</v>
      </c>
      <c r="EY14" s="520"/>
      <c r="EZ14" s="520"/>
      <c r="FA14" s="520"/>
      <c r="FB14" s="521"/>
      <c r="FC14" s="519" t="s">
        <v>419</v>
      </c>
      <c r="FD14" s="520"/>
      <c r="FE14" s="520"/>
      <c r="FF14" s="520"/>
      <c r="FG14" s="521"/>
      <c r="FH14" s="519" t="s">
        <v>419</v>
      </c>
      <c r="FI14" s="520"/>
      <c r="FJ14" s="520"/>
      <c r="FK14" s="520"/>
      <c r="FL14" s="521"/>
      <c r="FM14" s="519" t="s">
        <v>419</v>
      </c>
      <c r="FN14" s="520"/>
      <c r="FO14" s="520"/>
      <c r="FP14" s="520"/>
      <c r="FQ14" s="521"/>
      <c r="FR14" s="519" t="s">
        <v>419</v>
      </c>
      <c r="FS14" s="520"/>
      <c r="FT14" s="520"/>
      <c r="FU14" s="520"/>
      <c r="FV14" s="521"/>
      <c r="FW14" s="519" t="s">
        <v>419</v>
      </c>
      <c r="FX14" s="520"/>
      <c r="FY14" s="520"/>
      <c r="FZ14" s="520"/>
      <c r="GA14" s="521"/>
      <c r="GB14" s="519" t="s">
        <v>419</v>
      </c>
      <c r="GC14" s="520"/>
      <c r="GD14" s="520"/>
      <c r="GE14" s="520"/>
      <c r="GF14" s="521"/>
      <c r="GG14" s="519" t="s">
        <v>419</v>
      </c>
      <c r="GH14" s="520"/>
      <c r="GI14" s="520"/>
      <c r="GJ14" s="520"/>
      <c r="GK14" s="521"/>
      <c r="GL14" s="519" t="s">
        <v>419</v>
      </c>
      <c r="GM14" s="520"/>
      <c r="GN14" s="520"/>
      <c r="GO14" s="520"/>
      <c r="GP14" s="521"/>
      <c r="GQ14" s="519" t="s">
        <v>419</v>
      </c>
      <c r="GR14" s="520"/>
      <c r="GS14" s="520"/>
      <c r="GT14" s="520"/>
      <c r="GU14" s="521"/>
      <c r="GV14" s="519" t="s">
        <v>419</v>
      </c>
      <c r="GW14" s="520"/>
      <c r="GX14" s="520"/>
      <c r="GY14" s="520"/>
      <c r="GZ14" s="521"/>
      <c r="HA14" s="519" t="s">
        <v>419</v>
      </c>
      <c r="HB14" s="520"/>
      <c r="HC14" s="520"/>
      <c r="HD14" s="520"/>
      <c r="HE14" s="521"/>
      <c r="HF14" s="519" t="s">
        <v>419</v>
      </c>
      <c r="HG14" s="520"/>
      <c r="HH14" s="520"/>
      <c r="HI14" s="520"/>
      <c r="HJ14" s="521"/>
      <c r="HK14" s="519" t="s">
        <v>419</v>
      </c>
      <c r="HL14" s="520"/>
      <c r="HM14" s="520"/>
      <c r="HN14" s="520"/>
      <c r="HO14" s="521"/>
      <c r="HP14" s="519" t="s">
        <v>419</v>
      </c>
      <c r="HQ14" s="520"/>
      <c r="HR14" s="520"/>
      <c r="HS14" s="520"/>
      <c r="HT14" s="521"/>
      <c r="HU14" s="519" t="s">
        <v>419</v>
      </c>
      <c r="HV14" s="520"/>
      <c r="HW14" s="520"/>
      <c r="HX14" s="520"/>
      <c r="HY14" s="521"/>
      <c r="HZ14" s="519" t="s">
        <v>419</v>
      </c>
      <c r="IA14" s="520"/>
      <c r="IB14" s="520"/>
      <c r="IC14" s="520"/>
      <c r="ID14" s="521"/>
      <c r="IE14" s="519" t="s">
        <v>419</v>
      </c>
      <c r="IF14" s="520"/>
      <c r="IG14" s="520"/>
      <c r="IH14" s="520"/>
      <c r="II14" s="521"/>
      <c r="IJ14" s="519" t="s">
        <v>419</v>
      </c>
      <c r="IK14" s="520"/>
      <c r="IL14" s="520"/>
      <c r="IM14" s="520"/>
      <c r="IN14" s="521"/>
      <c r="IO14" s="519" t="s">
        <v>419</v>
      </c>
      <c r="IP14" s="520"/>
      <c r="IQ14" s="520"/>
      <c r="IR14" s="520"/>
      <c r="IS14" s="521"/>
      <c r="IT14" s="519" t="s">
        <v>419</v>
      </c>
      <c r="IU14" s="520"/>
      <c r="IV14" s="520"/>
      <c r="IW14" s="520"/>
      <c r="IX14" s="521"/>
      <c r="IY14" s="519" t="s">
        <v>419</v>
      </c>
      <c r="IZ14" s="520"/>
      <c r="JA14" s="520"/>
      <c r="JB14" s="520"/>
      <c r="JC14" s="521"/>
    </row>
    <row r="15" spans="1:263" s="82" customFormat="1" ht="18" customHeight="1" x14ac:dyDescent="0.25">
      <c r="A15" s="93"/>
      <c r="B15" s="645" t="s">
        <v>402</v>
      </c>
      <c r="C15" s="439"/>
      <c r="D15" s="439"/>
      <c r="E15" s="439"/>
      <c r="F15" s="439"/>
      <c r="G15" s="439"/>
      <c r="H15" s="656"/>
      <c r="I15" s="583" t="s">
        <v>185</v>
      </c>
      <c r="J15" s="584"/>
      <c r="K15" s="584"/>
      <c r="L15" s="584"/>
      <c r="M15" s="585"/>
      <c r="N15" s="617" t="s">
        <v>185</v>
      </c>
      <c r="O15" s="618"/>
      <c r="P15" s="618"/>
      <c r="Q15" s="618"/>
      <c r="R15" s="584"/>
      <c r="S15" s="583" t="s">
        <v>185</v>
      </c>
      <c r="T15" s="584"/>
      <c r="U15" s="584"/>
      <c r="V15" s="584"/>
      <c r="W15" s="585"/>
      <c r="X15" s="583" t="s">
        <v>185</v>
      </c>
      <c r="Y15" s="584"/>
      <c r="Z15" s="584"/>
      <c r="AA15" s="584"/>
      <c r="AB15" s="585"/>
      <c r="AC15" s="583" t="s">
        <v>185</v>
      </c>
      <c r="AD15" s="584"/>
      <c r="AE15" s="584"/>
      <c r="AF15" s="584"/>
      <c r="AG15" s="585"/>
      <c r="AH15" s="583" t="s">
        <v>185</v>
      </c>
      <c r="AI15" s="584"/>
      <c r="AJ15" s="584"/>
      <c r="AK15" s="584"/>
      <c r="AL15" s="585"/>
      <c r="AM15" s="583" t="s">
        <v>185</v>
      </c>
      <c r="AN15" s="584"/>
      <c r="AO15" s="584"/>
      <c r="AP15" s="584"/>
      <c r="AQ15" s="585"/>
      <c r="AR15" s="583" t="s">
        <v>185</v>
      </c>
      <c r="AS15" s="584"/>
      <c r="AT15" s="584"/>
      <c r="AU15" s="584"/>
      <c r="AV15" s="585"/>
      <c r="AW15" s="583" t="s">
        <v>185</v>
      </c>
      <c r="AX15" s="584"/>
      <c r="AY15" s="584"/>
      <c r="AZ15" s="584"/>
      <c r="BA15" s="585"/>
      <c r="BB15" s="583" t="s">
        <v>185</v>
      </c>
      <c r="BC15" s="584"/>
      <c r="BD15" s="584"/>
      <c r="BE15" s="584"/>
      <c r="BF15" s="585"/>
      <c r="BG15" s="583" t="s">
        <v>185</v>
      </c>
      <c r="BH15" s="584"/>
      <c r="BI15" s="584"/>
      <c r="BJ15" s="584"/>
      <c r="BK15" s="585"/>
      <c r="BL15" s="583" t="s">
        <v>185</v>
      </c>
      <c r="BM15" s="584"/>
      <c r="BN15" s="584"/>
      <c r="BO15" s="584"/>
      <c r="BP15" s="585"/>
      <c r="BQ15" s="583" t="s">
        <v>185</v>
      </c>
      <c r="BR15" s="584"/>
      <c r="BS15" s="584"/>
      <c r="BT15" s="584"/>
      <c r="BU15" s="585"/>
      <c r="BV15" s="583" t="s">
        <v>185</v>
      </c>
      <c r="BW15" s="584"/>
      <c r="BX15" s="584"/>
      <c r="BY15" s="584"/>
      <c r="BZ15" s="585"/>
      <c r="CA15" s="583" t="s">
        <v>185</v>
      </c>
      <c r="CB15" s="584"/>
      <c r="CC15" s="584"/>
      <c r="CD15" s="584"/>
      <c r="CE15" s="585"/>
      <c r="CF15" s="583" t="s">
        <v>185</v>
      </c>
      <c r="CG15" s="584"/>
      <c r="CH15" s="584"/>
      <c r="CI15" s="584"/>
      <c r="CJ15" s="585"/>
      <c r="CK15" s="583" t="s">
        <v>185</v>
      </c>
      <c r="CL15" s="584"/>
      <c r="CM15" s="584"/>
      <c r="CN15" s="584"/>
      <c r="CO15" s="585"/>
      <c r="CP15" s="583" t="s">
        <v>185</v>
      </c>
      <c r="CQ15" s="584"/>
      <c r="CR15" s="584"/>
      <c r="CS15" s="584"/>
      <c r="CT15" s="585"/>
      <c r="CU15" s="583" t="s">
        <v>185</v>
      </c>
      <c r="CV15" s="584"/>
      <c r="CW15" s="584"/>
      <c r="CX15" s="584"/>
      <c r="CY15" s="585"/>
      <c r="CZ15" s="583" t="s">
        <v>185</v>
      </c>
      <c r="DA15" s="584"/>
      <c r="DB15" s="584"/>
      <c r="DC15" s="584"/>
      <c r="DD15" s="585"/>
      <c r="DE15" s="583" t="s">
        <v>185</v>
      </c>
      <c r="DF15" s="584"/>
      <c r="DG15" s="584"/>
      <c r="DH15" s="584"/>
      <c r="DI15" s="585"/>
      <c r="DJ15" s="583" t="s">
        <v>185</v>
      </c>
      <c r="DK15" s="584"/>
      <c r="DL15" s="584"/>
      <c r="DM15" s="584"/>
      <c r="DN15" s="585"/>
      <c r="DO15" s="583" t="s">
        <v>185</v>
      </c>
      <c r="DP15" s="584"/>
      <c r="DQ15" s="584"/>
      <c r="DR15" s="584"/>
      <c r="DS15" s="585"/>
      <c r="DT15" s="583" t="s">
        <v>185</v>
      </c>
      <c r="DU15" s="584"/>
      <c r="DV15" s="584"/>
      <c r="DW15" s="584"/>
      <c r="DX15" s="585"/>
      <c r="DY15" s="583" t="s">
        <v>185</v>
      </c>
      <c r="DZ15" s="584"/>
      <c r="EA15" s="584"/>
      <c r="EB15" s="584"/>
      <c r="EC15" s="585"/>
      <c r="ED15" s="583" t="s">
        <v>185</v>
      </c>
      <c r="EE15" s="584"/>
      <c r="EF15" s="584"/>
      <c r="EG15" s="584"/>
      <c r="EH15" s="585"/>
      <c r="EI15" s="583" t="s">
        <v>185</v>
      </c>
      <c r="EJ15" s="584"/>
      <c r="EK15" s="584"/>
      <c r="EL15" s="584"/>
      <c r="EM15" s="585"/>
      <c r="EN15" s="583" t="s">
        <v>185</v>
      </c>
      <c r="EO15" s="584"/>
      <c r="EP15" s="584"/>
      <c r="EQ15" s="584"/>
      <c r="ER15" s="585"/>
      <c r="ES15" s="583" t="s">
        <v>185</v>
      </c>
      <c r="ET15" s="584"/>
      <c r="EU15" s="584"/>
      <c r="EV15" s="584"/>
      <c r="EW15" s="585"/>
      <c r="EX15" s="583" t="s">
        <v>185</v>
      </c>
      <c r="EY15" s="584"/>
      <c r="EZ15" s="584"/>
      <c r="FA15" s="584"/>
      <c r="FB15" s="585"/>
      <c r="FC15" s="583" t="s">
        <v>185</v>
      </c>
      <c r="FD15" s="584"/>
      <c r="FE15" s="584"/>
      <c r="FF15" s="584"/>
      <c r="FG15" s="585"/>
      <c r="FH15" s="583" t="s">
        <v>185</v>
      </c>
      <c r="FI15" s="584"/>
      <c r="FJ15" s="584"/>
      <c r="FK15" s="584"/>
      <c r="FL15" s="585"/>
      <c r="FM15" s="583" t="s">
        <v>185</v>
      </c>
      <c r="FN15" s="584"/>
      <c r="FO15" s="584"/>
      <c r="FP15" s="584"/>
      <c r="FQ15" s="585"/>
      <c r="FR15" s="583" t="s">
        <v>185</v>
      </c>
      <c r="FS15" s="584"/>
      <c r="FT15" s="584"/>
      <c r="FU15" s="584"/>
      <c r="FV15" s="585"/>
      <c r="FW15" s="583" t="s">
        <v>185</v>
      </c>
      <c r="FX15" s="584"/>
      <c r="FY15" s="584"/>
      <c r="FZ15" s="584"/>
      <c r="GA15" s="585"/>
      <c r="GB15" s="583" t="s">
        <v>185</v>
      </c>
      <c r="GC15" s="584"/>
      <c r="GD15" s="584"/>
      <c r="GE15" s="584"/>
      <c r="GF15" s="585"/>
      <c r="GG15" s="583" t="s">
        <v>185</v>
      </c>
      <c r="GH15" s="584"/>
      <c r="GI15" s="584"/>
      <c r="GJ15" s="584"/>
      <c r="GK15" s="585"/>
      <c r="GL15" s="583" t="s">
        <v>185</v>
      </c>
      <c r="GM15" s="584"/>
      <c r="GN15" s="584"/>
      <c r="GO15" s="584"/>
      <c r="GP15" s="585"/>
      <c r="GQ15" s="583" t="s">
        <v>185</v>
      </c>
      <c r="GR15" s="584"/>
      <c r="GS15" s="584"/>
      <c r="GT15" s="584"/>
      <c r="GU15" s="585"/>
      <c r="GV15" s="583" t="s">
        <v>185</v>
      </c>
      <c r="GW15" s="584"/>
      <c r="GX15" s="584"/>
      <c r="GY15" s="584"/>
      <c r="GZ15" s="585"/>
      <c r="HA15" s="583" t="s">
        <v>185</v>
      </c>
      <c r="HB15" s="584"/>
      <c r="HC15" s="584"/>
      <c r="HD15" s="584"/>
      <c r="HE15" s="585"/>
      <c r="HF15" s="583" t="s">
        <v>185</v>
      </c>
      <c r="HG15" s="584"/>
      <c r="HH15" s="584"/>
      <c r="HI15" s="584"/>
      <c r="HJ15" s="585"/>
      <c r="HK15" s="583" t="s">
        <v>185</v>
      </c>
      <c r="HL15" s="584"/>
      <c r="HM15" s="584"/>
      <c r="HN15" s="584"/>
      <c r="HO15" s="585"/>
      <c r="HP15" s="583" t="s">
        <v>185</v>
      </c>
      <c r="HQ15" s="584"/>
      <c r="HR15" s="584"/>
      <c r="HS15" s="584"/>
      <c r="HT15" s="585"/>
      <c r="HU15" s="583" t="s">
        <v>185</v>
      </c>
      <c r="HV15" s="584"/>
      <c r="HW15" s="584"/>
      <c r="HX15" s="584"/>
      <c r="HY15" s="585"/>
      <c r="HZ15" s="583" t="s">
        <v>185</v>
      </c>
      <c r="IA15" s="584"/>
      <c r="IB15" s="584"/>
      <c r="IC15" s="584"/>
      <c r="ID15" s="585"/>
      <c r="IE15" s="583" t="s">
        <v>185</v>
      </c>
      <c r="IF15" s="584"/>
      <c r="IG15" s="584"/>
      <c r="IH15" s="584"/>
      <c r="II15" s="585"/>
      <c r="IJ15" s="583" t="s">
        <v>185</v>
      </c>
      <c r="IK15" s="584"/>
      <c r="IL15" s="584"/>
      <c r="IM15" s="584"/>
      <c r="IN15" s="585"/>
      <c r="IO15" s="583" t="s">
        <v>185</v>
      </c>
      <c r="IP15" s="584"/>
      <c r="IQ15" s="584"/>
      <c r="IR15" s="584"/>
      <c r="IS15" s="585"/>
      <c r="IT15" s="583" t="s">
        <v>185</v>
      </c>
      <c r="IU15" s="584"/>
      <c r="IV15" s="584"/>
      <c r="IW15" s="584"/>
      <c r="IX15" s="585"/>
      <c r="IY15" s="583" t="s">
        <v>185</v>
      </c>
      <c r="IZ15" s="584"/>
      <c r="JA15" s="584"/>
      <c r="JB15" s="584"/>
      <c r="JC15" s="585"/>
    </row>
    <row r="16" spans="1:263" s="82" customFormat="1" ht="18" customHeight="1" x14ac:dyDescent="0.2">
      <c r="A16" s="93"/>
      <c r="B16" s="645" t="s">
        <v>7097</v>
      </c>
      <c r="C16" s="439"/>
      <c r="D16" s="439"/>
      <c r="E16" s="439"/>
      <c r="F16" s="439"/>
      <c r="G16" s="439"/>
      <c r="H16" s="656"/>
      <c r="I16" s="586"/>
      <c r="J16" s="587"/>
      <c r="K16" s="587"/>
      <c r="L16" s="587"/>
      <c r="M16" s="588"/>
      <c r="N16" s="632"/>
      <c r="O16" s="633"/>
      <c r="P16" s="633"/>
      <c r="Q16" s="633"/>
      <c r="R16" s="587"/>
      <c r="S16" s="586"/>
      <c r="T16" s="587"/>
      <c r="U16" s="587"/>
      <c r="V16" s="587"/>
      <c r="W16" s="588"/>
      <c r="X16" s="586"/>
      <c r="Y16" s="587"/>
      <c r="Z16" s="587"/>
      <c r="AA16" s="587"/>
      <c r="AB16" s="588"/>
      <c r="AC16" s="586"/>
      <c r="AD16" s="587"/>
      <c r="AE16" s="587"/>
      <c r="AF16" s="587"/>
      <c r="AG16" s="588"/>
      <c r="AH16" s="586"/>
      <c r="AI16" s="587"/>
      <c r="AJ16" s="587"/>
      <c r="AK16" s="587"/>
      <c r="AL16" s="588"/>
      <c r="AM16" s="586"/>
      <c r="AN16" s="587"/>
      <c r="AO16" s="587"/>
      <c r="AP16" s="587"/>
      <c r="AQ16" s="588"/>
      <c r="AR16" s="586"/>
      <c r="AS16" s="587"/>
      <c r="AT16" s="587"/>
      <c r="AU16" s="587"/>
      <c r="AV16" s="588"/>
      <c r="AW16" s="586"/>
      <c r="AX16" s="587"/>
      <c r="AY16" s="587"/>
      <c r="AZ16" s="587"/>
      <c r="BA16" s="588"/>
      <c r="BB16" s="586"/>
      <c r="BC16" s="587"/>
      <c r="BD16" s="587"/>
      <c r="BE16" s="587"/>
      <c r="BF16" s="588"/>
      <c r="BG16" s="586"/>
      <c r="BH16" s="587"/>
      <c r="BI16" s="587"/>
      <c r="BJ16" s="587"/>
      <c r="BK16" s="588"/>
      <c r="BL16" s="586"/>
      <c r="BM16" s="587"/>
      <c r="BN16" s="587"/>
      <c r="BO16" s="587"/>
      <c r="BP16" s="588"/>
      <c r="BQ16" s="586"/>
      <c r="BR16" s="587"/>
      <c r="BS16" s="587"/>
      <c r="BT16" s="587"/>
      <c r="BU16" s="588"/>
      <c r="BV16" s="586"/>
      <c r="BW16" s="587"/>
      <c r="BX16" s="587"/>
      <c r="BY16" s="587"/>
      <c r="BZ16" s="588"/>
      <c r="CA16" s="586"/>
      <c r="CB16" s="587"/>
      <c r="CC16" s="587"/>
      <c r="CD16" s="587"/>
      <c r="CE16" s="588"/>
      <c r="CF16" s="586"/>
      <c r="CG16" s="587"/>
      <c r="CH16" s="587"/>
      <c r="CI16" s="587"/>
      <c r="CJ16" s="588"/>
      <c r="CK16" s="586"/>
      <c r="CL16" s="587"/>
      <c r="CM16" s="587"/>
      <c r="CN16" s="587"/>
      <c r="CO16" s="588"/>
      <c r="CP16" s="586"/>
      <c r="CQ16" s="587"/>
      <c r="CR16" s="587"/>
      <c r="CS16" s="587"/>
      <c r="CT16" s="588"/>
      <c r="CU16" s="586"/>
      <c r="CV16" s="587"/>
      <c r="CW16" s="587"/>
      <c r="CX16" s="587"/>
      <c r="CY16" s="588"/>
      <c r="CZ16" s="586"/>
      <c r="DA16" s="587"/>
      <c r="DB16" s="587"/>
      <c r="DC16" s="587"/>
      <c r="DD16" s="588"/>
      <c r="DE16" s="586"/>
      <c r="DF16" s="587"/>
      <c r="DG16" s="587"/>
      <c r="DH16" s="587"/>
      <c r="DI16" s="588"/>
      <c r="DJ16" s="586"/>
      <c r="DK16" s="587"/>
      <c r="DL16" s="587"/>
      <c r="DM16" s="587"/>
      <c r="DN16" s="588"/>
      <c r="DO16" s="586"/>
      <c r="DP16" s="587"/>
      <c r="DQ16" s="587"/>
      <c r="DR16" s="587"/>
      <c r="DS16" s="588"/>
      <c r="DT16" s="586"/>
      <c r="DU16" s="587"/>
      <c r="DV16" s="587"/>
      <c r="DW16" s="587"/>
      <c r="DX16" s="588"/>
      <c r="DY16" s="586"/>
      <c r="DZ16" s="587"/>
      <c r="EA16" s="587"/>
      <c r="EB16" s="587"/>
      <c r="EC16" s="588"/>
      <c r="ED16" s="586"/>
      <c r="EE16" s="587"/>
      <c r="EF16" s="587"/>
      <c r="EG16" s="587"/>
      <c r="EH16" s="588"/>
      <c r="EI16" s="586"/>
      <c r="EJ16" s="587"/>
      <c r="EK16" s="587"/>
      <c r="EL16" s="587"/>
      <c r="EM16" s="588"/>
      <c r="EN16" s="586"/>
      <c r="EO16" s="587"/>
      <c r="EP16" s="587"/>
      <c r="EQ16" s="587"/>
      <c r="ER16" s="588"/>
      <c r="ES16" s="586"/>
      <c r="ET16" s="587"/>
      <c r="EU16" s="587"/>
      <c r="EV16" s="587"/>
      <c r="EW16" s="588"/>
      <c r="EX16" s="586"/>
      <c r="EY16" s="587"/>
      <c r="EZ16" s="587"/>
      <c r="FA16" s="587"/>
      <c r="FB16" s="588"/>
      <c r="FC16" s="586"/>
      <c r="FD16" s="587"/>
      <c r="FE16" s="587"/>
      <c r="FF16" s="587"/>
      <c r="FG16" s="588"/>
      <c r="FH16" s="586"/>
      <c r="FI16" s="587"/>
      <c r="FJ16" s="587"/>
      <c r="FK16" s="587"/>
      <c r="FL16" s="588"/>
      <c r="FM16" s="586"/>
      <c r="FN16" s="587"/>
      <c r="FO16" s="587"/>
      <c r="FP16" s="587"/>
      <c r="FQ16" s="588"/>
      <c r="FR16" s="586"/>
      <c r="FS16" s="587"/>
      <c r="FT16" s="587"/>
      <c r="FU16" s="587"/>
      <c r="FV16" s="588"/>
      <c r="FW16" s="586"/>
      <c r="FX16" s="587"/>
      <c r="FY16" s="587"/>
      <c r="FZ16" s="587"/>
      <c r="GA16" s="588"/>
      <c r="GB16" s="586"/>
      <c r="GC16" s="587"/>
      <c r="GD16" s="587"/>
      <c r="GE16" s="587"/>
      <c r="GF16" s="588"/>
      <c r="GG16" s="586"/>
      <c r="GH16" s="587"/>
      <c r="GI16" s="587"/>
      <c r="GJ16" s="587"/>
      <c r="GK16" s="588"/>
      <c r="GL16" s="586"/>
      <c r="GM16" s="587"/>
      <c r="GN16" s="587"/>
      <c r="GO16" s="587"/>
      <c r="GP16" s="588"/>
      <c r="GQ16" s="586"/>
      <c r="GR16" s="587"/>
      <c r="GS16" s="587"/>
      <c r="GT16" s="587"/>
      <c r="GU16" s="588"/>
      <c r="GV16" s="586"/>
      <c r="GW16" s="587"/>
      <c r="GX16" s="587"/>
      <c r="GY16" s="587"/>
      <c r="GZ16" s="588"/>
      <c r="HA16" s="586"/>
      <c r="HB16" s="587"/>
      <c r="HC16" s="587"/>
      <c r="HD16" s="587"/>
      <c r="HE16" s="588"/>
      <c r="HF16" s="586"/>
      <c r="HG16" s="587"/>
      <c r="HH16" s="587"/>
      <c r="HI16" s="587"/>
      <c r="HJ16" s="588"/>
      <c r="HK16" s="586"/>
      <c r="HL16" s="587"/>
      <c r="HM16" s="587"/>
      <c r="HN16" s="587"/>
      <c r="HO16" s="588"/>
      <c r="HP16" s="586"/>
      <c r="HQ16" s="587"/>
      <c r="HR16" s="587"/>
      <c r="HS16" s="587"/>
      <c r="HT16" s="588"/>
      <c r="HU16" s="586"/>
      <c r="HV16" s="587"/>
      <c r="HW16" s="587"/>
      <c r="HX16" s="587"/>
      <c r="HY16" s="588"/>
      <c r="HZ16" s="586"/>
      <c r="IA16" s="587"/>
      <c r="IB16" s="587"/>
      <c r="IC16" s="587"/>
      <c r="ID16" s="588"/>
      <c r="IE16" s="586"/>
      <c r="IF16" s="587"/>
      <c r="IG16" s="587"/>
      <c r="IH16" s="587"/>
      <c r="II16" s="588"/>
      <c r="IJ16" s="586"/>
      <c r="IK16" s="587"/>
      <c r="IL16" s="587"/>
      <c r="IM16" s="587"/>
      <c r="IN16" s="588"/>
      <c r="IO16" s="586"/>
      <c r="IP16" s="587"/>
      <c r="IQ16" s="587"/>
      <c r="IR16" s="587"/>
      <c r="IS16" s="588"/>
      <c r="IT16" s="586"/>
      <c r="IU16" s="587"/>
      <c r="IV16" s="587"/>
      <c r="IW16" s="587"/>
      <c r="IX16" s="588"/>
      <c r="IY16" s="586"/>
      <c r="IZ16" s="587"/>
      <c r="JA16" s="587"/>
      <c r="JB16" s="587"/>
      <c r="JC16" s="588"/>
    </row>
    <row r="17" spans="1:263" s="82" customFormat="1" ht="23.25" customHeight="1" x14ac:dyDescent="0.2">
      <c r="A17" s="86"/>
      <c r="B17" s="635" t="s">
        <v>161</v>
      </c>
      <c r="C17" s="702"/>
      <c r="D17" s="702"/>
      <c r="E17" s="702"/>
      <c r="F17" s="702"/>
      <c r="G17" s="702"/>
      <c r="H17" s="702"/>
      <c r="I17" s="507"/>
      <c r="J17" s="589"/>
      <c r="K17" s="589"/>
      <c r="L17" s="589"/>
      <c r="M17" s="590"/>
      <c r="N17" s="589"/>
      <c r="O17" s="589"/>
      <c r="P17" s="589"/>
      <c r="Q17" s="589"/>
      <c r="R17" s="589"/>
      <c r="S17" s="507"/>
      <c r="T17" s="589"/>
      <c r="U17" s="589"/>
      <c r="V17" s="589"/>
      <c r="W17" s="590"/>
      <c r="X17" s="507"/>
      <c r="Y17" s="589"/>
      <c r="Z17" s="589"/>
      <c r="AA17" s="589"/>
      <c r="AB17" s="590"/>
      <c r="AC17" s="507"/>
      <c r="AD17" s="589"/>
      <c r="AE17" s="589"/>
      <c r="AF17" s="589"/>
      <c r="AG17" s="590"/>
      <c r="AH17" s="507"/>
      <c r="AI17" s="589"/>
      <c r="AJ17" s="589"/>
      <c r="AK17" s="589"/>
      <c r="AL17" s="590"/>
      <c r="AM17" s="507"/>
      <c r="AN17" s="589"/>
      <c r="AO17" s="589"/>
      <c r="AP17" s="589"/>
      <c r="AQ17" s="590"/>
      <c r="AR17" s="507"/>
      <c r="AS17" s="589"/>
      <c r="AT17" s="589"/>
      <c r="AU17" s="589"/>
      <c r="AV17" s="590"/>
      <c r="AW17" s="507"/>
      <c r="AX17" s="589"/>
      <c r="AY17" s="589"/>
      <c r="AZ17" s="589"/>
      <c r="BA17" s="590"/>
      <c r="BB17" s="507"/>
      <c r="BC17" s="589"/>
      <c r="BD17" s="589"/>
      <c r="BE17" s="589"/>
      <c r="BF17" s="590"/>
      <c r="BG17" s="507"/>
      <c r="BH17" s="589"/>
      <c r="BI17" s="589"/>
      <c r="BJ17" s="589"/>
      <c r="BK17" s="590"/>
      <c r="BL17" s="507"/>
      <c r="BM17" s="589"/>
      <c r="BN17" s="589"/>
      <c r="BO17" s="589"/>
      <c r="BP17" s="590"/>
      <c r="BQ17" s="507"/>
      <c r="BR17" s="589"/>
      <c r="BS17" s="589"/>
      <c r="BT17" s="589"/>
      <c r="BU17" s="590"/>
      <c r="BV17" s="507"/>
      <c r="BW17" s="589"/>
      <c r="BX17" s="589"/>
      <c r="BY17" s="589"/>
      <c r="BZ17" s="590"/>
      <c r="CA17" s="507"/>
      <c r="CB17" s="589"/>
      <c r="CC17" s="589"/>
      <c r="CD17" s="589"/>
      <c r="CE17" s="590"/>
      <c r="CF17" s="507"/>
      <c r="CG17" s="589"/>
      <c r="CH17" s="589"/>
      <c r="CI17" s="589"/>
      <c r="CJ17" s="590"/>
      <c r="CK17" s="507"/>
      <c r="CL17" s="589"/>
      <c r="CM17" s="589"/>
      <c r="CN17" s="589"/>
      <c r="CO17" s="590"/>
      <c r="CP17" s="507"/>
      <c r="CQ17" s="589"/>
      <c r="CR17" s="589"/>
      <c r="CS17" s="589"/>
      <c r="CT17" s="590"/>
      <c r="CU17" s="507"/>
      <c r="CV17" s="589"/>
      <c r="CW17" s="589"/>
      <c r="CX17" s="589"/>
      <c r="CY17" s="590"/>
      <c r="CZ17" s="507"/>
      <c r="DA17" s="589"/>
      <c r="DB17" s="589"/>
      <c r="DC17" s="589"/>
      <c r="DD17" s="590"/>
      <c r="DE17" s="507"/>
      <c r="DF17" s="589"/>
      <c r="DG17" s="589"/>
      <c r="DH17" s="589"/>
      <c r="DI17" s="590"/>
      <c r="DJ17" s="507"/>
      <c r="DK17" s="589"/>
      <c r="DL17" s="589"/>
      <c r="DM17" s="589"/>
      <c r="DN17" s="590"/>
      <c r="DO17" s="507"/>
      <c r="DP17" s="589"/>
      <c r="DQ17" s="589"/>
      <c r="DR17" s="589"/>
      <c r="DS17" s="590"/>
      <c r="DT17" s="507"/>
      <c r="DU17" s="589"/>
      <c r="DV17" s="589"/>
      <c r="DW17" s="589"/>
      <c r="DX17" s="590"/>
      <c r="DY17" s="507"/>
      <c r="DZ17" s="589"/>
      <c r="EA17" s="589"/>
      <c r="EB17" s="589"/>
      <c r="EC17" s="590"/>
      <c r="ED17" s="507"/>
      <c r="EE17" s="589"/>
      <c r="EF17" s="589"/>
      <c r="EG17" s="589"/>
      <c r="EH17" s="590"/>
      <c r="EI17" s="507"/>
      <c r="EJ17" s="589"/>
      <c r="EK17" s="589"/>
      <c r="EL17" s="589"/>
      <c r="EM17" s="590"/>
      <c r="EN17" s="507"/>
      <c r="EO17" s="589"/>
      <c r="EP17" s="589"/>
      <c r="EQ17" s="589"/>
      <c r="ER17" s="590"/>
      <c r="ES17" s="507"/>
      <c r="ET17" s="589"/>
      <c r="EU17" s="589"/>
      <c r="EV17" s="589"/>
      <c r="EW17" s="590"/>
      <c r="EX17" s="507"/>
      <c r="EY17" s="589"/>
      <c r="EZ17" s="589"/>
      <c r="FA17" s="589"/>
      <c r="FB17" s="590"/>
      <c r="FC17" s="507"/>
      <c r="FD17" s="589"/>
      <c r="FE17" s="589"/>
      <c r="FF17" s="589"/>
      <c r="FG17" s="590"/>
      <c r="FH17" s="507"/>
      <c r="FI17" s="589"/>
      <c r="FJ17" s="589"/>
      <c r="FK17" s="589"/>
      <c r="FL17" s="590"/>
      <c r="FM17" s="507"/>
      <c r="FN17" s="589"/>
      <c r="FO17" s="589"/>
      <c r="FP17" s="589"/>
      <c r="FQ17" s="590"/>
      <c r="FR17" s="507"/>
      <c r="FS17" s="589"/>
      <c r="FT17" s="589"/>
      <c r="FU17" s="589"/>
      <c r="FV17" s="590"/>
      <c r="FW17" s="507"/>
      <c r="FX17" s="589"/>
      <c r="FY17" s="589"/>
      <c r="FZ17" s="589"/>
      <c r="GA17" s="590"/>
      <c r="GB17" s="507"/>
      <c r="GC17" s="589"/>
      <c r="GD17" s="589"/>
      <c r="GE17" s="589"/>
      <c r="GF17" s="590"/>
      <c r="GG17" s="507"/>
      <c r="GH17" s="589"/>
      <c r="GI17" s="589"/>
      <c r="GJ17" s="589"/>
      <c r="GK17" s="590"/>
      <c r="GL17" s="507"/>
      <c r="GM17" s="589"/>
      <c r="GN17" s="589"/>
      <c r="GO17" s="589"/>
      <c r="GP17" s="590"/>
      <c r="GQ17" s="507"/>
      <c r="GR17" s="589"/>
      <c r="GS17" s="589"/>
      <c r="GT17" s="589"/>
      <c r="GU17" s="590"/>
      <c r="GV17" s="507"/>
      <c r="GW17" s="589"/>
      <c r="GX17" s="589"/>
      <c r="GY17" s="589"/>
      <c r="GZ17" s="590"/>
      <c r="HA17" s="507"/>
      <c r="HB17" s="589"/>
      <c r="HC17" s="589"/>
      <c r="HD17" s="589"/>
      <c r="HE17" s="590"/>
      <c r="HF17" s="507"/>
      <c r="HG17" s="589"/>
      <c r="HH17" s="589"/>
      <c r="HI17" s="589"/>
      <c r="HJ17" s="590"/>
      <c r="HK17" s="507"/>
      <c r="HL17" s="589"/>
      <c r="HM17" s="589"/>
      <c r="HN17" s="589"/>
      <c r="HO17" s="590"/>
      <c r="HP17" s="507"/>
      <c r="HQ17" s="589"/>
      <c r="HR17" s="589"/>
      <c r="HS17" s="589"/>
      <c r="HT17" s="590"/>
      <c r="HU17" s="507"/>
      <c r="HV17" s="589"/>
      <c r="HW17" s="589"/>
      <c r="HX17" s="589"/>
      <c r="HY17" s="590"/>
      <c r="HZ17" s="507"/>
      <c r="IA17" s="589"/>
      <c r="IB17" s="589"/>
      <c r="IC17" s="589"/>
      <c r="ID17" s="590"/>
      <c r="IE17" s="507"/>
      <c r="IF17" s="589"/>
      <c r="IG17" s="589"/>
      <c r="IH17" s="589"/>
      <c r="II17" s="590"/>
      <c r="IJ17" s="507"/>
      <c r="IK17" s="589"/>
      <c r="IL17" s="589"/>
      <c r="IM17" s="589"/>
      <c r="IN17" s="590"/>
      <c r="IO17" s="507"/>
      <c r="IP17" s="589"/>
      <c r="IQ17" s="589"/>
      <c r="IR17" s="589"/>
      <c r="IS17" s="590"/>
      <c r="IT17" s="507"/>
      <c r="IU17" s="589"/>
      <c r="IV17" s="589"/>
      <c r="IW17" s="589"/>
      <c r="IX17" s="590"/>
      <c r="IY17" s="507"/>
      <c r="IZ17" s="589"/>
      <c r="JA17" s="589"/>
      <c r="JB17" s="589"/>
      <c r="JC17" s="590"/>
    </row>
    <row r="18" spans="1:263" ht="18" customHeight="1" x14ac:dyDescent="0.2">
      <c r="A18" s="93" t="s">
        <v>111</v>
      </c>
      <c r="B18" s="636" t="s">
        <v>162</v>
      </c>
      <c r="C18" s="637"/>
      <c r="D18" s="637"/>
      <c r="E18" s="637"/>
      <c r="F18" s="637"/>
      <c r="G18" s="637"/>
      <c r="H18" s="701"/>
      <c r="I18" s="593"/>
      <c r="J18" s="594"/>
      <c r="K18" s="594"/>
      <c r="L18" s="594"/>
      <c r="M18" s="595"/>
      <c r="N18" s="593"/>
      <c r="O18" s="594"/>
      <c r="P18" s="594"/>
      <c r="Q18" s="594"/>
      <c r="R18" s="595"/>
      <c r="S18" s="593"/>
      <c r="T18" s="594"/>
      <c r="U18" s="594"/>
      <c r="V18" s="594"/>
      <c r="W18" s="595"/>
      <c r="X18" s="593"/>
      <c r="Y18" s="594"/>
      <c r="Z18" s="594"/>
      <c r="AA18" s="594"/>
      <c r="AB18" s="595"/>
      <c r="AC18" s="593"/>
      <c r="AD18" s="594"/>
      <c r="AE18" s="594"/>
      <c r="AF18" s="594"/>
      <c r="AG18" s="595"/>
      <c r="AH18" s="593"/>
      <c r="AI18" s="594"/>
      <c r="AJ18" s="594"/>
      <c r="AK18" s="594"/>
      <c r="AL18" s="595"/>
      <c r="AM18" s="593"/>
      <c r="AN18" s="594"/>
      <c r="AO18" s="594"/>
      <c r="AP18" s="594"/>
      <c r="AQ18" s="595"/>
      <c r="AR18" s="593"/>
      <c r="AS18" s="594"/>
      <c r="AT18" s="594"/>
      <c r="AU18" s="594"/>
      <c r="AV18" s="595"/>
      <c r="AW18" s="593"/>
      <c r="AX18" s="594"/>
      <c r="AY18" s="594"/>
      <c r="AZ18" s="594"/>
      <c r="BA18" s="595"/>
      <c r="BB18" s="593"/>
      <c r="BC18" s="594"/>
      <c r="BD18" s="594"/>
      <c r="BE18" s="594"/>
      <c r="BF18" s="595"/>
      <c r="BG18" s="593"/>
      <c r="BH18" s="594"/>
      <c r="BI18" s="594"/>
      <c r="BJ18" s="594"/>
      <c r="BK18" s="595"/>
      <c r="BL18" s="593"/>
      <c r="BM18" s="594"/>
      <c r="BN18" s="594"/>
      <c r="BO18" s="594"/>
      <c r="BP18" s="595"/>
      <c r="BQ18" s="593"/>
      <c r="BR18" s="594"/>
      <c r="BS18" s="594"/>
      <c r="BT18" s="594"/>
      <c r="BU18" s="595"/>
      <c r="BV18" s="593"/>
      <c r="BW18" s="594"/>
      <c r="BX18" s="594"/>
      <c r="BY18" s="594"/>
      <c r="BZ18" s="595"/>
      <c r="CA18" s="593"/>
      <c r="CB18" s="594"/>
      <c r="CC18" s="594"/>
      <c r="CD18" s="594"/>
      <c r="CE18" s="595"/>
      <c r="CF18" s="593"/>
      <c r="CG18" s="594"/>
      <c r="CH18" s="594"/>
      <c r="CI18" s="594"/>
      <c r="CJ18" s="595"/>
      <c r="CK18" s="593"/>
      <c r="CL18" s="594"/>
      <c r="CM18" s="594"/>
      <c r="CN18" s="594"/>
      <c r="CO18" s="595"/>
      <c r="CP18" s="593"/>
      <c r="CQ18" s="594"/>
      <c r="CR18" s="594"/>
      <c r="CS18" s="594"/>
      <c r="CT18" s="595"/>
      <c r="CU18" s="593"/>
      <c r="CV18" s="594"/>
      <c r="CW18" s="594"/>
      <c r="CX18" s="594"/>
      <c r="CY18" s="595"/>
      <c r="CZ18" s="593"/>
      <c r="DA18" s="594"/>
      <c r="DB18" s="594"/>
      <c r="DC18" s="594"/>
      <c r="DD18" s="595"/>
      <c r="DE18" s="593"/>
      <c r="DF18" s="594"/>
      <c r="DG18" s="594"/>
      <c r="DH18" s="594"/>
      <c r="DI18" s="595"/>
      <c r="DJ18" s="593"/>
      <c r="DK18" s="594"/>
      <c r="DL18" s="594"/>
      <c r="DM18" s="594"/>
      <c r="DN18" s="595"/>
      <c r="DO18" s="593"/>
      <c r="DP18" s="594"/>
      <c r="DQ18" s="594"/>
      <c r="DR18" s="594"/>
      <c r="DS18" s="595"/>
      <c r="DT18" s="593"/>
      <c r="DU18" s="594"/>
      <c r="DV18" s="594"/>
      <c r="DW18" s="594"/>
      <c r="DX18" s="595"/>
      <c r="DY18" s="593"/>
      <c r="DZ18" s="594"/>
      <c r="EA18" s="594"/>
      <c r="EB18" s="594"/>
      <c r="EC18" s="595"/>
      <c r="ED18" s="593"/>
      <c r="EE18" s="594"/>
      <c r="EF18" s="594"/>
      <c r="EG18" s="594"/>
      <c r="EH18" s="595"/>
      <c r="EI18" s="593"/>
      <c r="EJ18" s="594"/>
      <c r="EK18" s="594"/>
      <c r="EL18" s="594"/>
      <c r="EM18" s="595"/>
      <c r="EN18" s="593"/>
      <c r="EO18" s="594"/>
      <c r="EP18" s="594"/>
      <c r="EQ18" s="594"/>
      <c r="ER18" s="595"/>
      <c r="ES18" s="593"/>
      <c r="ET18" s="594"/>
      <c r="EU18" s="594"/>
      <c r="EV18" s="594"/>
      <c r="EW18" s="595"/>
      <c r="EX18" s="593"/>
      <c r="EY18" s="594"/>
      <c r="EZ18" s="594"/>
      <c r="FA18" s="594"/>
      <c r="FB18" s="595"/>
      <c r="FC18" s="593"/>
      <c r="FD18" s="594"/>
      <c r="FE18" s="594"/>
      <c r="FF18" s="594"/>
      <c r="FG18" s="595"/>
      <c r="FH18" s="593"/>
      <c r="FI18" s="594"/>
      <c r="FJ18" s="594"/>
      <c r="FK18" s="594"/>
      <c r="FL18" s="595"/>
      <c r="FM18" s="593"/>
      <c r="FN18" s="594"/>
      <c r="FO18" s="594"/>
      <c r="FP18" s="594"/>
      <c r="FQ18" s="595"/>
      <c r="FR18" s="593"/>
      <c r="FS18" s="594"/>
      <c r="FT18" s="594"/>
      <c r="FU18" s="594"/>
      <c r="FV18" s="595"/>
      <c r="FW18" s="593"/>
      <c r="FX18" s="594"/>
      <c r="FY18" s="594"/>
      <c r="FZ18" s="594"/>
      <c r="GA18" s="595"/>
      <c r="GB18" s="593"/>
      <c r="GC18" s="594"/>
      <c r="GD18" s="594"/>
      <c r="GE18" s="594"/>
      <c r="GF18" s="595"/>
      <c r="GG18" s="593"/>
      <c r="GH18" s="594"/>
      <c r="GI18" s="594"/>
      <c r="GJ18" s="594"/>
      <c r="GK18" s="595"/>
      <c r="GL18" s="593"/>
      <c r="GM18" s="594"/>
      <c r="GN18" s="594"/>
      <c r="GO18" s="594"/>
      <c r="GP18" s="595"/>
      <c r="GQ18" s="593"/>
      <c r="GR18" s="594"/>
      <c r="GS18" s="594"/>
      <c r="GT18" s="594"/>
      <c r="GU18" s="595"/>
      <c r="GV18" s="593"/>
      <c r="GW18" s="594"/>
      <c r="GX18" s="594"/>
      <c r="GY18" s="594"/>
      <c r="GZ18" s="595"/>
      <c r="HA18" s="593"/>
      <c r="HB18" s="594"/>
      <c r="HC18" s="594"/>
      <c r="HD18" s="594"/>
      <c r="HE18" s="595"/>
      <c r="HF18" s="593"/>
      <c r="HG18" s="594"/>
      <c r="HH18" s="594"/>
      <c r="HI18" s="594"/>
      <c r="HJ18" s="595"/>
      <c r="HK18" s="593"/>
      <c r="HL18" s="594"/>
      <c r="HM18" s="594"/>
      <c r="HN18" s="594"/>
      <c r="HO18" s="595"/>
      <c r="HP18" s="593"/>
      <c r="HQ18" s="594"/>
      <c r="HR18" s="594"/>
      <c r="HS18" s="594"/>
      <c r="HT18" s="595"/>
      <c r="HU18" s="593"/>
      <c r="HV18" s="594"/>
      <c r="HW18" s="594"/>
      <c r="HX18" s="594"/>
      <c r="HY18" s="595"/>
      <c r="HZ18" s="593"/>
      <c r="IA18" s="594"/>
      <c r="IB18" s="594"/>
      <c r="IC18" s="594"/>
      <c r="ID18" s="595"/>
      <c r="IE18" s="593"/>
      <c r="IF18" s="594"/>
      <c r="IG18" s="594"/>
      <c r="IH18" s="594"/>
      <c r="II18" s="595"/>
      <c r="IJ18" s="593"/>
      <c r="IK18" s="594"/>
      <c r="IL18" s="594"/>
      <c r="IM18" s="594"/>
      <c r="IN18" s="595"/>
      <c r="IO18" s="593"/>
      <c r="IP18" s="594"/>
      <c r="IQ18" s="594"/>
      <c r="IR18" s="594"/>
      <c r="IS18" s="595"/>
      <c r="IT18" s="593"/>
      <c r="IU18" s="594"/>
      <c r="IV18" s="594"/>
      <c r="IW18" s="594"/>
      <c r="IX18" s="595"/>
      <c r="IY18" s="593"/>
      <c r="IZ18" s="594"/>
      <c r="JA18" s="594"/>
      <c r="JB18" s="594"/>
      <c r="JC18" s="595"/>
    </row>
    <row r="19" spans="1:263" s="94" customFormat="1" ht="18" customHeight="1" x14ac:dyDescent="0.25">
      <c r="A19" s="93"/>
      <c r="B19" s="707" t="s">
        <v>184</v>
      </c>
      <c r="C19" s="708"/>
      <c r="D19" s="708"/>
      <c r="E19" s="708"/>
      <c r="F19" s="708"/>
      <c r="G19" s="708"/>
      <c r="H19" s="709"/>
      <c r="I19" s="491" t="s">
        <v>118</v>
      </c>
      <c r="J19" s="596"/>
      <c r="K19" s="596"/>
      <c r="L19" s="596"/>
      <c r="M19" s="597"/>
      <c r="N19" s="492" t="s">
        <v>118</v>
      </c>
      <c r="O19" s="596"/>
      <c r="P19" s="596"/>
      <c r="Q19" s="596"/>
      <c r="R19" s="596"/>
      <c r="S19" s="491" t="s">
        <v>118</v>
      </c>
      <c r="T19" s="596"/>
      <c r="U19" s="596"/>
      <c r="V19" s="596"/>
      <c r="W19" s="597"/>
      <c r="X19" s="491" t="s">
        <v>118</v>
      </c>
      <c r="Y19" s="596"/>
      <c r="Z19" s="596"/>
      <c r="AA19" s="596"/>
      <c r="AB19" s="597"/>
      <c r="AC19" s="491" t="s">
        <v>118</v>
      </c>
      <c r="AD19" s="596"/>
      <c r="AE19" s="596"/>
      <c r="AF19" s="596"/>
      <c r="AG19" s="597"/>
      <c r="AH19" s="491" t="s">
        <v>118</v>
      </c>
      <c r="AI19" s="596"/>
      <c r="AJ19" s="596"/>
      <c r="AK19" s="596"/>
      <c r="AL19" s="597"/>
      <c r="AM19" s="491" t="s">
        <v>118</v>
      </c>
      <c r="AN19" s="596"/>
      <c r="AO19" s="596"/>
      <c r="AP19" s="596"/>
      <c r="AQ19" s="597"/>
      <c r="AR19" s="491" t="s">
        <v>118</v>
      </c>
      <c r="AS19" s="596"/>
      <c r="AT19" s="596"/>
      <c r="AU19" s="596"/>
      <c r="AV19" s="597"/>
      <c r="AW19" s="491" t="s">
        <v>118</v>
      </c>
      <c r="AX19" s="596"/>
      <c r="AY19" s="596"/>
      <c r="AZ19" s="596"/>
      <c r="BA19" s="597"/>
      <c r="BB19" s="491" t="s">
        <v>118</v>
      </c>
      <c r="BC19" s="596"/>
      <c r="BD19" s="596"/>
      <c r="BE19" s="596"/>
      <c r="BF19" s="597"/>
      <c r="BG19" s="491" t="s">
        <v>118</v>
      </c>
      <c r="BH19" s="596"/>
      <c r="BI19" s="596"/>
      <c r="BJ19" s="596"/>
      <c r="BK19" s="597"/>
      <c r="BL19" s="491" t="s">
        <v>118</v>
      </c>
      <c r="BM19" s="596"/>
      <c r="BN19" s="596"/>
      <c r="BO19" s="596"/>
      <c r="BP19" s="597"/>
      <c r="BQ19" s="491" t="s">
        <v>118</v>
      </c>
      <c r="BR19" s="596"/>
      <c r="BS19" s="596"/>
      <c r="BT19" s="596"/>
      <c r="BU19" s="597"/>
      <c r="BV19" s="491" t="s">
        <v>118</v>
      </c>
      <c r="BW19" s="596"/>
      <c r="BX19" s="596"/>
      <c r="BY19" s="596"/>
      <c r="BZ19" s="597"/>
      <c r="CA19" s="491" t="s">
        <v>118</v>
      </c>
      <c r="CB19" s="596"/>
      <c r="CC19" s="596"/>
      <c r="CD19" s="596"/>
      <c r="CE19" s="597"/>
      <c r="CF19" s="491" t="s">
        <v>118</v>
      </c>
      <c r="CG19" s="596"/>
      <c r="CH19" s="596"/>
      <c r="CI19" s="596"/>
      <c r="CJ19" s="597"/>
      <c r="CK19" s="491" t="s">
        <v>118</v>
      </c>
      <c r="CL19" s="596"/>
      <c r="CM19" s="596"/>
      <c r="CN19" s="596"/>
      <c r="CO19" s="597"/>
      <c r="CP19" s="491" t="s">
        <v>118</v>
      </c>
      <c r="CQ19" s="596"/>
      <c r="CR19" s="596"/>
      <c r="CS19" s="596"/>
      <c r="CT19" s="597"/>
      <c r="CU19" s="491" t="s">
        <v>118</v>
      </c>
      <c r="CV19" s="596"/>
      <c r="CW19" s="596"/>
      <c r="CX19" s="596"/>
      <c r="CY19" s="597"/>
      <c r="CZ19" s="491" t="s">
        <v>118</v>
      </c>
      <c r="DA19" s="596"/>
      <c r="DB19" s="596"/>
      <c r="DC19" s="596"/>
      <c r="DD19" s="597"/>
      <c r="DE19" s="491" t="s">
        <v>118</v>
      </c>
      <c r="DF19" s="596"/>
      <c r="DG19" s="596"/>
      <c r="DH19" s="596"/>
      <c r="DI19" s="597"/>
      <c r="DJ19" s="491" t="s">
        <v>118</v>
      </c>
      <c r="DK19" s="596"/>
      <c r="DL19" s="596"/>
      <c r="DM19" s="596"/>
      <c r="DN19" s="597"/>
      <c r="DO19" s="491" t="s">
        <v>118</v>
      </c>
      <c r="DP19" s="596"/>
      <c r="DQ19" s="596"/>
      <c r="DR19" s="596"/>
      <c r="DS19" s="597"/>
      <c r="DT19" s="491" t="s">
        <v>118</v>
      </c>
      <c r="DU19" s="596"/>
      <c r="DV19" s="596"/>
      <c r="DW19" s="596"/>
      <c r="DX19" s="597"/>
      <c r="DY19" s="491" t="s">
        <v>118</v>
      </c>
      <c r="DZ19" s="596"/>
      <c r="EA19" s="596"/>
      <c r="EB19" s="596"/>
      <c r="EC19" s="597"/>
      <c r="ED19" s="491" t="s">
        <v>118</v>
      </c>
      <c r="EE19" s="596"/>
      <c r="EF19" s="596"/>
      <c r="EG19" s="596"/>
      <c r="EH19" s="597"/>
      <c r="EI19" s="491" t="s">
        <v>118</v>
      </c>
      <c r="EJ19" s="596"/>
      <c r="EK19" s="596"/>
      <c r="EL19" s="596"/>
      <c r="EM19" s="597"/>
      <c r="EN19" s="491" t="s">
        <v>118</v>
      </c>
      <c r="EO19" s="596"/>
      <c r="EP19" s="596"/>
      <c r="EQ19" s="596"/>
      <c r="ER19" s="597"/>
      <c r="ES19" s="491" t="s">
        <v>118</v>
      </c>
      <c r="ET19" s="596"/>
      <c r="EU19" s="596"/>
      <c r="EV19" s="596"/>
      <c r="EW19" s="597"/>
      <c r="EX19" s="491" t="s">
        <v>118</v>
      </c>
      <c r="EY19" s="596"/>
      <c r="EZ19" s="596"/>
      <c r="FA19" s="596"/>
      <c r="FB19" s="597"/>
      <c r="FC19" s="491" t="s">
        <v>118</v>
      </c>
      <c r="FD19" s="596"/>
      <c r="FE19" s="596"/>
      <c r="FF19" s="596"/>
      <c r="FG19" s="597"/>
      <c r="FH19" s="491" t="s">
        <v>118</v>
      </c>
      <c r="FI19" s="596"/>
      <c r="FJ19" s="596"/>
      <c r="FK19" s="596"/>
      <c r="FL19" s="597"/>
      <c r="FM19" s="491" t="s">
        <v>118</v>
      </c>
      <c r="FN19" s="596"/>
      <c r="FO19" s="596"/>
      <c r="FP19" s="596"/>
      <c r="FQ19" s="597"/>
      <c r="FR19" s="491" t="s">
        <v>118</v>
      </c>
      <c r="FS19" s="596"/>
      <c r="FT19" s="596"/>
      <c r="FU19" s="596"/>
      <c r="FV19" s="597"/>
      <c r="FW19" s="491" t="s">
        <v>118</v>
      </c>
      <c r="FX19" s="596"/>
      <c r="FY19" s="596"/>
      <c r="FZ19" s="596"/>
      <c r="GA19" s="597"/>
      <c r="GB19" s="491" t="s">
        <v>118</v>
      </c>
      <c r="GC19" s="596"/>
      <c r="GD19" s="596"/>
      <c r="GE19" s="596"/>
      <c r="GF19" s="597"/>
      <c r="GG19" s="491" t="s">
        <v>118</v>
      </c>
      <c r="GH19" s="596"/>
      <c r="GI19" s="596"/>
      <c r="GJ19" s="596"/>
      <c r="GK19" s="597"/>
      <c r="GL19" s="491" t="s">
        <v>118</v>
      </c>
      <c r="GM19" s="596"/>
      <c r="GN19" s="596"/>
      <c r="GO19" s="596"/>
      <c r="GP19" s="597"/>
      <c r="GQ19" s="491" t="s">
        <v>118</v>
      </c>
      <c r="GR19" s="596"/>
      <c r="GS19" s="596"/>
      <c r="GT19" s="596"/>
      <c r="GU19" s="597"/>
      <c r="GV19" s="491" t="s">
        <v>118</v>
      </c>
      <c r="GW19" s="596"/>
      <c r="GX19" s="596"/>
      <c r="GY19" s="596"/>
      <c r="GZ19" s="597"/>
      <c r="HA19" s="491" t="s">
        <v>118</v>
      </c>
      <c r="HB19" s="596"/>
      <c r="HC19" s="596"/>
      <c r="HD19" s="596"/>
      <c r="HE19" s="597"/>
      <c r="HF19" s="491" t="s">
        <v>118</v>
      </c>
      <c r="HG19" s="596"/>
      <c r="HH19" s="596"/>
      <c r="HI19" s="596"/>
      <c r="HJ19" s="597"/>
      <c r="HK19" s="491" t="s">
        <v>118</v>
      </c>
      <c r="HL19" s="596"/>
      <c r="HM19" s="596"/>
      <c r="HN19" s="596"/>
      <c r="HO19" s="597"/>
      <c r="HP19" s="491" t="s">
        <v>118</v>
      </c>
      <c r="HQ19" s="596"/>
      <c r="HR19" s="596"/>
      <c r="HS19" s="596"/>
      <c r="HT19" s="597"/>
      <c r="HU19" s="491" t="s">
        <v>118</v>
      </c>
      <c r="HV19" s="596"/>
      <c r="HW19" s="596"/>
      <c r="HX19" s="596"/>
      <c r="HY19" s="597"/>
      <c r="HZ19" s="491" t="s">
        <v>118</v>
      </c>
      <c r="IA19" s="596"/>
      <c r="IB19" s="596"/>
      <c r="IC19" s="596"/>
      <c r="ID19" s="597"/>
      <c r="IE19" s="491" t="s">
        <v>118</v>
      </c>
      <c r="IF19" s="596"/>
      <c r="IG19" s="596"/>
      <c r="IH19" s="596"/>
      <c r="II19" s="597"/>
      <c r="IJ19" s="491" t="s">
        <v>118</v>
      </c>
      <c r="IK19" s="596"/>
      <c r="IL19" s="596"/>
      <c r="IM19" s="596"/>
      <c r="IN19" s="597"/>
      <c r="IO19" s="491" t="s">
        <v>118</v>
      </c>
      <c r="IP19" s="596"/>
      <c r="IQ19" s="596"/>
      <c r="IR19" s="596"/>
      <c r="IS19" s="597"/>
      <c r="IT19" s="491" t="s">
        <v>118</v>
      </c>
      <c r="IU19" s="596"/>
      <c r="IV19" s="596"/>
      <c r="IW19" s="596"/>
      <c r="IX19" s="597"/>
      <c r="IY19" s="491" t="s">
        <v>118</v>
      </c>
      <c r="IZ19" s="596"/>
      <c r="JA19" s="596"/>
      <c r="JB19" s="596"/>
      <c r="JC19" s="597"/>
    </row>
    <row r="20" spans="1:263" s="94" customFormat="1" ht="18" customHeight="1" x14ac:dyDescent="0.2">
      <c r="A20" s="93"/>
      <c r="B20" s="328"/>
      <c r="C20" s="328"/>
      <c r="D20" s="328"/>
      <c r="E20" s="328"/>
      <c r="F20" s="328"/>
      <c r="G20" s="328"/>
      <c r="H20" s="709"/>
      <c r="I20" s="586"/>
      <c r="J20" s="598"/>
      <c r="K20" s="598"/>
      <c r="L20" s="598"/>
      <c r="M20" s="576"/>
      <c r="N20" s="586"/>
      <c r="O20" s="598"/>
      <c r="P20" s="598"/>
      <c r="Q20" s="598"/>
      <c r="R20" s="576"/>
      <c r="S20" s="586"/>
      <c r="T20" s="598"/>
      <c r="U20" s="598"/>
      <c r="V20" s="598"/>
      <c r="W20" s="576"/>
      <c r="X20" s="586"/>
      <c r="Y20" s="598"/>
      <c r="Z20" s="598"/>
      <c r="AA20" s="598"/>
      <c r="AB20" s="576"/>
      <c r="AC20" s="586"/>
      <c r="AD20" s="598"/>
      <c r="AE20" s="598"/>
      <c r="AF20" s="598"/>
      <c r="AG20" s="576"/>
      <c r="AH20" s="586"/>
      <c r="AI20" s="598"/>
      <c r="AJ20" s="598"/>
      <c r="AK20" s="598"/>
      <c r="AL20" s="576"/>
      <c r="AM20" s="586"/>
      <c r="AN20" s="598"/>
      <c r="AO20" s="598"/>
      <c r="AP20" s="598"/>
      <c r="AQ20" s="576"/>
      <c r="AR20" s="586"/>
      <c r="AS20" s="598"/>
      <c r="AT20" s="598"/>
      <c r="AU20" s="598"/>
      <c r="AV20" s="576"/>
      <c r="AW20" s="586"/>
      <c r="AX20" s="598"/>
      <c r="AY20" s="598"/>
      <c r="AZ20" s="598"/>
      <c r="BA20" s="576"/>
      <c r="BB20" s="586"/>
      <c r="BC20" s="598"/>
      <c r="BD20" s="598"/>
      <c r="BE20" s="598"/>
      <c r="BF20" s="576"/>
      <c r="BG20" s="586"/>
      <c r="BH20" s="598"/>
      <c r="BI20" s="598"/>
      <c r="BJ20" s="598"/>
      <c r="BK20" s="576"/>
      <c r="BL20" s="586"/>
      <c r="BM20" s="598"/>
      <c r="BN20" s="598"/>
      <c r="BO20" s="598"/>
      <c r="BP20" s="576"/>
      <c r="BQ20" s="586"/>
      <c r="BR20" s="598"/>
      <c r="BS20" s="598"/>
      <c r="BT20" s="598"/>
      <c r="BU20" s="576"/>
      <c r="BV20" s="586"/>
      <c r="BW20" s="598"/>
      <c r="BX20" s="598"/>
      <c r="BY20" s="598"/>
      <c r="BZ20" s="576"/>
      <c r="CA20" s="586"/>
      <c r="CB20" s="598"/>
      <c r="CC20" s="598"/>
      <c r="CD20" s="598"/>
      <c r="CE20" s="576"/>
      <c r="CF20" s="586"/>
      <c r="CG20" s="598"/>
      <c r="CH20" s="598"/>
      <c r="CI20" s="598"/>
      <c r="CJ20" s="576"/>
      <c r="CK20" s="586"/>
      <c r="CL20" s="598"/>
      <c r="CM20" s="598"/>
      <c r="CN20" s="598"/>
      <c r="CO20" s="576"/>
      <c r="CP20" s="586"/>
      <c r="CQ20" s="598"/>
      <c r="CR20" s="598"/>
      <c r="CS20" s="598"/>
      <c r="CT20" s="576"/>
      <c r="CU20" s="586"/>
      <c r="CV20" s="598"/>
      <c r="CW20" s="598"/>
      <c r="CX20" s="598"/>
      <c r="CY20" s="576"/>
      <c r="CZ20" s="586"/>
      <c r="DA20" s="598"/>
      <c r="DB20" s="598"/>
      <c r="DC20" s="598"/>
      <c r="DD20" s="576"/>
      <c r="DE20" s="586"/>
      <c r="DF20" s="598"/>
      <c r="DG20" s="598"/>
      <c r="DH20" s="598"/>
      <c r="DI20" s="576"/>
      <c r="DJ20" s="586"/>
      <c r="DK20" s="598"/>
      <c r="DL20" s="598"/>
      <c r="DM20" s="598"/>
      <c r="DN20" s="576"/>
      <c r="DO20" s="586"/>
      <c r="DP20" s="598"/>
      <c r="DQ20" s="598"/>
      <c r="DR20" s="598"/>
      <c r="DS20" s="576"/>
      <c r="DT20" s="586"/>
      <c r="DU20" s="598"/>
      <c r="DV20" s="598"/>
      <c r="DW20" s="598"/>
      <c r="DX20" s="576"/>
      <c r="DY20" s="586"/>
      <c r="DZ20" s="598"/>
      <c r="EA20" s="598"/>
      <c r="EB20" s="598"/>
      <c r="EC20" s="576"/>
      <c r="ED20" s="586"/>
      <c r="EE20" s="598"/>
      <c r="EF20" s="598"/>
      <c r="EG20" s="598"/>
      <c r="EH20" s="576"/>
      <c r="EI20" s="586"/>
      <c r="EJ20" s="598"/>
      <c r="EK20" s="598"/>
      <c r="EL20" s="598"/>
      <c r="EM20" s="576"/>
      <c r="EN20" s="586"/>
      <c r="EO20" s="598"/>
      <c r="EP20" s="598"/>
      <c r="EQ20" s="598"/>
      <c r="ER20" s="576"/>
      <c r="ES20" s="586"/>
      <c r="ET20" s="598"/>
      <c r="EU20" s="598"/>
      <c r="EV20" s="598"/>
      <c r="EW20" s="576"/>
      <c r="EX20" s="586"/>
      <c r="EY20" s="598"/>
      <c r="EZ20" s="598"/>
      <c r="FA20" s="598"/>
      <c r="FB20" s="576"/>
      <c r="FC20" s="586"/>
      <c r="FD20" s="598"/>
      <c r="FE20" s="598"/>
      <c r="FF20" s="598"/>
      <c r="FG20" s="576"/>
      <c r="FH20" s="586"/>
      <c r="FI20" s="598"/>
      <c r="FJ20" s="598"/>
      <c r="FK20" s="598"/>
      <c r="FL20" s="576"/>
      <c r="FM20" s="586"/>
      <c r="FN20" s="598"/>
      <c r="FO20" s="598"/>
      <c r="FP20" s="598"/>
      <c r="FQ20" s="576"/>
      <c r="FR20" s="586"/>
      <c r="FS20" s="598"/>
      <c r="FT20" s="598"/>
      <c r="FU20" s="598"/>
      <c r="FV20" s="576"/>
      <c r="FW20" s="586"/>
      <c r="FX20" s="598"/>
      <c r="FY20" s="598"/>
      <c r="FZ20" s="598"/>
      <c r="GA20" s="576"/>
      <c r="GB20" s="586"/>
      <c r="GC20" s="598"/>
      <c r="GD20" s="598"/>
      <c r="GE20" s="598"/>
      <c r="GF20" s="576"/>
      <c r="GG20" s="586"/>
      <c r="GH20" s="598"/>
      <c r="GI20" s="598"/>
      <c r="GJ20" s="598"/>
      <c r="GK20" s="576"/>
      <c r="GL20" s="586"/>
      <c r="GM20" s="598"/>
      <c r="GN20" s="598"/>
      <c r="GO20" s="598"/>
      <c r="GP20" s="576"/>
      <c r="GQ20" s="586"/>
      <c r="GR20" s="598"/>
      <c r="GS20" s="598"/>
      <c r="GT20" s="598"/>
      <c r="GU20" s="576"/>
      <c r="GV20" s="586"/>
      <c r="GW20" s="598"/>
      <c r="GX20" s="598"/>
      <c r="GY20" s="598"/>
      <c r="GZ20" s="576"/>
      <c r="HA20" s="586"/>
      <c r="HB20" s="598"/>
      <c r="HC20" s="598"/>
      <c r="HD20" s="598"/>
      <c r="HE20" s="576"/>
      <c r="HF20" s="586"/>
      <c r="HG20" s="598"/>
      <c r="HH20" s="598"/>
      <c r="HI20" s="598"/>
      <c r="HJ20" s="576"/>
      <c r="HK20" s="586"/>
      <c r="HL20" s="598"/>
      <c r="HM20" s="598"/>
      <c r="HN20" s="598"/>
      <c r="HO20" s="576"/>
      <c r="HP20" s="586"/>
      <c r="HQ20" s="598"/>
      <c r="HR20" s="598"/>
      <c r="HS20" s="598"/>
      <c r="HT20" s="576"/>
      <c r="HU20" s="586"/>
      <c r="HV20" s="598"/>
      <c r="HW20" s="598"/>
      <c r="HX20" s="598"/>
      <c r="HY20" s="576"/>
      <c r="HZ20" s="586"/>
      <c r="IA20" s="598"/>
      <c r="IB20" s="598"/>
      <c r="IC20" s="598"/>
      <c r="ID20" s="576"/>
      <c r="IE20" s="586"/>
      <c r="IF20" s="598"/>
      <c r="IG20" s="598"/>
      <c r="IH20" s="598"/>
      <c r="II20" s="576"/>
      <c r="IJ20" s="586"/>
      <c r="IK20" s="598"/>
      <c r="IL20" s="598"/>
      <c r="IM20" s="598"/>
      <c r="IN20" s="576"/>
      <c r="IO20" s="586"/>
      <c r="IP20" s="598"/>
      <c r="IQ20" s="598"/>
      <c r="IR20" s="598"/>
      <c r="IS20" s="576"/>
      <c r="IT20" s="586"/>
      <c r="IU20" s="598"/>
      <c r="IV20" s="598"/>
      <c r="IW20" s="598"/>
      <c r="IX20" s="576"/>
      <c r="IY20" s="586"/>
      <c r="IZ20" s="598"/>
      <c r="JA20" s="598"/>
      <c r="JB20" s="598"/>
      <c r="JC20" s="576"/>
    </row>
    <row r="21" spans="1:263" s="95" customFormat="1" ht="18" customHeight="1" x14ac:dyDescent="0.2">
      <c r="A21" s="93"/>
      <c r="B21" s="667" t="s">
        <v>7098</v>
      </c>
      <c r="C21" s="668"/>
      <c r="D21" s="668"/>
      <c r="E21" s="668"/>
      <c r="F21" s="668"/>
      <c r="G21" s="668"/>
      <c r="H21" s="669"/>
      <c r="I21" s="599"/>
      <c r="J21" s="598"/>
      <c r="K21" s="598"/>
      <c r="L21" s="598"/>
      <c r="M21" s="576"/>
      <c r="N21" s="599"/>
      <c r="O21" s="598"/>
      <c r="P21" s="598"/>
      <c r="Q21" s="598"/>
      <c r="R21" s="576"/>
      <c r="S21" s="599"/>
      <c r="T21" s="598"/>
      <c r="U21" s="598"/>
      <c r="V21" s="598"/>
      <c r="W21" s="576"/>
      <c r="X21" s="599"/>
      <c r="Y21" s="598"/>
      <c r="Z21" s="598"/>
      <c r="AA21" s="598"/>
      <c r="AB21" s="576"/>
      <c r="AC21" s="599"/>
      <c r="AD21" s="598"/>
      <c r="AE21" s="598"/>
      <c r="AF21" s="598"/>
      <c r="AG21" s="576"/>
      <c r="AH21" s="599"/>
      <c r="AI21" s="598"/>
      <c r="AJ21" s="598"/>
      <c r="AK21" s="598"/>
      <c r="AL21" s="576"/>
      <c r="AM21" s="599"/>
      <c r="AN21" s="598"/>
      <c r="AO21" s="598"/>
      <c r="AP21" s="598"/>
      <c r="AQ21" s="576"/>
      <c r="AR21" s="599"/>
      <c r="AS21" s="598"/>
      <c r="AT21" s="598"/>
      <c r="AU21" s="598"/>
      <c r="AV21" s="576"/>
      <c r="AW21" s="599"/>
      <c r="AX21" s="598"/>
      <c r="AY21" s="598"/>
      <c r="AZ21" s="598"/>
      <c r="BA21" s="576"/>
      <c r="BB21" s="599"/>
      <c r="BC21" s="598"/>
      <c r="BD21" s="598"/>
      <c r="BE21" s="598"/>
      <c r="BF21" s="576"/>
      <c r="BG21" s="599"/>
      <c r="BH21" s="598"/>
      <c r="BI21" s="598"/>
      <c r="BJ21" s="598"/>
      <c r="BK21" s="576"/>
      <c r="BL21" s="599"/>
      <c r="BM21" s="598"/>
      <c r="BN21" s="598"/>
      <c r="BO21" s="598"/>
      <c r="BP21" s="576"/>
      <c r="BQ21" s="599"/>
      <c r="BR21" s="598"/>
      <c r="BS21" s="598"/>
      <c r="BT21" s="598"/>
      <c r="BU21" s="576"/>
      <c r="BV21" s="599"/>
      <c r="BW21" s="598"/>
      <c r="BX21" s="598"/>
      <c r="BY21" s="598"/>
      <c r="BZ21" s="576"/>
      <c r="CA21" s="599"/>
      <c r="CB21" s="598"/>
      <c r="CC21" s="598"/>
      <c r="CD21" s="598"/>
      <c r="CE21" s="576"/>
      <c r="CF21" s="599"/>
      <c r="CG21" s="598"/>
      <c r="CH21" s="598"/>
      <c r="CI21" s="598"/>
      <c r="CJ21" s="576"/>
      <c r="CK21" s="599"/>
      <c r="CL21" s="598"/>
      <c r="CM21" s="598"/>
      <c r="CN21" s="598"/>
      <c r="CO21" s="576"/>
      <c r="CP21" s="599"/>
      <c r="CQ21" s="598"/>
      <c r="CR21" s="598"/>
      <c r="CS21" s="598"/>
      <c r="CT21" s="576"/>
      <c r="CU21" s="599"/>
      <c r="CV21" s="598"/>
      <c r="CW21" s="598"/>
      <c r="CX21" s="598"/>
      <c r="CY21" s="576"/>
      <c r="CZ21" s="599"/>
      <c r="DA21" s="598"/>
      <c r="DB21" s="598"/>
      <c r="DC21" s="598"/>
      <c r="DD21" s="576"/>
      <c r="DE21" s="599"/>
      <c r="DF21" s="598"/>
      <c r="DG21" s="598"/>
      <c r="DH21" s="598"/>
      <c r="DI21" s="576"/>
      <c r="DJ21" s="599"/>
      <c r="DK21" s="598"/>
      <c r="DL21" s="598"/>
      <c r="DM21" s="598"/>
      <c r="DN21" s="576"/>
      <c r="DO21" s="599"/>
      <c r="DP21" s="598"/>
      <c r="DQ21" s="598"/>
      <c r="DR21" s="598"/>
      <c r="DS21" s="576"/>
      <c r="DT21" s="599"/>
      <c r="DU21" s="598"/>
      <c r="DV21" s="598"/>
      <c r="DW21" s="598"/>
      <c r="DX21" s="576"/>
      <c r="DY21" s="599"/>
      <c r="DZ21" s="598"/>
      <c r="EA21" s="598"/>
      <c r="EB21" s="598"/>
      <c r="EC21" s="576"/>
      <c r="ED21" s="599"/>
      <c r="EE21" s="598"/>
      <c r="EF21" s="598"/>
      <c r="EG21" s="598"/>
      <c r="EH21" s="576"/>
      <c r="EI21" s="599"/>
      <c r="EJ21" s="598"/>
      <c r="EK21" s="598"/>
      <c r="EL21" s="598"/>
      <c r="EM21" s="576"/>
      <c r="EN21" s="599"/>
      <c r="EO21" s="598"/>
      <c r="EP21" s="598"/>
      <c r="EQ21" s="598"/>
      <c r="ER21" s="576"/>
      <c r="ES21" s="599"/>
      <c r="ET21" s="598"/>
      <c r="EU21" s="598"/>
      <c r="EV21" s="598"/>
      <c r="EW21" s="576"/>
      <c r="EX21" s="599"/>
      <c r="EY21" s="598"/>
      <c r="EZ21" s="598"/>
      <c r="FA21" s="598"/>
      <c r="FB21" s="576"/>
      <c r="FC21" s="599"/>
      <c r="FD21" s="598"/>
      <c r="FE21" s="598"/>
      <c r="FF21" s="598"/>
      <c r="FG21" s="576"/>
      <c r="FH21" s="599"/>
      <c r="FI21" s="598"/>
      <c r="FJ21" s="598"/>
      <c r="FK21" s="598"/>
      <c r="FL21" s="576"/>
      <c r="FM21" s="599"/>
      <c r="FN21" s="598"/>
      <c r="FO21" s="598"/>
      <c r="FP21" s="598"/>
      <c r="FQ21" s="576"/>
      <c r="FR21" s="599"/>
      <c r="FS21" s="598"/>
      <c r="FT21" s="598"/>
      <c r="FU21" s="598"/>
      <c r="FV21" s="576"/>
      <c r="FW21" s="599"/>
      <c r="FX21" s="598"/>
      <c r="FY21" s="598"/>
      <c r="FZ21" s="598"/>
      <c r="GA21" s="576"/>
      <c r="GB21" s="599"/>
      <c r="GC21" s="598"/>
      <c r="GD21" s="598"/>
      <c r="GE21" s="598"/>
      <c r="GF21" s="576"/>
      <c r="GG21" s="599"/>
      <c r="GH21" s="598"/>
      <c r="GI21" s="598"/>
      <c r="GJ21" s="598"/>
      <c r="GK21" s="576"/>
      <c r="GL21" s="599"/>
      <c r="GM21" s="598"/>
      <c r="GN21" s="598"/>
      <c r="GO21" s="598"/>
      <c r="GP21" s="576"/>
      <c r="GQ21" s="599"/>
      <c r="GR21" s="598"/>
      <c r="GS21" s="598"/>
      <c r="GT21" s="598"/>
      <c r="GU21" s="576"/>
      <c r="GV21" s="599"/>
      <c r="GW21" s="598"/>
      <c r="GX21" s="598"/>
      <c r="GY21" s="598"/>
      <c r="GZ21" s="576"/>
      <c r="HA21" s="599"/>
      <c r="HB21" s="598"/>
      <c r="HC21" s="598"/>
      <c r="HD21" s="598"/>
      <c r="HE21" s="576"/>
      <c r="HF21" s="599"/>
      <c r="HG21" s="598"/>
      <c r="HH21" s="598"/>
      <c r="HI21" s="598"/>
      <c r="HJ21" s="576"/>
      <c r="HK21" s="599"/>
      <c r="HL21" s="598"/>
      <c r="HM21" s="598"/>
      <c r="HN21" s="598"/>
      <c r="HO21" s="576"/>
      <c r="HP21" s="599"/>
      <c r="HQ21" s="598"/>
      <c r="HR21" s="598"/>
      <c r="HS21" s="598"/>
      <c r="HT21" s="576"/>
      <c r="HU21" s="599"/>
      <c r="HV21" s="598"/>
      <c r="HW21" s="598"/>
      <c r="HX21" s="598"/>
      <c r="HY21" s="576"/>
      <c r="HZ21" s="599"/>
      <c r="IA21" s="598"/>
      <c r="IB21" s="598"/>
      <c r="IC21" s="598"/>
      <c r="ID21" s="576"/>
      <c r="IE21" s="599"/>
      <c r="IF21" s="598"/>
      <c r="IG21" s="598"/>
      <c r="IH21" s="598"/>
      <c r="II21" s="576"/>
      <c r="IJ21" s="599"/>
      <c r="IK21" s="598"/>
      <c r="IL21" s="598"/>
      <c r="IM21" s="598"/>
      <c r="IN21" s="576"/>
      <c r="IO21" s="599"/>
      <c r="IP21" s="598"/>
      <c r="IQ21" s="598"/>
      <c r="IR21" s="598"/>
      <c r="IS21" s="576"/>
      <c r="IT21" s="599"/>
      <c r="IU21" s="598"/>
      <c r="IV21" s="598"/>
      <c r="IW21" s="598"/>
      <c r="IX21" s="576"/>
      <c r="IY21" s="599"/>
      <c r="IZ21" s="598"/>
      <c r="JA21" s="598"/>
      <c r="JB21" s="598"/>
      <c r="JC21" s="576"/>
    </row>
    <row r="22" spans="1:263" s="95" customFormat="1" ht="18" customHeight="1" x14ac:dyDescent="0.25">
      <c r="A22" s="96"/>
      <c r="B22" s="670"/>
      <c r="C22" s="670"/>
      <c r="D22" s="670"/>
      <c r="E22" s="670"/>
      <c r="F22" s="670"/>
      <c r="G22" s="670"/>
      <c r="H22" s="671"/>
      <c r="I22" s="76" t="s">
        <v>435</v>
      </c>
      <c r="J22" s="577"/>
      <c r="K22" s="578"/>
      <c r="L22" s="578"/>
      <c r="M22" s="579"/>
      <c r="N22" s="76" t="s">
        <v>435</v>
      </c>
      <c r="O22" s="577"/>
      <c r="P22" s="578"/>
      <c r="Q22" s="578"/>
      <c r="R22" s="579"/>
      <c r="S22" s="76" t="s">
        <v>435</v>
      </c>
      <c r="T22" s="577"/>
      <c r="U22" s="578"/>
      <c r="V22" s="578"/>
      <c r="W22" s="579"/>
      <c r="X22" s="76" t="s">
        <v>435</v>
      </c>
      <c r="Y22" s="577"/>
      <c r="Z22" s="578"/>
      <c r="AA22" s="578"/>
      <c r="AB22" s="579"/>
      <c r="AC22" s="76" t="s">
        <v>435</v>
      </c>
      <c r="AD22" s="577"/>
      <c r="AE22" s="578"/>
      <c r="AF22" s="578"/>
      <c r="AG22" s="579"/>
      <c r="AH22" s="76" t="s">
        <v>435</v>
      </c>
      <c r="AI22" s="577"/>
      <c r="AJ22" s="578"/>
      <c r="AK22" s="578"/>
      <c r="AL22" s="579"/>
      <c r="AM22" s="76" t="s">
        <v>435</v>
      </c>
      <c r="AN22" s="577"/>
      <c r="AO22" s="578"/>
      <c r="AP22" s="578"/>
      <c r="AQ22" s="579"/>
      <c r="AR22" s="76" t="s">
        <v>435</v>
      </c>
      <c r="AS22" s="577"/>
      <c r="AT22" s="578"/>
      <c r="AU22" s="578"/>
      <c r="AV22" s="579"/>
      <c r="AW22" s="76" t="s">
        <v>435</v>
      </c>
      <c r="AX22" s="577"/>
      <c r="AY22" s="578"/>
      <c r="AZ22" s="578"/>
      <c r="BA22" s="579"/>
      <c r="BB22" s="76" t="s">
        <v>435</v>
      </c>
      <c r="BC22" s="577"/>
      <c r="BD22" s="578"/>
      <c r="BE22" s="578"/>
      <c r="BF22" s="579"/>
      <c r="BG22" s="76" t="s">
        <v>435</v>
      </c>
      <c r="BH22" s="577"/>
      <c r="BI22" s="578"/>
      <c r="BJ22" s="578"/>
      <c r="BK22" s="579"/>
      <c r="BL22" s="76" t="s">
        <v>435</v>
      </c>
      <c r="BM22" s="577"/>
      <c r="BN22" s="578"/>
      <c r="BO22" s="578"/>
      <c r="BP22" s="579"/>
      <c r="BQ22" s="76" t="s">
        <v>435</v>
      </c>
      <c r="BR22" s="577"/>
      <c r="BS22" s="578"/>
      <c r="BT22" s="578"/>
      <c r="BU22" s="579"/>
      <c r="BV22" s="76" t="s">
        <v>435</v>
      </c>
      <c r="BW22" s="577"/>
      <c r="BX22" s="578"/>
      <c r="BY22" s="578"/>
      <c r="BZ22" s="579"/>
      <c r="CA22" s="76" t="s">
        <v>435</v>
      </c>
      <c r="CB22" s="577"/>
      <c r="CC22" s="578"/>
      <c r="CD22" s="578"/>
      <c r="CE22" s="579"/>
      <c r="CF22" s="76" t="s">
        <v>435</v>
      </c>
      <c r="CG22" s="577"/>
      <c r="CH22" s="578"/>
      <c r="CI22" s="578"/>
      <c r="CJ22" s="579"/>
      <c r="CK22" s="76" t="s">
        <v>435</v>
      </c>
      <c r="CL22" s="577"/>
      <c r="CM22" s="578"/>
      <c r="CN22" s="578"/>
      <c r="CO22" s="579"/>
      <c r="CP22" s="76" t="s">
        <v>435</v>
      </c>
      <c r="CQ22" s="577"/>
      <c r="CR22" s="578"/>
      <c r="CS22" s="578"/>
      <c r="CT22" s="579"/>
      <c r="CU22" s="76" t="s">
        <v>435</v>
      </c>
      <c r="CV22" s="577"/>
      <c r="CW22" s="578"/>
      <c r="CX22" s="578"/>
      <c r="CY22" s="579"/>
      <c r="CZ22" s="76" t="s">
        <v>435</v>
      </c>
      <c r="DA22" s="577"/>
      <c r="DB22" s="578"/>
      <c r="DC22" s="578"/>
      <c r="DD22" s="579"/>
      <c r="DE22" s="76" t="s">
        <v>435</v>
      </c>
      <c r="DF22" s="577"/>
      <c r="DG22" s="578"/>
      <c r="DH22" s="578"/>
      <c r="DI22" s="579"/>
      <c r="DJ22" s="76" t="s">
        <v>435</v>
      </c>
      <c r="DK22" s="577"/>
      <c r="DL22" s="578"/>
      <c r="DM22" s="578"/>
      <c r="DN22" s="579"/>
      <c r="DO22" s="76" t="s">
        <v>435</v>
      </c>
      <c r="DP22" s="577"/>
      <c r="DQ22" s="578"/>
      <c r="DR22" s="578"/>
      <c r="DS22" s="579"/>
      <c r="DT22" s="76" t="s">
        <v>435</v>
      </c>
      <c r="DU22" s="577"/>
      <c r="DV22" s="578"/>
      <c r="DW22" s="578"/>
      <c r="DX22" s="579"/>
      <c r="DY22" s="76" t="s">
        <v>435</v>
      </c>
      <c r="DZ22" s="577"/>
      <c r="EA22" s="578"/>
      <c r="EB22" s="578"/>
      <c r="EC22" s="579"/>
      <c r="ED22" s="76" t="s">
        <v>435</v>
      </c>
      <c r="EE22" s="577"/>
      <c r="EF22" s="578"/>
      <c r="EG22" s="578"/>
      <c r="EH22" s="579"/>
      <c r="EI22" s="76" t="s">
        <v>435</v>
      </c>
      <c r="EJ22" s="577"/>
      <c r="EK22" s="578"/>
      <c r="EL22" s="578"/>
      <c r="EM22" s="579"/>
      <c r="EN22" s="76" t="s">
        <v>435</v>
      </c>
      <c r="EO22" s="577"/>
      <c r="EP22" s="578"/>
      <c r="EQ22" s="578"/>
      <c r="ER22" s="579"/>
      <c r="ES22" s="76" t="s">
        <v>435</v>
      </c>
      <c r="ET22" s="577"/>
      <c r="EU22" s="578"/>
      <c r="EV22" s="578"/>
      <c r="EW22" s="579"/>
      <c r="EX22" s="76" t="s">
        <v>435</v>
      </c>
      <c r="EY22" s="577"/>
      <c r="EZ22" s="578"/>
      <c r="FA22" s="578"/>
      <c r="FB22" s="579"/>
      <c r="FC22" s="76" t="s">
        <v>435</v>
      </c>
      <c r="FD22" s="577"/>
      <c r="FE22" s="578"/>
      <c r="FF22" s="578"/>
      <c r="FG22" s="579"/>
      <c r="FH22" s="76" t="s">
        <v>435</v>
      </c>
      <c r="FI22" s="577"/>
      <c r="FJ22" s="578"/>
      <c r="FK22" s="578"/>
      <c r="FL22" s="579"/>
      <c r="FM22" s="76" t="s">
        <v>435</v>
      </c>
      <c r="FN22" s="577"/>
      <c r="FO22" s="578"/>
      <c r="FP22" s="578"/>
      <c r="FQ22" s="579"/>
      <c r="FR22" s="76" t="s">
        <v>435</v>
      </c>
      <c r="FS22" s="577"/>
      <c r="FT22" s="578"/>
      <c r="FU22" s="578"/>
      <c r="FV22" s="579"/>
      <c r="FW22" s="76" t="s">
        <v>435</v>
      </c>
      <c r="FX22" s="577"/>
      <c r="FY22" s="578"/>
      <c r="FZ22" s="578"/>
      <c r="GA22" s="579"/>
      <c r="GB22" s="76" t="s">
        <v>435</v>
      </c>
      <c r="GC22" s="577"/>
      <c r="GD22" s="578"/>
      <c r="GE22" s="578"/>
      <c r="GF22" s="579"/>
      <c r="GG22" s="76" t="s">
        <v>435</v>
      </c>
      <c r="GH22" s="577"/>
      <c r="GI22" s="578"/>
      <c r="GJ22" s="578"/>
      <c r="GK22" s="579"/>
      <c r="GL22" s="76" t="s">
        <v>435</v>
      </c>
      <c r="GM22" s="577"/>
      <c r="GN22" s="578"/>
      <c r="GO22" s="578"/>
      <c r="GP22" s="579"/>
      <c r="GQ22" s="76" t="s">
        <v>435</v>
      </c>
      <c r="GR22" s="577"/>
      <c r="GS22" s="578"/>
      <c r="GT22" s="578"/>
      <c r="GU22" s="579"/>
      <c r="GV22" s="76" t="s">
        <v>435</v>
      </c>
      <c r="GW22" s="577"/>
      <c r="GX22" s="578"/>
      <c r="GY22" s="578"/>
      <c r="GZ22" s="579"/>
      <c r="HA22" s="76" t="s">
        <v>435</v>
      </c>
      <c r="HB22" s="577"/>
      <c r="HC22" s="578"/>
      <c r="HD22" s="578"/>
      <c r="HE22" s="579"/>
      <c r="HF22" s="76" t="s">
        <v>435</v>
      </c>
      <c r="HG22" s="577"/>
      <c r="HH22" s="578"/>
      <c r="HI22" s="578"/>
      <c r="HJ22" s="579"/>
      <c r="HK22" s="76" t="s">
        <v>435</v>
      </c>
      <c r="HL22" s="577"/>
      <c r="HM22" s="578"/>
      <c r="HN22" s="578"/>
      <c r="HO22" s="579"/>
      <c r="HP22" s="76" t="s">
        <v>435</v>
      </c>
      <c r="HQ22" s="577"/>
      <c r="HR22" s="578"/>
      <c r="HS22" s="578"/>
      <c r="HT22" s="579"/>
      <c r="HU22" s="76" t="s">
        <v>435</v>
      </c>
      <c r="HV22" s="577"/>
      <c r="HW22" s="578"/>
      <c r="HX22" s="578"/>
      <c r="HY22" s="579"/>
      <c r="HZ22" s="76" t="s">
        <v>435</v>
      </c>
      <c r="IA22" s="577"/>
      <c r="IB22" s="578"/>
      <c r="IC22" s="578"/>
      <c r="ID22" s="579"/>
      <c r="IE22" s="76" t="s">
        <v>435</v>
      </c>
      <c r="IF22" s="577"/>
      <c r="IG22" s="578"/>
      <c r="IH22" s="578"/>
      <c r="II22" s="579"/>
      <c r="IJ22" s="76" t="s">
        <v>435</v>
      </c>
      <c r="IK22" s="577"/>
      <c r="IL22" s="578"/>
      <c r="IM22" s="578"/>
      <c r="IN22" s="579"/>
      <c r="IO22" s="76" t="s">
        <v>435</v>
      </c>
      <c r="IP22" s="577"/>
      <c r="IQ22" s="578"/>
      <c r="IR22" s="578"/>
      <c r="IS22" s="579"/>
      <c r="IT22" s="76" t="s">
        <v>435</v>
      </c>
      <c r="IU22" s="577"/>
      <c r="IV22" s="578"/>
      <c r="IW22" s="578"/>
      <c r="IX22" s="579"/>
      <c r="IY22" s="76" t="s">
        <v>435</v>
      </c>
      <c r="IZ22" s="577"/>
      <c r="JA22" s="578"/>
      <c r="JB22" s="578"/>
      <c r="JC22" s="579"/>
    </row>
    <row r="23" spans="1:263" s="95" customFormat="1" ht="3" customHeight="1" x14ac:dyDescent="0.2">
      <c r="A23" s="97"/>
      <c r="B23" s="672"/>
      <c r="C23" s="672"/>
      <c r="D23" s="672"/>
      <c r="E23" s="672"/>
      <c r="F23" s="672"/>
      <c r="G23" s="672"/>
      <c r="H23" s="673"/>
      <c r="I23" s="507"/>
      <c r="J23" s="508"/>
      <c r="K23" s="508"/>
      <c r="L23" s="508"/>
      <c r="M23" s="509"/>
      <c r="N23" s="507"/>
      <c r="O23" s="508"/>
      <c r="P23" s="508"/>
      <c r="Q23" s="508"/>
      <c r="R23" s="509"/>
      <c r="S23" s="507"/>
      <c r="T23" s="508"/>
      <c r="U23" s="508"/>
      <c r="V23" s="508"/>
      <c r="W23" s="509"/>
      <c r="X23" s="507"/>
      <c r="Y23" s="508"/>
      <c r="Z23" s="508"/>
      <c r="AA23" s="508"/>
      <c r="AB23" s="509"/>
      <c r="AC23" s="507"/>
      <c r="AD23" s="508"/>
      <c r="AE23" s="508"/>
      <c r="AF23" s="508"/>
      <c r="AG23" s="509"/>
      <c r="AH23" s="507"/>
      <c r="AI23" s="508"/>
      <c r="AJ23" s="508"/>
      <c r="AK23" s="508"/>
      <c r="AL23" s="509"/>
      <c r="AM23" s="507"/>
      <c r="AN23" s="508"/>
      <c r="AO23" s="508"/>
      <c r="AP23" s="508"/>
      <c r="AQ23" s="509"/>
      <c r="AR23" s="507"/>
      <c r="AS23" s="508"/>
      <c r="AT23" s="508"/>
      <c r="AU23" s="508"/>
      <c r="AV23" s="509"/>
      <c r="AW23" s="507"/>
      <c r="AX23" s="508"/>
      <c r="AY23" s="508"/>
      <c r="AZ23" s="508"/>
      <c r="BA23" s="509"/>
      <c r="BB23" s="507"/>
      <c r="BC23" s="508"/>
      <c r="BD23" s="508"/>
      <c r="BE23" s="508"/>
      <c r="BF23" s="509"/>
      <c r="BG23" s="507"/>
      <c r="BH23" s="508"/>
      <c r="BI23" s="508"/>
      <c r="BJ23" s="508"/>
      <c r="BK23" s="509"/>
      <c r="BL23" s="507"/>
      <c r="BM23" s="508"/>
      <c r="BN23" s="508"/>
      <c r="BO23" s="508"/>
      <c r="BP23" s="509"/>
      <c r="BQ23" s="507"/>
      <c r="BR23" s="508"/>
      <c r="BS23" s="508"/>
      <c r="BT23" s="508"/>
      <c r="BU23" s="509"/>
      <c r="BV23" s="507"/>
      <c r="BW23" s="508"/>
      <c r="BX23" s="508"/>
      <c r="BY23" s="508"/>
      <c r="BZ23" s="509"/>
      <c r="CA23" s="507"/>
      <c r="CB23" s="508"/>
      <c r="CC23" s="508"/>
      <c r="CD23" s="508"/>
      <c r="CE23" s="509"/>
      <c r="CF23" s="507"/>
      <c r="CG23" s="508"/>
      <c r="CH23" s="508"/>
      <c r="CI23" s="508"/>
      <c r="CJ23" s="509"/>
      <c r="CK23" s="507"/>
      <c r="CL23" s="508"/>
      <c r="CM23" s="508"/>
      <c r="CN23" s="508"/>
      <c r="CO23" s="509"/>
      <c r="CP23" s="507"/>
      <c r="CQ23" s="508"/>
      <c r="CR23" s="508"/>
      <c r="CS23" s="508"/>
      <c r="CT23" s="509"/>
      <c r="CU23" s="507"/>
      <c r="CV23" s="508"/>
      <c r="CW23" s="508"/>
      <c r="CX23" s="508"/>
      <c r="CY23" s="509"/>
      <c r="CZ23" s="507"/>
      <c r="DA23" s="508"/>
      <c r="DB23" s="508"/>
      <c r="DC23" s="508"/>
      <c r="DD23" s="509"/>
      <c r="DE23" s="507"/>
      <c r="DF23" s="508"/>
      <c r="DG23" s="508"/>
      <c r="DH23" s="508"/>
      <c r="DI23" s="509"/>
      <c r="DJ23" s="507"/>
      <c r="DK23" s="508"/>
      <c r="DL23" s="508"/>
      <c r="DM23" s="508"/>
      <c r="DN23" s="509"/>
      <c r="DO23" s="507"/>
      <c r="DP23" s="508"/>
      <c r="DQ23" s="508"/>
      <c r="DR23" s="508"/>
      <c r="DS23" s="509"/>
      <c r="DT23" s="507"/>
      <c r="DU23" s="508"/>
      <c r="DV23" s="508"/>
      <c r="DW23" s="508"/>
      <c r="DX23" s="509"/>
      <c r="DY23" s="507"/>
      <c r="DZ23" s="508"/>
      <c r="EA23" s="508"/>
      <c r="EB23" s="508"/>
      <c r="EC23" s="509"/>
      <c r="ED23" s="507"/>
      <c r="EE23" s="508"/>
      <c r="EF23" s="508"/>
      <c r="EG23" s="508"/>
      <c r="EH23" s="509"/>
      <c r="EI23" s="507"/>
      <c r="EJ23" s="508"/>
      <c r="EK23" s="508"/>
      <c r="EL23" s="508"/>
      <c r="EM23" s="509"/>
      <c r="EN23" s="507"/>
      <c r="EO23" s="508"/>
      <c r="EP23" s="508"/>
      <c r="EQ23" s="508"/>
      <c r="ER23" s="509"/>
      <c r="ES23" s="507"/>
      <c r="ET23" s="508"/>
      <c r="EU23" s="508"/>
      <c r="EV23" s="508"/>
      <c r="EW23" s="509"/>
      <c r="EX23" s="507"/>
      <c r="EY23" s="508"/>
      <c r="EZ23" s="508"/>
      <c r="FA23" s="508"/>
      <c r="FB23" s="509"/>
      <c r="FC23" s="507"/>
      <c r="FD23" s="508"/>
      <c r="FE23" s="508"/>
      <c r="FF23" s="508"/>
      <c r="FG23" s="509"/>
      <c r="FH23" s="507"/>
      <c r="FI23" s="508"/>
      <c r="FJ23" s="508"/>
      <c r="FK23" s="508"/>
      <c r="FL23" s="509"/>
      <c r="FM23" s="507"/>
      <c r="FN23" s="508"/>
      <c r="FO23" s="508"/>
      <c r="FP23" s="508"/>
      <c r="FQ23" s="509"/>
      <c r="FR23" s="507"/>
      <c r="FS23" s="508"/>
      <c r="FT23" s="508"/>
      <c r="FU23" s="508"/>
      <c r="FV23" s="509"/>
      <c r="FW23" s="507"/>
      <c r="FX23" s="508"/>
      <c r="FY23" s="508"/>
      <c r="FZ23" s="508"/>
      <c r="GA23" s="509"/>
      <c r="GB23" s="507"/>
      <c r="GC23" s="508"/>
      <c r="GD23" s="508"/>
      <c r="GE23" s="508"/>
      <c r="GF23" s="509"/>
      <c r="GG23" s="507"/>
      <c r="GH23" s="508"/>
      <c r="GI23" s="508"/>
      <c r="GJ23" s="508"/>
      <c r="GK23" s="509"/>
      <c r="GL23" s="507"/>
      <c r="GM23" s="508"/>
      <c r="GN23" s="508"/>
      <c r="GO23" s="508"/>
      <c r="GP23" s="509"/>
      <c r="GQ23" s="507"/>
      <c r="GR23" s="508"/>
      <c r="GS23" s="508"/>
      <c r="GT23" s="508"/>
      <c r="GU23" s="509"/>
      <c r="GV23" s="507"/>
      <c r="GW23" s="508"/>
      <c r="GX23" s="508"/>
      <c r="GY23" s="508"/>
      <c r="GZ23" s="509"/>
      <c r="HA23" s="507"/>
      <c r="HB23" s="508"/>
      <c r="HC23" s="508"/>
      <c r="HD23" s="508"/>
      <c r="HE23" s="509"/>
      <c r="HF23" s="507"/>
      <c r="HG23" s="508"/>
      <c r="HH23" s="508"/>
      <c r="HI23" s="508"/>
      <c r="HJ23" s="509"/>
      <c r="HK23" s="507"/>
      <c r="HL23" s="508"/>
      <c r="HM23" s="508"/>
      <c r="HN23" s="508"/>
      <c r="HO23" s="509"/>
      <c r="HP23" s="507"/>
      <c r="HQ23" s="508"/>
      <c r="HR23" s="508"/>
      <c r="HS23" s="508"/>
      <c r="HT23" s="509"/>
      <c r="HU23" s="507"/>
      <c r="HV23" s="508"/>
      <c r="HW23" s="508"/>
      <c r="HX23" s="508"/>
      <c r="HY23" s="509"/>
      <c r="HZ23" s="507"/>
      <c r="IA23" s="508"/>
      <c r="IB23" s="508"/>
      <c r="IC23" s="508"/>
      <c r="ID23" s="509"/>
      <c r="IE23" s="507"/>
      <c r="IF23" s="508"/>
      <c r="IG23" s="508"/>
      <c r="IH23" s="508"/>
      <c r="II23" s="509"/>
      <c r="IJ23" s="507"/>
      <c r="IK23" s="508"/>
      <c r="IL23" s="508"/>
      <c r="IM23" s="508"/>
      <c r="IN23" s="509"/>
      <c r="IO23" s="507"/>
      <c r="IP23" s="508"/>
      <c r="IQ23" s="508"/>
      <c r="IR23" s="508"/>
      <c r="IS23" s="509"/>
      <c r="IT23" s="507"/>
      <c r="IU23" s="508"/>
      <c r="IV23" s="508"/>
      <c r="IW23" s="508"/>
      <c r="IX23" s="509"/>
      <c r="IY23" s="507"/>
      <c r="IZ23" s="508"/>
      <c r="JA23" s="508"/>
      <c r="JB23" s="508"/>
      <c r="JC23" s="509"/>
    </row>
    <row r="24" spans="1:263" s="84" customFormat="1" ht="18" customHeight="1" x14ac:dyDescent="0.25">
      <c r="A24" s="85" t="s">
        <v>112</v>
      </c>
      <c r="B24" s="636" t="s">
        <v>7109</v>
      </c>
      <c r="C24" s="637"/>
      <c r="D24" s="637"/>
      <c r="E24" s="637"/>
      <c r="F24" s="637"/>
      <c r="G24" s="637"/>
      <c r="H24" s="701"/>
      <c r="I24" s="565" t="s">
        <v>421</v>
      </c>
      <c r="J24" s="566"/>
      <c r="K24" s="566"/>
      <c r="L24" s="566"/>
      <c r="M24" s="567"/>
      <c r="N24" s="565" t="s">
        <v>421</v>
      </c>
      <c r="O24" s="566"/>
      <c r="P24" s="566"/>
      <c r="Q24" s="566"/>
      <c r="R24" s="567"/>
      <c r="S24" s="565" t="s">
        <v>421</v>
      </c>
      <c r="T24" s="566"/>
      <c r="U24" s="566"/>
      <c r="V24" s="566"/>
      <c r="W24" s="567"/>
      <c r="X24" s="565" t="s">
        <v>421</v>
      </c>
      <c r="Y24" s="566"/>
      <c r="Z24" s="566"/>
      <c r="AA24" s="566"/>
      <c r="AB24" s="567"/>
      <c r="AC24" s="565" t="s">
        <v>421</v>
      </c>
      <c r="AD24" s="566"/>
      <c r="AE24" s="566"/>
      <c r="AF24" s="566"/>
      <c r="AG24" s="567"/>
      <c r="AH24" s="565" t="s">
        <v>421</v>
      </c>
      <c r="AI24" s="566"/>
      <c r="AJ24" s="566"/>
      <c r="AK24" s="566"/>
      <c r="AL24" s="567"/>
      <c r="AM24" s="565" t="s">
        <v>421</v>
      </c>
      <c r="AN24" s="566"/>
      <c r="AO24" s="566"/>
      <c r="AP24" s="566"/>
      <c r="AQ24" s="567"/>
      <c r="AR24" s="565" t="s">
        <v>421</v>
      </c>
      <c r="AS24" s="566"/>
      <c r="AT24" s="566"/>
      <c r="AU24" s="566"/>
      <c r="AV24" s="567"/>
      <c r="AW24" s="565" t="s">
        <v>421</v>
      </c>
      <c r="AX24" s="566"/>
      <c r="AY24" s="566"/>
      <c r="AZ24" s="566"/>
      <c r="BA24" s="567"/>
      <c r="BB24" s="565" t="s">
        <v>421</v>
      </c>
      <c r="BC24" s="566"/>
      <c r="BD24" s="566"/>
      <c r="BE24" s="566"/>
      <c r="BF24" s="567"/>
      <c r="BG24" s="565" t="s">
        <v>421</v>
      </c>
      <c r="BH24" s="566"/>
      <c r="BI24" s="566"/>
      <c r="BJ24" s="566"/>
      <c r="BK24" s="567"/>
      <c r="BL24" s="565" t="s">
        <v>421</v>
      </c>
      <c r="BM24" s="566"/>
      <c r="BN24" s="566"/>
      <c r="BO24" s="566"/>
      <c r="BP24" s="567"/>
      <c r="BQ24" s="565" t="s">
        <v>421</v>
      </c>
      <c r="BR24" s="566"/>
      <c r="BS24" s="566"/>
      <c r="BT24" s="566"/>
      <c r="BU24" s="567"/>
      <c r="BV24" s="565" t="s">
        <v>421</v>
      </c>
      <c r="BW24" s="566"/>
      <c r="BX24" s="566"/>
      <c r="BY24" s="566"/>
      <c r="BZ24" s="567"/>
      <c r="CA24" s="565" t="s">
        <v>421</v>
      </c>
      <c r="CB24" s="566"/>
      <c r="CC24" s="566"/>
      <c r="CD24" s="566"/>
      <c r="CE24" s="567"/>
      <c r="CF24" s="565" t="s">
        <v>421</v>
      </c>
      <c r="CG24" s="566"/>
      <c r="CH24" s="566"/>
      <c r="CI24" s="566"/>
      <c r="CJ24" s="567"/>
      <c r="CK24" s="565" t="s">
        <v>421</v>
      </c>
      <c r="CL24" s="566"/>
      <c r="CM24" s="566"/>
      <c r="CN24" s="566"/>
      <c r="CO24" s="567"/>
      <c r="CP24" s="565" t="s">
        <v>421</v>
      </c>
      <c r="CQ24" s="566"/>
      <c r="CR24" s="566"/>
      <c r="CS24" s="566"/>
      <c r="CT24" s="567"/>
      <c r="CU24" s="565" t="s">
        <v>421</v>
      </c>
      <c r="CV24" s="566"/>
      <c r="CW24" s="566"/>
      <c r="CX24" s="566"/>
      <c r="CY24" s="567"/>
      <c r="CZ24" s="565" t="s">
        <v>421</v>
      </c>
      <c r="DA24" s="566"/>
      <c r="DB24" s="566"/>
      <c r="DC24" s="566"/>
      <c r="DD24" s="567"/>
      <c r="DE24" s="565" t="s">
        <v>421</v>
      </c>
      <c r="DF24" s="566"/>
      <c r="DG24" s="566"/>
      <c r="DH24" s="566"/>
      <c r="DI24" s="567"/>
      <c r="DJ24" s="565" t="s">
        <v>421</v>
      </c>
      <c r="DK24" s="566"/>
      <c r="DL24" s="566"/>
      <c r="DM24" s="566"/>
      <c r="DN24" s="567"/>
      <c r="DO24" s="565" t="s">
        <v>421</v>
      </c>
      <c r="DP24" s="566"/>
      <c r="DQ24" s="566"/>
      <c r="DR24" s="566"/>
      <c r="DS24" s="567"/>
      <c r="DT24" s="565" t="s">
        <v>421</v>
      </c>
      <c r="DU24" s="566"/>
      <c r="DV24" s="566"/>
      <c r="DW24" s="566"/>
      <c r="DX24" s="567"/>
      <c r="DY24" s="565" t="s">
        <v>421</v>
      </c>
      <c r="DZ24" s="566"/>
      <c r="EA24" s="566"/>
      <c r="EB24" s="566"/>
      <c r="EC24" s="567"/>
      <c r="ED24" s="565" t="s">
        <v>421</v>
      </c>
      <c r="EE24" s="566"/>
      <c r="EF24" s="566"/>
      <c r="EG24" s="566"/>
      <c r="EH24" s="567"/>
      <c r="EI24" s="565" t="s">
        <v>421</v>
      </c>
      <c r="EJ24" s="566"/>
      <c r="EK24" s="566"/>
      <c r="EL24" s="566"/>
      <c r="EM24" s="567"/>
      <c r="EN24" s="565" t="s">
        <v>421</v>
      </c>
      <c r="EO24" s="566"/>
      <c r="EP24" s="566"/>
      <c r="EQ24" s="566"/>
      <c r="ER24" s="567"/>
      <c r="ES24" s="565" t="s">
        <v>421</v>
      </c>
      <c r="ET24" s="566"/>
      <c r="EU24" s="566"/>
      <c r="EV24" s="566"/>
      <c r="EW24" s="567"/>
      <c r="EX24" s="565" t="s">
        <v>421</v>
      </c>
      <c r="EY24" s="566"/>
      <c r="EZ24" s="566"/>
      <c r="FA24" s="566"/>
      <c r="FB24" s="567"/>
      <c r="FC24" s="565" t="s">
        <v>421</v>
      </c>
      <c r="FD24" s="566"/>
      <c r="FE24" s="566"/>
      <c r="FF24" s="566"/>
      <c r="FG24" s="567"/>
      <c r="FH24" s="565" t="s">
        <v>421</v>
      </c>
      <c r="FI24" s="566"/>
      <c r="FJ24" s="566"/>
      <c r="FK24" s="566"/>
      <c r="FL24" s="567"/>
      <c r="FM24" s="565" t="s">
        <v>421</v>
      </c>
      <c r="FN24" s="566"/>
      <c r="FO24" s="566"/>
      <c r="FP24" s="566"/>
      <c r="FQ24" s="567"/>
      <c r="FR24" s="565" t="s">
        <v>421</v>
      </c>
      <c r="FS24" s="566"/>
      <c r="FT24" s="566"/>
      <c r="FU24" s="566"/>
      <c r="FV24" s="567"/>
      <c r="FW24" s="565" t="s">
        <v>421</v>
      </c>
      <c r="FX24" s="566"/>
      <c r="FY24" s="566"/>
      <c r="FZ24" s="566"/>
      <c r="GA24" s="567"/>
      <c r="GB24" s="565" t="s">
        <v>421</v>
      </c>
      <c r="GC24" s="566"/>
      <c r="GD24" s="566"/>
      <c r="GE24" s="566"/>
      <c r="GF24" s="567"/>
      <c r="GG24" s="565" t="s">
        <v>421</v>
      </c>
      <c r="GH24" s="566"/>
      <c r="GI24" s="566"/>
      <c r="GJ24" s="566"/>
      <c r="GK24" s="567"/>
      <c r="GL24" s="565" t="s">
        <v>421</v>
      </c>
      <c r="GM24" s="566"/>
      <c r="GN24" s="566"/>
      <c r="GO24" s="566"/>
      <c r="GP24" s="567"/>
      <c r="GQ24" s="565" t="s">
        <v>421</v>
      </c>
      <c r="GR24" s="566"/>
      <c r="GS24" s="566"/>
      <c r="GT24" s="566"/>
      <c r="GU24" s="567"/>
      <c r="GV24" s="565" t="s">
        <v>421</v>
      </c>
      <c r="GW24" s="566"/>
      <c r="GX24" s="566"/>
      <c r="GY24" s="566"/>
      <c r="GZ24" s="567"/>
      <c r="HA24" s="565" t="s">
        <v>421</v>
      </c>
      <c r="HB24" s="566"/>
      <c r="HC24" s="566"/>
      <c r="HD24" s="566"/>
      <c r="HE24" s="567"/>
      <c r="HF24" s="565" t="s">
        <v>421</v>
      </c>
      <c r="HG24" s="566"/>
      <c r="HH24" s="566"/>
      <c r="HI24" s="566"/>
      <c r="HJ24" s="567"/>
      <c r="HK24" s="565" t="s">
        <v>421</v>
      </c>
      <c r="HL24" s="566"/>
      <c r="HM24" s="566"/>
      <c r="HN24" s="566"/>
      <c r="HO24" s="567"/>
      <c r="HP24" s="565" t="s">
        <v>421</v>
      </c>
      <c r="HQ24" s="566"/>
      <c r="HR24" s="566"/>
      <c r="HS24" s="566"/>
      <c r="HT24" s="567"/>
      <c r="HU24" s="565" t="s">
        <v>421</v>
      </c>
      <c r="HV24" s="566"/>
      <c r="HW24" s="566"/>
      <c r="HX24" s="566"/>
      <c r="HY24" s="567"/>
      <c r="HZ24" s="565" t="s">
        <v>421</v>
      </c>
      <c r="IA24" s="566"/>
      <c r="IB24" s="566"/>
      <c r="IC24" s="566"/>
      <c r="ID24" s="567"/>
      <c r="IE24" s="565" t="s">
        <v>421</v>
      </c>
      <c r="IF24" s="566"/>
      <c r="IG24" s="566"/>
      <c r="IH24" s="566"/>
      <c r="II24" s="567"/>
      <c r="IJ24" s="565" t="s">
        <v>421</v>
      </c>
      <c r="IK24" s="566"/>
      <c r="IL24" s="566"/>
      <c r="IM24" s="566"/>
      <c r="IN24" s="567"/>
      <c r="IO24" s="565" t="s">
        <v>421</v>
      </c>
      <c r="IP24" s="566"/>
      <c r="IQ24" s="566"/>
      <c r="IR24" s="566"/>
      <c r="IS24" s="567"/>
      <c r="IT24" s="565" t="s">
        <v>421</v>
      </c>
      <c r="IU24" s="566"/>
      <c r="IV24" s="566"/>
      <c r="IW24" s="566"/>
      <c r="IX24" s="567"/>
      <c r="IY24" s="565" t="s">
        <v>421</v>
      </c>
      <c r="IZ24" s="566"/>
      <c r="JA24" s="566"/>
      <c r="JB24" s="566"/>
      <c r="JC24" s="567"/>
    </row>
    <row r="25" spans="1:263" s="95" customFormat="1" ht="18" customHeight="1" x14ac:dyDescent="0.25">
      <c r="A25" s="86"/>
      <c r="B25" s="635" t="s">
        <v>423</v>
      </c>
      <c r="C25" s="648"/>
      <c r="D25" s="648"/>
      <c r="E25" s="648"/>
      <c r="F25" s="648"/>
      <c r="G25" s="648"/>
      <c r="H25" s="648"/>
      <c r="I25" s="568"/>
      <c r="J25" s="569"/>
      <c r="K25" s="569"/>
      <c r="L25" s="569"/>
      <c r="M25" s="570"/>
      <c r="N25" s="568"/>
      <c r="O25" s="569"/>
      <c r="P25" s="569"/>
      <c r="Q25" s="569"/>
      <c r="R25" s="570"/>
      <c r="S25" s="568"/>
      <c r="T25" s="569"/>
      <c r="U25" s="569"/>
      <c r="V25" s="569"/>
      <c r="W25" s="570"/>
      <c r="X25" s="568"/>
      <c r="Y25" s="569"/>
      <c r="Z25" s="569"/>
      <c r="AA25" s="569"/>
      <c r="AB25" s="570"/>
      <c r="AC25" s="568"/>
      <c r="AD25" s="569"/>
      <c r="AE25" s="569"/>
      <c r="AF25" s="569"/>
      <c r="AG25" s="570"/>
      <c r="AH25" s="568"/>
      <c r="AI25" s="569"/>
      <c r="AJ25" s="569"/>
      <c r="AK25" s="569"/>
      <c r="AL25" s="570"/>
      <c r="AM25" s="568"/>
      <c r="AN25" s="569"/>
      <c r="AO25" s="569"/>
      <c r="AP25" s="569"/>
      <c r="AQ25" s="570"/>
      <c r="AR25" s="568"/>
      <c r="AS25" s="569"/>
      <c r="AT25" s="569"/>
      <c r="AU25" s="569"/>
      <c r="AV25" s="570"/>
      <c r="AW25" s="568"/>
      <c r="AX25" s="569"/>
      <c r="AY25" s="569"/>
      <c r="AZ25" s="569"/>
      <c r="BA25" s="570"/>
      <c r="BB25" s="568"/>
      <c r="BC25" s="569"/>
      <c r="BD25" s="569"/>
      <c r="BE25" s="569"/>
      <c r="BF25" s="570"/>
      <c r="BG25" s="568"/>
      <c r="BH25" s="569"/>
      <c r="BI25" s="569"/>
      <c r="BJ25" s="569"/>
      <c r="BK25" s="570"/>
      <c r="BL25" s="568"/>
      <c r="BM25" s="569"/>
      <c r="BN25" s="569"/>
      <c r="BO25" s="569"/>
      <c r="BP25" s="570"/>
      <c r="BQ25" s="568"/>
      <c r="BR25" s="569"/>
      <c r="BS25" s="569"/>
      <c r="BT25" s="569"/>
      <c r="BU25" s="570"/>
      <c r="BV25" s="568"/>
      <c r="BW25" s="569"/>
      <c r="BX25" s="569"/>
      <c r="BY25" s="569"/>
      <c r="BZ25" s="570"/>
      <c r="CA25" s="568"/>
      <c r="CB25" s="569"/>
      <c r="CC25" s="569"/>
      <c r="CD25" s="569"/>
      <c r="CE25" s="570"/>
      <c r="CF25" s="568"/>
      <c r="CG25" s="569"/>
      <c r="CH25" s="569"/>
      <c r="CI25" s="569"/>
      <c r="CJ25" s="570"/>
      <c r="CK25" s="568"/>
      <c r="CL25" s="569"/>
      <c r="CM25" s="569"/>
      <c r="CN25" s="569"/>
      <c r="CO25" s="570"/>
      <c r="CP25" s="568"/>
      <c r="CQ25" s="569"/>
      <c r="CR25" s="569"/>
      <c r="CS25" s="569"/>
      <c r="CT25" s="570"/>
      <c r="CU25" s="568"/>
      <c r="CV25" s="569"/>
      <c r="CW25" s="569"/>
      <c r="CX25" s="569"/>
      <c r="CY25" s="570"/>
      <c r="CZ25" s="568"/>
      <c r="DA25" s="569"/>
      <c r="DB25" s="569"/>
      <c r="DC25" s="569"/>
      <c r="DD25" s="570"/>
      <c r="DE25" s="568"/>
      <c r="DF25" s="569"/>
      <c r="DG25" s="569"/>
      <c r="DH25" s="569"/>
      <c r="DI25" s="570"/>
      <c r="DJ25" s="568"/>
      <c r="DK25" s="569"/>
      <c r="DL25" s="569"/>
      <c r="DM25" s="569"/>
      <c r="DN25" s="570"/>
      <c r="DO25" s="568"/>
      <c r="DP25" s="569"/>
      <c r="DQ25" s="569"/>
      <c r="DR25" s="569"/>
      <c r="DS25" s="570"/>
      <c r="DT25" s="568"/>
      <c r="DU25" s="569"/>
      <c r="DV25" s="569"/>
      <c r="DW25" s="569"/>
      <c r="DX25" s="570"/>
      <c r="DY25" s="568"/>
      <c r="DZ25" s="569"/>
      <c r="EA25" s="569"/>
      <c r="EB25" s="569"/>
      <c r="EC25" s="570"/>
      <c r="ED25" s="568"/>
      <c r="EE25" s="569"/>
      <c r="EF25" s="569"/>
      <c r="EG25" s="569"/>
      <c r="EH25" s="570"/>
      <c r="EI25" s="568"/>
      <c r="EJ25" s="569"/>
      <c r="EK25" s="569"/>
      <c r="EL25" s="569"/>
      <c r="EM25" s="570"/>
      <c r="EN25" s="568"/>
      <c r="EO25" s="569"/>
      <c r="EP25" s="569"/>
      <c r="EQ25" s="569"/>
      <c r="ER25" s="570"/>
      <c r="ES25" s="568"/>
      <c r="ET25" s="569"/>
      <c r="EU25" s="569"/>
      <c r="EV25" s="569"/>
      <c r="EW25" s="570"/>
      <c r="EX25" s="568"/>
      <c r="EY25" s="569"/>
      <c r="EZ25" s="569"/>
      <c r="FA25" s="569"/>
      <c r="FB25" s="570"/>
      <c r="FC25" s="568"/>
      <c r="FD25" s="569"/>
      <c r="FE25" s="569"/>
      <c r="FF25" s="569"/>
      <c r="FG25" s="570"/>
      <c r="FH25" s="568"/>
      <c r="FI25" s="569"/>
      <c r="FJ25" s="569"/>
      <c r="FK25" s="569"/>
      <c r="FL25" s="570"/>
      <c r="FM25" s="568"/>
      <c r="FN25" s="569"/>
      <c r="FO25" s="569"/>
      <c r="FP25" s="569"/>
      <c r="FQ25" s="570"/>
      <c r="FR25" s="568"/>
      <c r="FS25" s="569"/>
      <c r="FT25" s="569"/>
      <c r="FU25" s="569"/>
      <c r="FV25" s="570"/>
      <c r="FW25" s="568"/>
      <c r="FX25" s="569"/>
      <c r="FY25" s="569"/>
      <c r="FZ25" s="569"/>
      <c r="GA25" s="570"/>
      <c r="GB25" s="568"/>
      <c r="GC25" s="569"/>
      <c r="GD25" s="569"/>
      <c r="GE25" s="569"/>
      <c r="GF25" s="570"/>
      <c r="GG25" s="568"/>
      <c r="GH25" s="569"/>
      <c r="GI25" s="569"/>
      <c r="GJ25" s="569"/>
      <c r="GK25" s="570"/>
      <c r="GL25" s="568"/>
      <c r="GM25" s="569"/>
      <c r="GN25" s="569"/>
      <c r="GO25" s="569"/>
      <c r="GP25" s="570"/>
      <c r="GQ25" s="568"/>
      <c r="GR25" s="569"/>
      <c r="GS25" s="569"/>
      <c r="GT25" s="569"/>
      <c r="GU25" s="570"/>
      <c r="GV25" s="568"/>
      <c r="GW25" s="569"/>
      <c r="GX25" s="569"/>
      <c r="GY25" s="569"/>
      <c r="GZ25" s="570"/>
      <c r="HA25" s="568"/>
      <c r="HB25" s="569"/>
      <c r="HC25" s="569"/>
      <c r="HD25" s="569"/>
      <c r="HE25" s="570"/>
      <c r="HF25" s="568"/>
      <c r="HG25" s="569"/>
      <c r="HH25" s="569"/>
      <c r="HI25" s="569"/>
      <c r="HJ25" s="570"/>
      <c r="HK25" s="568"/>
      <c r="HL25" s="569"/>
      <c r="HM25" s="569"/>
      <c r="HN25" s="569"/>
      <c r="HO25" s="570"/>
      <c r="HP25" s="568"/>
      <c r="HQ25" s="569"/>
      <c r="HR25" s="569"/>
      <c r="HS25" s="569"/>
      <c r="HT25" s="570"/>
      <c r="HU25" s="568"/>
      <c r="HV25" s="569"/>
      <c r="HW25" s="569"/>
      <c r="HX25" s="569"/>
      <c r="HY25" s="570"/>
      <c r="HZ25" s="568"/>
      <c r="IA25" s="569"/>
      <c r="IB25" s="569"/>
      <c r="IC25" s="569"/>
      <c r="ID25" s="570"/>
      <c r="IE25" s="568"/>
      <c r="IF25" s="569"/>
      <c r="IG25" s="569"/>
      <c r="IH25" s="569"/>
      <c r="II25" s="570"/>
      <c r="IJ25" s="568"/>
      <c r="IK25" s="569"/>
      <c r="IL25" s="569"/>
      <c r="IM25" s="569"/>
      <c r="IN25" s="570"/>
      <c r="IO25" s="568"/>
      <c r="IP25" s="569"/>
      <c r="IQ25" s="569"/>
      <c r="IR25" s="569"/>
      <c r="IS25" s="570"/>
      <c r="IT25" s="568"/>
      <c r="IU25" s="569"/>
      <c r="IV25" s="569"/>
      <c r="IW25" s="569"/>
      <c r="IX25" s="570"/>
      <c r="IY25" s="568"/>
      <c r="IZ25" s="569"/>
      <c r="JA25" s="569"/>
      <c r="JB25" s="569"/>
      <c r="JC25" s="570"/>
    </row>
    <row r="26" spans="1:263" s="84" customFormat="1" ht="18" customHeight="1" x14ac:dyDescent="0.2">
      <c r="A26" s="85" t="s">
        <v>113</v>
      </c>
      <c r="B26" s="715" t="s">
        <v>7100</v>
      </c>
      <c r="C26" s="637"/>
      <c r="D26" s="637"/>
      <c r="E26" s="594"/>
      <c r="F26" s="594"/>
      <c r="G26" s="594"/>
      <c r="H26" s="595"/>
      <c r="I26" s="593" t="s">
        <v>437</v>
      </c>
      <c r="J26" s="594"/>
      <c r="K26" s="594"/>
      <c r="L26" s="282"/>
      <c r="M26" s="126"/>
      <c r="N26" s="593" t="s">
        <v>437</v>
      </c>
      <c r="O26" s="594"/>
      <c r="P26" s="594"/>
      <c r="Q26" s="282"/>
      <c r="R26" s="126"/>
      <c r="S26" s="593" t="s">
        <v>437</v>
      </c>
      <c r="T26" s="594"/>
      <c r="U26" s="594"/>
      <c r="V26" s="282"/>
      <c r="W26" s="126"/>
      <c r="X26" s="611" t="s">
        <v>437</v>
      </c>
      <c r="Y26" s="594"/>
      <c r="Z26" s="594"/>
      <c r="AA26" s="282"/>
      <c r="AB26" s="126"/>
      <c r="AC26" s="593" t="s">
        <v>437</v>
      </c>
      <c r="AD26" s="594"/>
      <c r="AE26" s="594"/>
      <c r="AF26" s="282"/>
      <c r="AG26" s="126"/>
      <c r="AH26" s="593" t="s">
        <v>437</v>
      </c>
      <c r="AI26" s="594"/>
      <c r="AJ26" s="594"/>
      <c r="AK26" s="282"/>
      <c r="AL26" s="126"/>
      <c r="AM26" s="593" t="s">
        <v>437</v>
      </c>
      <c r="AN26" s="594"/>
      <c r="AO26" s="594"/>
      <c r="AP26" s="282"/>
      <c r="AQ26" s="126"/>
      <c r="AR26" s="593" t="s">
        <v>437</v>
      </c>
      <c r="AS26" s="594"/>
      <c r="AT26" s="594"/>
      <c r="AU26" s="282"/>
      <c r="AV26" s="126"/>
      <c r="AW26" s="593" t="s">
        <v>437</v>
      </c>
      <c r="AX26" s="594"/>
      <c r="AY26" s="594"/>
      <c r="AZ26" s="282"/>
      <c r="BA26" s="126"/>
      <c r="BB26" s="593" t="s">
        <v>437</v>
      </c>
      <c r="BC26" s="594"/>
      <c r="BD26" s="594"/>
      <c r="BE26" s="282"/>
      <c r="BF26" s="126"/>
      <c r="BG26" s="593" t="s">
        <v>437</v>
      </c>
      <c r="BH26" s="594"/>
      <c r="BI26" s="594"/>
      <c r="BJ26" s="282"/>
      <c r="BK26" s="126"/>
      <c r="BL26" s="593" t="s">
        <v>437</v>
      </c>
      <c r="BM26" s="594"/>
      <c r="BN26" s="594"/>
      <c r="BO26" s="282"/>
      <c r="BP26" s="126"/>
      <c r="BQ26" s="593" t="s">
        <v>437</v>
      </c>
      <c r="BR26" s="594"/>
      <c r="BS26" s="594"/>
      <c r="BT26" s="282"/>
      <c r="BU26" s="126"/>
      <c r="BV26" s="593" t="s">
        <v>437</v>
      </c>
      <c r="BW26" s="594"/>
      <c r="BX26" s="594"/>
      <c r="BY26" s="282"/>
      <c r="BZ26" s="126"/>
      <c r="CA26" s="593" t="s">
        <v>437</v>
      </c>
      <c r="CB26" s="594"/>
      <c r="CC26" s="594"/>
      <c r="CD26" s="282"/>
      <c r="CE26" s="126"/>
      <c r="CF26" s="593" t="s">
        <v>437</v>
      </c>
      <c r="CG26" s="594"/>
      <c r="CH26" s="594"/>
      <c r="CI26" s="282"/>
      <c r="CJ26" s="126"/>
      <c r="CK26" s="593" t="s">
        <v>437</v>
      </c>
      <c r="CL26" s="594"/>
      <c r="CM26" s="594"/>
      <c r="CN26" s="282"/>
      <c r="CO26" s="126"/>
      <c r="CP26" s="593" t="s">
        <v>437</v>
      </c>
      <c r="CQ26" s="594"/>
      <c r="CR26" s="594"/>
      <c r="CS26" s="282"/>
      <c r="CT26" s="126"/>
      <c r="CU26" s="593" t="s">
        <v>437</v>
      </c>
      <c r="CV26" s="594"/>
      <c r="CW26" s="594"/>
      <c r="CX26" s="282"/>
      <c r="CY26" s="126"/>
      <c r="CZ26" s="593" t="s">
        <v>437</v>
      </c>
      <c r="DA26" s="594"/>
      <c r="DB26" s="594"/>
      <c r="DC26" s="282"/>
      <c r="DD26" s="126"/>
      <c r="DE26" s="593" t="s">
        <v>437</v>
      </c>
      <c r="DF26" s="594"/>
      <c r="DG26" s="594"/>
      <c r="DH26" s="282"/>
      <c r="DI26" s="126"/>
      <c r="DJ26" s="593" t="s">
        <v>437</v>
      </c>
      <c r="DK26" s="594"/>
      <c r="DL26" s="594"/>
      <c r="DM26" s="282"/>
      <c r="DN26" s="126"/>
      <c r="DO26" s="593" t="s">
        <v>437</v>
      </c>
      <c r="DP26" s="594"/>
      <c r="DQ26" s="594"/>
      <c r="DR26" s="282"/>
      <c r="DS26" s="126"/>
      <c r="DT26" s="593" t="s">
        <v>437</v>
      </c>
      <c r="DU26" s="594"/>
      <c r="DV26" s="594"/>
      <c r="DW26" s="282"/>
      <c r="DX26" s="126"/>
      <c r="DY26" s="593" t="s">
        <v>437</v>
      </c>
      <c r="DZ26" s="594"/>
      <c r="EA26" s="594"/>
      <c r="EB26" s="282"/>
      <c r="EC26" s="126"/>
      <c r="ED26" s="593" t="s">
        <v>437</v>
      </c>
      <c r="EE26" s="594"/>
      <c r="EF26" s="594"/>
      <c r="EG26" s="282"/>
      <c r="EH26" s="126"/>
      <c r="EI26" s="593" t="s">
        <v>437</v>
      </c>
      <c r="EJ26" s="594"/>
      <c r="EK26" s="594"/>
      <c r="EL26" s="282"/>
      <c r="EM26" s="126"/>
      <c r="EN26" s="593" t="s">
        <v>437</v>
      </c>
      <c r="EO26" s="594"/>
      <c r="EP26" s="594"/>
      <c r="EQ26" s="282"/>
      <c r="ER26" s="126"/>
      <c r="ES26" s="593" t="s">
        <v>437</v>
      </c>
      <c r="ET26" s="594"/>
      <c r="EU26" s="594"/>
      <c r="EV26" s="282"/>
      <c r="EW26" s="126"/>
      <c r="EX26" s="593" t="s">
        <v>437</v>
      </c>
      <c r="EY26" s="594"/>
      <c r="EZ26" s="594"/>
      <c r="FA26" s="282"/>
      <c r="FB26" s="126"/>
      <c r="FC26" s="593" t="s">
        <v>437</v>
      </c>
      <c r="FD26" s="594"/>
      <c r="FE26" s="594"/>
      <c r="FF26" s="282"/>
      <c r="FG26" s="126"/>
      <c r="FH26" s="593" t="s">
        <v>437</v>
      </c>
      <c r="FI26" s="594"/>
      <c r="FJ26" s="594"/>
      <c r="FK26" s="282"/>
      <c r="FL26" s="126"/>
      <c r="FM26" s="593" t="s">
        <v>437</v>
      </c>
      <c r="FN26" s="594"/>
      <c r="FO26" s="594"/>
      <c r="FP26" s="282"/>
      <c r="FQ26" s="126"/>
      <c r="FR26" s="593" t="s">
        <v>437</v>
      </c>
      <c r="FS26" s="594"/>
      <c r="FT26" s="594"/>
      <c r="FU26" s="282"/>
      <c r="FV26" s="126"/>
      <c r="FW26" s="593" t="s">
        <v>437</v>
      </c>
      <c r="FX26" s="594"/>
      <c r="FY26" s="594"/>
      <c r="FZ26" s="282"/>
      <c r="GA26" s="126"/>
      <c r="GB26" s="593" t="s">
        <v>437</v>
      </c>
      <c r="GC26" s="594"/>
      <c r="GD26" s="594"/>
      <c r="GE26" s="282"/>
      <c r="GF26" s="126"/>
      <c r="GG26" s="593" t="s">
        <v>437</v>
      </c>
      <c r="GH26" s="594"/>
      <c r="GI26" s="594"/>
      <c r="GJ26" s="282"/>
      <c r="GK26" s="126"/>
      <c r="GL26" s="593" t="s">
        <v>437</v>
      </c>
      <c r="GM26" s="594"/>
      <c r="GN26" s="594"/>
      <c r="GO26" s="282"/>
      <c r="GP26" s="126"/>
      <c r="GQ26" s="593" t="s">
        <v>437</v>
      </c>
      <c r="GR26" s="594"/>
      <c r="GS26" s="594"/>
      <c r="GT26" s="282"/>
      <c r="GU26" s="126"/>
      <c r="GV26" s="593" t="s">
        <v>437</v>
      </c>
      <c r="GW26" s="594"/>
      <c r="GX26" s="594"/>
      <c r="GY26" s="282"/>
      <c r="GZ26" s="126"/>
      <c r="HA26" s="593" t="s">
        <v>437</v>
      </c>
      <c r="HB26" s="594"/>
      <c r="HC26" s="594"/>
      <c r="HD26" s="282"/>
      <c r="HE26" s="126"/>
      <c r="HF26" s="593" t="s">
        <v>437</v>
      </c>
      <c r="HG26" s="594"/>
      <c r="HH26" s="594"/>
      <c r="HI26" s="282"/>
      <c r="HJ26" s="126"/>
      <c r="HK26" s="593" t="s">
        <v>437</v>
      </c>
      <c r="HL26" s="594"/>
      <c r="HM26" s="594"/>
      <c r="HN26" s="282"/>
      <c r="HO26" s="126"/>
      <c r="HP26" s="593" t="s">
        <v>437</v>
      </c>
      <c r="HQ26" s="594"/>
      <c r="HR26" s="594"/>
      <c r="HS26" s="282"/>
      <c r="HT26" s="126"/>
      <c r="HU26" s="593" t="s">
        <v>437</v>
      </c>
      <c r="HV26" s="594"/>
      <c r="HW26" s="594"/>
      <c r="HX26" s="282"/>
      <c r="HY26" s="126"/>
      <c r="HZ26" s="593" t="s">
        <v>437</v>
      </c>
      <c r="IA26" s="594"/>
      <c r="IB26" s="594"/>
      <c r="IC26" s="282"/>
      <c r="ID26" s="126"/>
      <c r="IE26" s="593" t="s">
        <v>437</v>
      </c>
      <c r="IF26" s="594"/>
      <c r="IG26" s="594"/>
      <c r="IH26" s="282"/>
      <c r="II26" s="126"/>
      <c r="IJ26" s="593" t="s">
        <v>437</v>
      </c>
      <c r="IK26" s="594"/>
      <c r="IL26" s="594"/>
      <c r="IM26" s="282"/>
      <c r="IN26" s="126"/>
      <c r="IO26" s="593" t="s">
        <v>437</v>
      </c>
      <c r="IP26" s="594"/>
      <c r="IQ26" s="594"/>
      <c r="IR26" s="282"/>
      <c r="IS26" s="126"/>
      <c r="IT26" s="593" t="s">
        <v>437</v>
      </c>
      <c r="IU26" s="594"/>
      <c r="IV26" s="594"/>
      <c r="IW26" s="282"/>
      <c r="IX26" s="126"/>
      <c r="IY26" s="593" t="s">
        <v>437</v>
      </c>
      <c r="IZ26" s="594"/>
      <c r="JA26" s="594"/>
      <c r="JB26" s="282"/>
      <c r="JC26" s="126"/>
    </row>
    <row r="27" spans="1:263" s="84" customFormat="1" ht="18" customHeight="1" x14ac:dyDescent="0.2">
      <c r="A27" s="93"/>
      <c r="B27" s="645" t="s">
        <v>164</v>
      </c>
      <c r="C27" s="716"/>
      <c r="D27" s="716"/>
      <c r="E27" s="678" t="s">
        <v>163</v>
      </c>
      <c r="F27" s="679"/>
      <c r="G27" s="679"/>
      <c r="H27" s="680"/>
      <c r="I27" s="571" t="s">
        <v>413</v>
      </c>
      <c r="J27" s="572"/>
      <c r="K27" s="572"/>
      <c r="L27" s="572"/>
      <c r="M27" s="573"/>
      <c r="N27" s="571" t="s">
        <v>413</v>
      </c>
      <c r="O27" s="572"/>
      <c r="P27" s="572"/>
      <c r="Q27" s="572"/>
      <c r="R27" s="573"/>
      <c r="S27" s="571" t="s">
        <v>413</v>
      </c>
      <c r="T27" s="572"/>
      <c r="U27" s="572"/>
      <c r="V27" s="572"/>
      <c r="W27" s="573"/>
      <c r="X27" s="571" t="s">
        <v>413</v>
      </c>
      <c r="Y27" s="572"/>
      <c r="Z27" s="572"/>
      <c r="AA27" s="572"/>
      <c r="AB27" s="573"/>
      <c r="AC27" s="571" t="s">
        <v>413</v>
      </c>
      <c r="AD27" s="572"/>
      <c r="AE27" s="572"/>
      <c r="AF27" s="572"/>
      <c r="AG27" s="573"/>
      <c r="AH27" s="571" t="s">
        <v>413</v>
      </c>
      <c r="AI27" s="572"/>
      <c r="AJ27" s="572"/>
      <c r="AK27" s="572"/>
      <c r="AL27" s="573"/>
      <c r="AM27" s="571" t="s">
        <v>413</v>
      </c>
      <c r="AN27" s="572"/>
      <c r="AO27" s="572"/>
      <c r="AP27" s="572"/>
      <c r="AQ27" s="573"/>
      <c r="AR27" s="571" t="s">
        <v>413</v>
      </c>
      <c r="AS27" s="572"/>
      <c r="AT27" s="572"/>
      <c r="AU27" s="572"/>
      <c r="AV27" s="573"/>
      <c r="AW27" s="571" t="s">
        <v>413</v>
      </c>
      <c r="AX27" s="572"/>
      <c r="AY27" s="572"/>
      <c r="AZ27" s="572"/>
      <c r="BA27" s="573"/>
      <c r="BB27" s="571" t="s">
        <v>413</v>
      </c>
      <c r="BC27" s="572"/>
      <c r="BD27" s="572"/>
      <c r="BE27" s="572"/>
      <c r="BF27" s="573"/>
      <c r="BG27" s="571" t="s">
        <v>413</v>
      </c>
      <c r="BH27" s="572"/>
      <c r="BI27" s="572"/>
      <c r="BJ27" s="572"/>
      <c r="BK27" s="573"/>
      <c r="BL27" s="571" t="s">
        <v>413</v>
      </c>
      <c r="BM27" s="572"/>
      <c r="BN27" s="572"/>
      <c r="BO27" s="572"/>
      <c r="BP27" s="573"/>
      <c r="BQ27" s="571" t="s">
        <v>413</v>
      </c>
      <c r="BR27" s="572"/>
      <c r="BS27" s="572"/>
      <c r="BT27" s="572"/>
      <c r="BU27" s="573"/>
      <c r="BV27" s="571" t="s">
        <v>413</v>
      </c>
      <c r="BW27" s="572"/>
      <c r="BX27" s="572"/>
      <c r="BY27" s="572"/>
      <c r="BZ27" s="573"/>
      <c r="CA27" s="571" t="s">
        <v>413</v>
      </c>
      <c r="CB27" s="572"/>
      <c r="CC27" s="572"/>
      <c r="CD27" s="572"/>
      <c r="CE27" s="573"/>
      <c r="CF27" s="571" t="s">
        <v>413</v>
      </c>
      <c r="CG27" s="572"/>
      <c r="CH27" s="572"/>
      <c r="CI27" s="572"/>
      <c r="CJ27" s="573"/>
      <c r="CK27" s="571" t="s">
        <v>413</v>
      </c>
      <c r="CL27" s="572"/>
      <c r="CM27" s="572"/>
      <c r="CN27" s="572"/>
      <c r="CO27" s="573"/>
      <c r="CP27" s="571" t="s">
        <v>413</v>
      </c>
      <c r="CQ27" s="572"/>
      <c r="CR27" s="572"/>
      <c r="CS27" s="572"/>
      <c r="CT27" s="573"/>
      <c r="CU27" s="571" t="s">
        <v>413</v>
      </c>
      <c r="CV27" s="572"/>
      <c r="CW27" s="572"/>
      <c r="CX27" s="572"/>
      <c r="CY27" s="573"/>
      <c r="CZ27" s="571" t="s">
        <v>413</v>
      </c>
      <c r="DA27" s="572"/>
      <c r="DB27" s="572"/>
      <c r="DC27" s="572"/>
      <c r="DD27" s="573"/>
      <c r="DE27" s="571" t="s">
        <v>413</v>
      </c>
      <c r="DF27" s="572"/>
      <c r="DG27" s="572"/>
      <c r="DH27" s="572"/>
      <c r="DI27" s="573"/>
      <c r="DJ27" s="571" t="s">
        <v>413</v>
      </c>
      <c r="DK27" s="572"/>
      <c r="DL27" s="572"/>
      <c r="DM27" s="572"/>
      <c r="DN27" s="573"/>
      <c r="DO27" s="571" t="s">
        <v>413</v>
      </c>
      <c r="DP27" s="572"/>
      <c r="DQ27" s="572"/>
      <c r="DR27" s="572"/>
      <c r="DS27" s="573"/>
      <c r="DT27" s="571" t="s">
        <v>413</v>
      </c>
      <c r="DU27" s="572"/>
      <c r="DV27" s="572"/>
      <c r="DW27" s="572"/>
      <c r="DX27" s="573"/>
      <c r="DY27" s="571" t="s">
        <v>413</v>
      </c>
      <c r="DZ27" s="572"/>
      <c r="EA27" s="572"/>
      <c r="EB27" s="572"/>
      <c r="EC27" s="573"/>
      <c r="ED27" s="571" t="s">
        <v>413</v>
      </c>
      <c r="EE27" s="572"/>
      <c r="EF27" s="572"/>
      <c r="EG27" s="572"/>
      <c r="EH27" s="573"/>
      <c r="EI27" s="571" t="s">
        <v>413</v>
      </c>
      <c r="EJ27" s="572"/>
      <c r="EK27" s="572"/>
      <c r="EL27" s="572"/>
      <c r="EM27" s="573"/>
      <c r="EN27" s="571" t="s">
        <v>413</v>
      </c>
      <c r="EO27" s="572"/>
      <c r="EP27" s="572"/>
      <c r="EQ27" s="572"/>
      <c r="ER27" s="573"/>
      <c r="ES27" s="571" t="s">
        <v>413</v>
      </c>
      <c r="ET27" s="572"/>
      <c r="EU27" s="572"/>
      <c r="EV27" s="572"/>
      <c r="EW27" s="573"/>
      <c r="EX27" s="571" t="s">
        <v>413</v>
      </c>
      <c r="EY27" s="572"/>
      <c r="EZ27" s="572"/>
      <c r="FA27" s="572"/>
      <c r="FB27" s="573"/>
      <c r="FC27" s="571" t="s">
        <v>413</v>
      </c>
      <c r="FD27" s="572"/>
      <c r="FE27" s="572"/>
      <c r="FF27" s="572"/>
      <c r="FG27" s="573"/>
      <c r="FH27" s="571" t="s">
        <v>413</v>
      </c>
      <c r="FI27" s="572"/>
      <c r="FJ27" s="572"/>
      <c r="FK27" s="572"/>
      <c r="FL27" s="573"/>
      <c r="FM27" s="571" t="s">
        <v>413</v>
      </c>
      <c r="FN27" s="572"/>
      <c r="FO27" s="572"/>
      <c r="FP27" s="572"/>
      <c r="FQ27" s="573"/>
      <c r="FR27" s="571" t="s">
        <v>413</v>
      </c>
      <c r="FS27" s="572"/>
      <c r="FT27" s="572"/>
      <c r="FU27" s="572"/>
      <c r="FV27" s="573"/>
      <c r="FW27" s="571" t="s">
        <v>413</v>
      </c>
      <c r="FX27" s="572"/>
      <c r="FY27" s="572"/>
      <c r="FZ27" s="572"/>
      <c r="GA27" s="573"/>
      <c r="GB27" s="571" t="s">
        <v>413</v>
      </c>
      <c r="GC27" s="572"/>
      <c r="GD27" s="572"/>
      <c r="GE27" s="572"/>
      <c r="GF27" s="573"/>
      <c r="GG27" s="571" t="s">
        <v>413</v>
      </c>
      <c r="GH27" s="572"/>
      <c r="GI27" s="572"/>
      <c r="GJ27" s="572"/>
      <c r="GK27" s="573"/>
      <c r="GL27" s="571" t="s">
        <v>413</v>
      </c>
      <c r="GM27" s="572"/>
      <c r="GN27" s="572"/>
      <c r="GO27" s="572"/>
      <c r="GP27" s="573"/>
      <c r="GQ27" s="571" t="s">
        <v>413</v>
      </c>
      <c r="GR27" s="572"/>
      <c r="GS27" s="572"/>
      <c r="GT27" s="572"/>
      <c r="GU27" s="573"/>
      <c r="GV27" s="571" t="s">
        <v>413</v>
      </c>
      <c r="GW27" s="572"/>
      <c r="GX27" s="572"/>
      <c r="GY27" s="572"/>
      <c r="GZ27" s="573"/>
      <c r="HA27" s="571" t="s">
        <v>413</v>
      </c>
      <c r="HB27" s="572"/>
      <c r="HC27" s="572"/>
      <c r="HD27" s="572"/>
      <c r="HE27" s="573"/>
      <c r="HF27" s="571" t="s">
        <v>413</v>
      </c>
      <c r="HG27" s="572"/>
      <c r="HH27" s="572"/>
      <c r="HI27" s="572"/>
      <c r="HJ27" s="573"/>
      <c r="HK27" s="571" t="s">
        <v>413</v>
      </c>
      <c r="HL27" s="572"/>
      <c r="HM27" s="572"/>
      <c r="HN27" s="572"/>
      <c r="HO27" s="573"/>
      <c r="HP27" s="571" t="s">
        <v>413</v>
      </c>
      <c r="HQ27" s="572"/>
      <c r="HR27" s="572"/>
      <c r="HS27" s="572"/>
      <c r="HT27" s="573"/>
      <c r="HU27" s="571" t="s">
        <v>413</v>
      </c>
      <c r="HV27" s="572"/>
      <c r="HW27" s="572"/>
      <c r="HX27" s="572"/>
      <c r="HY27" s="573"/>
      <c r="HZ27" s="571" t="s">
        <v>413</v>
      </c>
      <c r="IA27" s="572"/>
      <c r="IB27" s="572"/>
      <c r="IC27" s="572"/>
      <c r="ID27" s="573"/>
      <c r="IE27" s="571" t="s">
        <v>413</v>
      </c>
      <c r="IF27" s="572"/>
      <c r="IG27" s="572"/>
      <c r="IH27" s="572"/>
      <c r="II27" s="573"/>
      <c r="IJ27" s="571" t="s">
        <v>413</v>
      </c>
      <c r="IK27" s="572"/>
      <c r="IL27" s="572"/>
      <c r="IM27" s="572"/>
      <c r="IN27" s="573"/>
      <c r="IO27" s="571" t="s">
        <v>413</v>
      </c>
      <c r="IP27" s="572"/>
      <c r="IQ27" s="572"/>
      <c r="IR27" s="572"/>
      <c r="IS27" s="573"/>
      <c r="IT27" s="571" t="s">
        <v>413</v>
      </c>
      <c r="IU27" s="572"/>
      <c r="IV27" s="572"/>
      <c r="IW27" s="572"/>
      <c r="IX27" s="573"/>
      <c r="IY27" s="571" t="s">
        <v>413</v>
      </c>
      <c r="IZ27" s="572"/>
      <c r="JA27" s="572"/>
      <c r="JB27" s="572"/>
      <c r="JC27" s="573"/>
    </row>
    <row r="28" spans="1:263" s="95" customFormat="1" ht="18" customHeight="1" x14ac:dyDescent="0.2">
      <c r="A28" s="93"/>
      <c r="B28" s="704" t="s">
        <v>403</v>
      </c>
      <c r="C28" s="705"/>
      <c r="D28" s="705"/>
      <c r="E28" s="705"/>
      <c r="F28" s="705"/>
      <c r="G28" s="705"/>
      <c r="H28" s="706"/>
      <c r="I28" s="599"/>
      <c r="J28" s="575"/>
      <c r="K28" s="575"/>
      <c r="L28" s="575"/>
      <c r="M28" s="576"/>
      <c r="N28" s="574"/>
      <c r="O28" s="628"/>
      <c r="P28" s="628"/>
      <c r="Q28" s="628"/>
      <c r="R28" s="629"/>
      <c r="S28" s="574"/>
      <c r="T28" s="575"/>
      <c r="U28" s="575"/>
      <c r="V28" s="575"/>
      <c r="W28" s="576"/>
      <c r="X28" s="574"/>
      <c r="Y28" s="575"/>
      <c r="Z28" s="575"/>
      <c r="AA28" s="575"/>
      <c r="AB28" s="576"/>
      <c r="AC28" s="574"/>
      <c r="AD28" s="575"/>
      <c r="AE28" s="575"/>
      <c r="AF28" s="575"/>
      <c r="AG28" s="576"/>
      <c r="AH28" s="574"/>
      <c r="AI28" s="575"/>
      <c r="AJ28" s="575"/>
      <c r="AK28" s="575"/>
      <c r="AL28" s="576"/>
      <c r="AM28" s="574"/>
      <c r="AN28" s="575"/>
      <c r="AO28" s="575"/>
      <c r="AP28" s="575"/>
      <c r="AQ28" s="576"/>
      <c r="AR28" s="574"/>
      <c r="AS28" s="575"/>
      <c r="AT28" s="575"/>
      <c r="AU28" s="575"/>
      <c r="AV28" s="576"/>
      <c r="AW28" s="574"/>
      <c r="AX28" s="575"/>
      <c r="AY28" s="575"/>
      <c r="AZ28" s="575"/>
      <c r="BA28" s="576"/>
      <c r="BB28" s="574"/>
      <c r="BC28" s="575"/>
      <c r="BD28" s="575"/>
      <c r="BE28" s="575"/>
      <c r="BF28" s="576"/>
      <c r="BG28" s="574"/>
      <c r="BH28" s="575"/>
      <c r="BI28" s="575"/>
      <c r="BJ28" s="575"/>
      <c r="BK28" s="576"/>
      <c r="BL28" s="574"/>
      <c r="BM28" s="575"/>
      <c r="BN28" s="575"/>
      <c r="BO28" s="575"/>
      <c r="BP28" s="576"/>
      <c r="BQ28" s="574"/>
      <c r="BR28" s="575"/>
      <c r="BS28" s="575"/>
      <c r="BT28" s="575"/>
      <c r="BU28" s="576"/>
      <c r="BV28" s="574"/>
      <c r="BW28" s="575"/>
      <c r="BX28" s="575"/>
      <c r="BY28" s="575"/>
      <c r="BZ28" s="576"/>
      <c r="CA28" s="574"/>
      <c r="CB28" s="575"/>
      <c r="CC28" s="575"/>
      <c r="CD28" s="575"/>
      <c r="CE28" s="576"/>
      <c r="CF28" s="574"/>
      <c r="CG28" s="575"/>
      <c r="CH28" s="575"/>
      <c r="CI28" s="575"/>
      <c r="CJ28" s="576"/>
      <c r="CK28" s="574"/>
      <c r="CL28" s="575"/>
      <c r="CM28" s="575"/>
      <c r="CN28" s="575"/>
      <c r="CO28" s="576"/>
      <c r="CP28" s="574"/>
      <c r="CQ28" s="575"/>
      <c r="CR28" s="575"/>
      <c r="CS28" s="575"/>
      <c r="CT28" s="576"/>
      <c r="CU28" s="574"/>
      <c r="CV28" s="575"/>
      <c r="CW28" s="575"/>
      <c r="CX28" s="575"/>
      <c r="CY28" s="576"/>
      <c r="CZ28" s="574"/>
      <c r="DA28" s="575"/>
      <c r="DB28" s="575"/>
      <c r="DC28" s="575"/>
      <c r="DD28" s="576"/>
      <c r="DE28" s="574"/>
      <c r="DF28" s="575"/>
      <c r="DG28" s="575"/>
      <c r="DH28" s="575"/>
      <c r="DI28" s="576"/>
      <c r="DJ28" s="574"/>
      <c r="DK28" s="575"/>
      <c r="DL28" s="575"/>
      <c r="DM28" s="575"/>
      <c r="DN28" s="576"/>
      <c r="DO28" s="574"/>
      <c r="DP28" s="575"/>
      <c r="DQ28" s="575"/>
      <c r="DR28" s="575"/>
      <c r="DS28" s="576"/>
      <c r="DT28" s="574"/>
      <c r="DU28" s="575"/>
      <c r="DV28" s="575"/>
      <c r="DW28" s="575"/>
      <c r="DX28" s="576"/>
      <c r="DY28" s="574"/>
      <c r="DZ28" s="575"/>
      <c r="EA28" s="575"/>
      <c r="EB28" s="575"/>
      <c r="EC28" s="576"/>
      <c r="ED28" s="574"/>
      <c r="EE28" s="575"/>
      <c r="EF28" s="575"/>
      <c r="EG28" s="575"/>
      <c r="EH28" s="576"/>
      <c r="EI28" s="574"/>
      <c r="EJ28" s="575"/>
      <c r="EK28" s="575"/>
      <c r="EL28" s="575"/>
      <c r="EM28" s="576"/>
      <c r="EN28" s="574"/>
      <c r="EO28" s="575"/>
      <c r="EP28" s="575"/>
      <c r="EQ28" s="575"/>
      <c r="ER28" s="576"/>
      <c r="ES28" s="574"/>
      <c r="ET28" s="575"/>
      <c r="EU28" s="575"/>
      <c r="EV28" s="575"/>
      <c r="EW28" s="576"/>
      <c r="EX28" s="574"/>
      <c r="EY28" s="575"/>
      <c r="EZ28" s="575"/>
      <c r="FA28" s="575"/>
      <c r="FB28" s="576"/>
      <c r="FC28" s="574"/>
      <c r="FD28" s="575"/>
      <c r="FE28" s="575"/>
      <c r="FF28" s="575"/>
      <c r="FG28" s="576"/>
      <c r="FH28" s="574"/>
      <c r="FI28" s="575"/>
      <c r="FJ28" s="575"/>
      <c r="FK28" s="575"/>
      <c r="FL28" s="576"/>
      <c r="FM28" s="574"/>
      <c r="FN28" s="575"/>
      <c r="FO28" s="575"/>
      <c r="FP28" s="575"/>
      <c r="FQ28" s="576"/>
      <c r="FR28" s="574"/>
      <c r="FS28" s="575"/>
      <c r="FT28" s="575"/>
      <c r="FU28" s="575"/>
      <c r="FV28" s="576"/>
      <c r="FW28" s="574"/>
      <c r="FX28" s="575"/>
      <c r="FY28" s="575"/>
      <c r="FZ28" s="575"/>
      <c r="GA28" s="576"/>
      <c r="GB28" s="574"/>
      <c r="GC28" s="575"/>
      <c r="GD28" s="575"/>
      <c r="GE28" s="575"/>
      <c r="GF28" s="576"/>
      <c r="GG28" s="574"/>
      <c r="GH28" s="575"/>
      <c r="GI28" s="575"/>
      <c r="GJ28" s="575"/>
      <c r="GK28" s="576"/>
      <c r="GL28" s="574"/>
      <c r="GM28" s="575"/>
      <c r="GN28" s="575"/>
      <c r="GO28" s="575"/>
      <c r="GP28" s="576"/>
      <c r="GQ28" s="574"/>
      <c r="GR28" s="575"/>
      <c r="GS28" s="575"/>
      <c r="GT28" s="575"/>
      <c r="GU28" s="576"/>
      <c r="GV28" s="574"/>
      <c r="GW28" s="575"/>
      <c r="GX28" s="575"/>
      <c r="GY28" s="575"/>
      <c r="GZ28" s="576"/>
      <c r="HA28" s="574"/>
      <c r="HB28" s="575"/>
      <c r="HC28" s="575"/>
      <c r="HD28" s="575"/>
      <c r="HE28" s="576"/>
      <c r="HF28" s="574"/>
      <c r="HG28" s="575"/>
      <c r="HH28" s="575"/>
      <c r="HI28" s="575"/>
      <c r="HJ28" s="576"/>
      <c r="HK28" s="574"/>
      <c r="HL28" s="575"/>
      <c r="HM28" s="575"/>
      <c r="HN28" s="575"/>
      <c r="HO28" s="576"/>
      <c r="HP28" s="574"/>
      <c r="HQ28" s="575"/>
      <c r="HR28" s="575"/>
      <c r="HS28" s="575"/>
      <c r="HT28" s="576"/>
      <c r="HU28" s="574"/>
      <c r="HV28" s="575"/>
      <c r="HW28" s="575"/>
      <c r="HX28" s="575"/>
      <c r="HY28" s="576"/>
      <c r="HZ28" s="574"/>
      <c r="IA28" s="575"/>
      <c r="IB28" s="575"/>
      <c r="IC28" s="575"/>
      <c r="ID28" s="576"/>
      <c r="IE28" s="574"/>
      <c r="IF28" s="575"/>
      <c r="IG28" s="575"/>
      <c r="IH28" s="575"/>
      <c r="II28" s="576"/>
      <c r="IJ28" s="574"/>
      <c r="IK28" s="575"/>
      <c r="IL28" s="575"/>
      <c r="IM28" s="575"/>
      <c r="IN28" s="576"/>
      <c r="IO28" s="574"/>
      <c r="IP28" s="575"/>
      <c r="IQ28" s="575"/>
      <c r="IR28" s="575"/>
      <c r="IS28" s="576"/>
      <c r="IT28" s="574"/>
      <c r="IU28" s="575"/>
      <c r="IV28" s="575"/>
      <c r="IW28" s="575"/>
      <c r="IX28" s="576"/>
      <c r="IY28" s="574"/>
      <c r="IZ28" s="575"/>
      <c r="JA28" s="575"/>
      <c r="JB28" s="575"/>
      <c r="JC28" s="576"/>
    </row>
    <row r="29" spans="1:263" s="95" customFormat="1" ht="18" customHeight="1" x14ac:dyDescent="0.25">
      <c r="A29" s="93"/>
      <c r="B29" s="704" t="s">
        <v>7081</v>
      </c>
      <c r="C29" s="710"/>
      <c r="D29" s="710"/>
      <c r="E29" s="710"/>
      <c r="F29" s="710"/>
      <c r="G29" s="710"/>
      <c r="H29" s="711"/>
      <c r="I29" s="76" t="s">
        <v>435</v>
      </c>
      <c r="J29" s="577"/>
      <c r="K29" s="578"/>
      <c r="L29" s="578"/>
      <c r="M29" s="579"/>
      <c r="N29" s="76" t="s">
        <v>435</v>
      </c>
      <c r="O29" s="577"/>
      <c r="P29" s="578"/>
      <c r="Q29" s="578"/>
      <c r="R29" s="579"/>
      <c r="S29" s="76" t="s">
        <v>435</v>
      </c>
      <c r="T29" s="577"/>
      <c r="U29" s="578"/>
      <c r="V29" s="578"/>
      <c r="W29" s="579"/>
      <c r="X29" s="76" t="s">
        <v>435</v>
      </c>
      <c r="Y29" s="577"/>
      <c r="Z29" s="578"/>
      <c r="AA29" s="578"/>
      <c r="AB29" s="579"/>
      <c r="AC29" s="76" t="s">
        <v>435</v>
      </c>
      <c r="AD29" s="577"/>
      <c r="AE29" s="578"/>
      <c r="AF29" s="578"/>
      <c r="AG29" s="579"/>
      <c r="AH29" s="76" t="s">
        <v>435</v>
      </c>
      <c r="AI29" s="577"/>
      <c r="AJ29" s="578"/>
      <c r="AK29" s="578"/>
      <c r="AL29" s="579"/>
      <c r="AM29" s="76" t="s">
        <v>435</v>
      </c>
      <c r="AN29" s="577"/>
      <c r="AO29" s="578"/>
      <c r="AP29" s="578"/>
      <c r="AQ29" s="579"/>
      <c r="AR29" s="76" t="s">
        <v>435</v>
      </c>
      <c r="AS29" s="577"/>
      <c r="AT29" s="578"/>
      <c r="AU29" s="578"/>
      <c r="AV29" s="579"/>
      <c r="AW29" s="76" t="s">
        <v>435</v>
      </c>
      <c r="AX29" s="577"/>
      <c r="AY29" s="578"/>
      <c r="AZ29" s="578"/>
      <c r="BA29" s="579"/>
      <c r="BB29" s="76" t="s">
        <v>435</v>
      </c>
      <c r="BC29" s="577"/>
      <c r="BD29" s="578"/>
      <c r="BE29" s="578"/>
      <c r="BF29" s="579"/>
      <c r="BG29" s="76" t="s">
        <v>435</v>
      </c>
      <c r="BH29" s="577"/>
      <c r="BI29" s="578"/>
      <c r="BJ29" s="578"/>
      <c r="BK29" s="579"/>
      <c r="BL29" s="76" t="s">
        <v>435</v>
      </c>
      <c r="BM29" s="577"/>
      <c r="BN29" s="578"/>
      <c r="BO29" s="578"/>
      <c r="BP29" s="579"/>
      <c r="BQ29" s="76" t="s">
        <v>435</v>
      </c>
      <c r="BR29" s="577"/>
      <c r="BS29" s="578"/>
      <c r="BT29" s="578"/>
      <c r="BU29" s="579"/>
      <c r="BV29" s="76" t="s">
        <v>435</v>
      </c>
      <c r="BW29" s="577"/>
      <c r="BX29" s="578"/>
      <c r="BY29" s="578"/>
      <c r="BZ29" s="579"/>
      <c r="CA29" s="76" t="s">
        <v>435</v>
      </c>
      <c r="CB29" s="577"/>
      <c r="CC29" s="578"/>
      <c r="CD29" s="578"/>
      <c r="CE29" s="579"/>
      <c r="CF29" s="76" t="s">
        <v>435</v>
      </c>
      <c r="CG29" s="577"/>
      <c r="CH29" s="578"/>
      <c r="CI29" s="578"/>
      <c r="CJ29" s="579"/>
      <c r="CK29" s="76" t="s">
        <v>435</v>
      </c>
      <c r="CL29" s="577"/>
      <c r="CM29" s="578"/>
      <c r="CN29" s="578"/>
      <c r="CO29" s="579"/>
      <c r="CP29" s="76" t="s">
        <v>435</v>
      </c>
      <c r="CQ29" s="577"/>
      <c r="CR29" s="578"/>
      <c r="CS29" s="578"/>
      <c r="CT29" s="579"/>
      <c r="CU29" s="76" t="s">
        <v>435</v>
      </c>
      <c r="CV29" s="577"/>
      <c r="CW29" s="578"/>
      <c r="CX29" s="578"/>
      <c r="CY29" s="579"/>
      <c r="CZ29" s="76" t="s">
        <v>435</v>
      </c>
      <c r="DA29" s="577"/>
      <c r="DB29" s="578"/>
      <c r="DC29" s="578"/>
      <c r="DD29" s="579"/>
      <c r="DE29" s="76" t="s">
        <v>435</v>
      </c>
      <c r="DF29" s="577"/>
      <c r="DG29" s="578"/>
      <c r="DH29" s="578"/>
      <c r="DI29" s="579"/>
      <c r="DJ29" s="76" t="s">
        <v>435</v>
      </c>
      <c r="DK29" s="577"/>
      <c r="DL29" s="578"/>
      <c r="DM29" s="578"/>
      <c r="DN29" s="579"/>
      <c r="DO29" s="76" t="s">
        <v>435</v>
      </c>
      <c r="DP29" s="577"/>
      <c r="DQ29" s="578"/>
      <c r="DR29" s="578"/>
      <c r="DS29" s="579"/>
      <c r="DT29" s="76" t="s">
        <v>435</v>
      </c>
      <c r="DU29" s="577"/>
      <c r="DV29" s="578"/>
      <c r="DW29" s="578"/>
      <c r="DX29" s="579"/>
      <c r="DY29" s="76" t="s">
        <v>435</v>
      </c>
      <c r="DZ29" s="577"/>
      <c r="EA29" s="578"/>
      <c r="EB29" s="578"/>
      <c r="EC29" s="579"/>
      <c r="ED29" s="76" t="s">
        <v>435</v>
      </c>
      <c r="EE29" s="577"/>
      <c r="EF29" s="578"/>
      <c r="EG29" s="578"/>
      <c r="EH29" s="579"/>
      <c r="EI29" s="76" t="s">
        <v>435</v>
      </c>
      <c r="EJ29" s="577"/>
      <c r="EK29" s="578"/>
      <c r="EL29" s="578"/>
      <c r="EM29" s="579"/>
      <c r="EN29" s="76" t="s">
        <v>435</v>
      </c>
      <c r="EO29" s="577"/>
      <c r="EP29" s="578"/>
      <c r="EQ29" s="578"/>
      <c r="ER29" s="579"/>
      <c r="ES29" s="76" t="s">
        <v>435</v>
      </c>
      <c r="ET29" s="577"/>
      <c r="EU29" s="578"/>
      <c r="EV29" s="578"/>
      <c r="EW29" s="579"/>
      <c r="EX29" s="76" t="s">
        <v>435</v>
      </c>
      <c r="EY29" s="577"/>
      <c r="EZ29" s="578"/>
      <c r="FA29" s="578"/>
      <c r="FB29" s="579"/>
      <c r="FC29" s="76" t="s">
        <v>435</v>
      </c>
      <c r="FD29" s="577"/>
      <c r="FE29" s="578"/>
      <c r="FF29" s="578"/>
      <c r="FG29" s="579"/>
      <c r="FH29" s="76" t="s">
        <v>435</v>
      </c>
      <c r="FI29" s="577"/>
      <c r="FJ29" s="578"/>
      <c r="FK29" s="578"/>
      <c r="FL29" s="579"/>
      <c r="FM29" s="76" t="s">
        <v>435</v>
      </c>
      <c r="FN29" s="577"/>
      <c r="FO29" s="578"/>
      <c r="FP29" s="578"/>
      <c r="FQ29" s="579"/>
      <c r="FR29" s="76" t="s">
        <v>435</v>
      </c>
      <c r="FS29" s="577"/>
      <c r="FT29" s="578"/>
      <c r="FU29" s="578"/>
      <c r="FV29" s="579"/>
      <c r="FW29" s="76" t="s">
        <v>435</v>
      </c>
      <c r="FX29" s="577"/>
      <c r="FY29" s="578"/>
      <c r="FZ29" s="578"/>
      <c r="GA29" s="579"/>
      <c r="GB29" s="76" t="s">
        <v>435</v>
      </c>
      <c r="GC29" s="577"/>
      <c r="GD29" s="578"/>
      <c r="GE29" s="578"/>
      <c r="GF29" s="579"/>
      <c r="GG29" s="76" t="s">
        <v>435</v>
      </c>
      <c r="GH29" s="577"/>
      <c r="GI29" s="578"/>
      <c r="GJ29" s="578"/>
      <c r="GK29" s="579"/>
      <c r="GL29" s="76" t="s">
        <v>435</v>
      </c>
      <c r="GM29" s="577"/>
      <c r="GN29" s="578"/>
      <c r="GO29" s="578"/>
      <c r="GP29" s="579"/>
      <c r="GQ29" s="76" t="s">
        <v>435</v>
      </c>
      <c r="GR29" s="577"/>
      <c r="GS29" s="578"/>
      <c r="GT29" s="578"/>
      <c r="GU29" s="579"/>
      <c r="GV29" s="76" t="s">
        <v>435</v>
      </c>
      <c r="GW29" s="577"/>
      <c r="GX29" s="578"/>
      <c r="GY29" s="578"/>
      <c r="GZ29" s="579"/>
      <c r="HA29" s="76" t="s">
        <v>435</v>
      </c>
      <c r="HB29" s="577"/>
      <c r="HC29" s="578"/>
      <c r="HD29" s="578"/>
      <c r="HE29" s="579"/>
      <c r="HF29" s="76" t="s">
        <v>435</v>
      </c>
      <c r="HG29" s="577"/>
      <c r="HH29" s="578"/>
      <c r="HI29" s="578"/>
      <c r="HJ29" s="579"/>
      <c r="HK29" s="76" t="s">
        <v>435</v>
      </c>
      <c r="HL29" s="577"/>
      <c r="HM29" s="578"/>
      <c r="HN29" s="578"/>
      <c r="HO29" s="579"/>
      <c r="HP29" s="76" t="s">
        <v>435</v>
      </c>
      <c r="HQ29" s="577"/>
      <c r="HR29" s="578"/>
      <c r="HS29" s="578"/>
      <c r="HT29" s="579"/>
      <c r="HU29" s="76" t="s">
        <v>435</v>
      </c>
      <c r="HV29" s="577"/>
      <c r="HW29" s="578"/>
      <c r="HX29" s="578"/>
      <c r="HY29" s="579"/>
      <c r="HZ29" s="76" t="s">
        <v>435</v>
      </c>
      <c r="IA29" s="577"/>
      <c r="IB29" s="578"/>
      <c r="IC29" s="578"/>
      <c r="ID29" s="579"/>
      <c r="IE29" s="76" t="s">
        <v>435</v>
      </c>
      <c r="IF29" s="577"/>
      <c r="IG29" s="578"/>
      <c r="IH29" s="578"/>
      <c r="II29" s="579"/>
      <c r="IJ29" s="76" t="s">
        <v>435</v>
      </c>
      <c r="IK29" s="577"/>
      <c r="IL29" s="578"/>
      <c r="IM29" s="578"/>
      <c r="IN29" s="579"/>
      <c r="IO29" s="76" t="s">
        <v>435</v>
      </c>
      <c r="IP29" s="577"/>
      <c r="IQ29" s="578"/>
      <c r="IR29" s="578"/>
      <c r="IS29" s="579"/>
      <c r="IT29" s="76" t="s">
        <v>435</v>
      </c>
      <c r="IU29" s="577"/>
      <c r="IV29" s="578"/>
      <c r="IW29" s="578"/>
      <c r="IX29" s="579"/>
      <c r="IY29" s="76" t="s">
        <v>435</v>
      </c>
      <c r="IZ29" s="577"/>
      <c r="JA29" s="578"/>
      <c r="JB29" s="578"/>
      <c r="JC29" s="579"/>
    </row>
    <row r="30" spans="1:263" s="95" customFormat="1" ht="3" customHeight="1" thickBot="1" x14ac:dyDescent="0.25">
      <c r="A30" s="93"/>
      <c r="B30" s="712"/>
      <c r="C30" s="713"/>
      <c r="D30" s="713"/>
      <c r="E30" s="713"/>
      <c r="F30" s="713"/>
      <c r="G30" s="713"/>
      <c r="H30" s="714"/>
      <c r="I30" s="507"/>
      <c r="J30" s="508"/>
      <c r="K30" s="508"/>
      <c r="L30" s="508"/>
      <c r="M30" s="509"/>
      <c r="N30" s="507"/>
      <c r="O30" s="508"/>
      <c r="P30" s="508"/>
      <c r="Q30" s="508"/>
      <c r="R30" s="509"/>
      <c r="S30" s="507"/>
      <c r="T30" s="508"/>
      <c r="U30" s="508"/>
      <c r="V30" s="508"/>
      <c r="W30" s="509"/>
      <c r="X30" s="507"/>
      <c r="Y30" s="508"/>
      <c r="Z30" s="508"/>
      <c r="AA30" s="508"/>
      <c r="AB30" s="509"/>
      <c r="AC30" s="507"/>
      <c r="AD30" s="508"/>
      <c r="AE30" s="508"/>
      <c r="AF30" s="508"/>
      <c r="AG30" s="509"/>
      <c r="AH30" s="507"/>
      <c r="AI30" s="508"/>
      <c r="AJ30" s="508"/>
      <c r="AK30" s="508"/>
      <c r="AL30" s="509"/>
      <c r="AM30" s="507"/>
      <c r="AN30" s="508"/>
      <c r="AO30" s="508"/>
      <c r="AP30" s="508"/>
      <c r="AQ30" s="509"/>
      <c r="AR30" s="507"/>
      <c r="AS30" s="508"/>
      <c r="AT30" s="508"/>
      <c r="AU30" s="508"/>
      <c r="AV30" s="509"/>
      <c r="AW30" s="507"/>
      <c r="AX30" s="508"/>
      <c r="AY30" s="508"/>
      <c r="AZ30" s="508"/>
      <c r="BA30" s="509"/>
      <c r="BB30" s="507"/>
      <c r="BC30" s="508"/>
      <c r="BD30" s="508"/>
      <c r="BE30" s="508"/>
      <c r="BF30" s="509"/>
      <c r="BG30" s="507"/>
      <c r="BH30" s="508"/>
      <c r="BI30" s="508"/>
      <c r="BJ30" s="508"/>
      <c r="BK30" s="509"/>
      <c r="BL30" s="507"/>
      <c r="BM30" s="508"/>
      <c r="BN30" s="508"/>
      <c r="BO30" s="508"/>
      <c r="BP30" s="509"/>
      <c r="BQ30" s="507"/>
      <c r="BR30" s="508"/>
      <c r="BS30" s="508"/>
      <c r="BT30" s="508"/>
      <c r="BU30" s="509"/>
      <c r="BV30" s="507"/>
      <c r="BW30" s="508"/>
      <c r="BX30" s="508"/>
      <c r="BY30" s="508"/>
      <c r="BZ30" s="509"/>
      <c r="CA30" s="507"/>
      <c r="CB30" s="508"/>
      <c r="CC30" s="508"/>
      <c r="CD30" s="508"/>
      <c r="CE30" s="509"/>
      <c r="CF30" s="507"/>
      <c r="CG30" s="508"/>
      <c r="CH30" s="508"/>
      <c r="CI30" s="508"/>
      <c r="CJ30" s="509"/>
      <c r="CK30" s="507"/>
      <c r="CL30" s="508"/>
      <c r="CM30" s="508"/>
      <c r="CN30" s="508"/>
      <c r="CO30" s="509"/>
      <c r="CP30" s="507"/>
      <c r="CQ30" s="508"/>
      <c r="CR30" s="508"/>
      <c r="CS30" s="508"/>
      <c r="CT30" s="509"/>
      <c r="CU30" s="507"/>
      <c r="CV30" s="508"/>
      <c r="CW30" s="508"/>
      <c r="CX30" s="508"/>
      <c r="CY30" s="509"/>
      <c r="CZ30" s="507"/>
      <c r="DA30" s="508"/>
      <c r="DB30" s="508"/>
      <c r="DC30" s="508"/>
      <c r="DD30" s="509"/>
      <c r="DE30" s="507"/>
      <c r="DF30" s="508"/>
      <c r="DG30" s="508"/>
      <c r="DH30" s="508"/>
      <c r="DI30" s="509"/>
      <c r="DJ30" s="507"/>
      <c r="DK30" s="508"/>
      <c r="DL30" s="508"/>
      <c r="DM30" s="508"/>
      <c r="DN30" s="509"/>
      <c r="DO30" s="507"/>
      <c r="DP30" s="508"/>
      <c r="DQ30" s="508"/>
      <c r="DR30" s="508"/>
      <c r="DS30" s="509"/>
      <c r="DT30" s="507"/>
      <c r="DU30" s="508"/>
      <c r="DV30" s="508"/>
      <c r="DW30" s="508"/>
      <c r="DX30" s="509"/>
      <c r="DY30" s="507"/>
      <c r="DZ30" s="508"/>
      <c r="EA30" s="508"/>
      <c r="EB30" s="508"/>
      <c r="EC30" s="509"/>
      <c r="ED30" s="507"/>
      <c r="EE30" s="508"/>
      <c r="EF30" s="508"/>
      <c r="EG30" s="508"/>
      <c r="EH30" s="509"/>
      <c r="EI30" s="507"/>
      <c r="EJ30" s="508"/>
      <c r="EK30" s="508"/>
      <c r="EL30" s="508"/>
      <c r="EM30" s="509"/>
      <c r="EN30" s="507"/>
      <c r="EO30" s="508"/>
      <c r="EP30" s="508"/>
      <c r="EQ30" s="508"/>
      <c r="ER30" s="509"/>
      <c r="ES30" s="507"/>
      <c r="ET30" s="508"/>
      <c r="EU30" s="508"/>
      <c r="EV30" s="508"/>
      <c r="EW30" s="509"/>
      <c r="EX30" s="507"/>
      <c r="EY30" s="508"/>
      <c r="EZ30" s="508"/>
      <c r="FA30" s="508"/>
      <c r="FB30" s="509"/>
      <c r="FC30" s="507"/>
      <c r="FD30" s="508"/>
      <c r="FE30" s="508"/>
      <c r="FF30" s="508"/>
      <c r="FG30" s="509"/>
      <c r="FH30" s="507"/>
      <c r="FI30" s="508"/>
      <c r="FJ30" s="508"/>
      <c r="FK30" s="508"/>
      <c r="FL30" s="509"/>
      <c r="FM30" s="507"/>
      <c r="FN30" s="508"/>
      <c r="FO30" s="508"/>
      <c r="FP30" s="508"/>
      <c r="FQ30" s="509"/>
      <c r="FR30" s="507"/>
      <c r="FS30" s="508"/>
      <c r="FT30" s="508"/>
      <c r="FU30" s="508"/>
      <c r="FV30" s="509"/>
      <c r="FW30" s="507"/>
      <c r="FX30" s="508"/>
      <c r="FY30" s="508"/>
      <c r="FZ30" s="508"/>
      <c r="GA30" s="509"/>
      <c r="GB30" s="507"/>
      <c r="GC30" s="508"/>
      <c r="GD30" s="508"/>
      <c r="GE30" s="508"/>
      <c r="GF30" s="509"/>
      <c r="GG30" s="507"/>
      <c r="GH30" s="508"/>
      <c r="GI30" s="508"/>
      <c r="GJ30" s="508"/>
      <c r="GK30" s="509"/>
      <c r="GL30" s="507"/>
      <c r="GM30" s="508"/>
      <c r="GN30" s="508"/>
      <c r="GO30" s="508"/>
      <c r="GP30" s="509"/>
      <c r="GQ30" s="507"/>
      <c r="GR30" s="508"/>
      <c r="GS30" s="508"/>
      <c r="GT30" s="508"/>
      <c r="GU30" s="509"/>
      <c r="GV30" s="507"/>
      <c r="GW30" s="508"/>
      <c r="GX30" s="508"/>
      <c r="GY30" s="508"/>
      <c r="GZ30" s="509"/>
      <c r="HA30" s="507"/>
      <c r="HB30" s="508"/>
      <c r="HC30" s="508"/>
      <c r="HD30" s="508"/>
      <c r="HE30" s="509"/>
      <c r="HF30" s="507"/>
      <c r="HG30" s="508"/>
      <c r="HH30" s="508"/>
      <c r="HI30" s="508"/>
      <c r="HJ30" s="509"/>
      <c r="HK30" s="507"/>
      <c r="HL30" s="508"/>
      <c r="HM30" s="508"/>
      <c r="HN30" s="508"/>
      <c r="HO30" s="509"/>
      <c r="HP30" s="507"/>
      <c r="HQ30" s="508"/>
      <c r="HR30" s="508"/>
      <c r="HS30" s="508"/>
      <c r="HT30" s="509"/>
      <c r="HU30" s="507"/>
      <c r="HV30" s="508"/>
      <c r="HW30" s="508"/>
      <c r="HX30" s="508"/>
      <c r="HY30" s="509"/>
      <c r="HZ30" s="507"/>
      <c r="IA30" s="508"/>
      <c r="IB30" s="508"/>
      <c r="IC30" s="508"/>
      <c r="ID30" s="509"/>
      <c r="IE30" s="507"/>
      <c r="IF30" s="508"/>
      <c r="IG30" s="508"/>
      <c r="IH30" s="508"/>
      <c r="II30" s="509"/>
      <c r="IJ30" s="507"/>
      <c r="IK30" s="508"/>
      <c r="IL30" s="508"/>
      <c r="IM30" s="508"/>
      <c r="IN30" s="509"/>
      <c r="IO30" s="507"/>
      <c r="IP30" s="508"/>
      <c r="IQ30" s="508"/>
      <c r="IR30" s="508"/>
      <c r="IS30" s="509"/>
      <c r="IT30" s="507"/>
      <c r="IU30" s="508"/>
      <c r="IV30" s="508"/>
      <c r="IW30" s="508"/>
      <c r="IX30" s="509"/>
      <c r="IY30" s="507"/>
      <c r="IZ30" s="508"/>
      <c r="JA30" s="508"/>
      <c r="JB30" s="508"/>
      <c r="JC30" s="509"/>
    </row>
    <row r="31" spans="1:263" s="84" customFormat="1" ht="19.5" customHeight="1" x14ac:dyDescent="0.2">
      <c r="A31" s="88" t="s">
        <v>121</v>
      </c>
      <c r="B31" s="621" t="s">
        <v>165</v>
      </c>
      <c r="C31" s="621"/>
      <c r="D31" s="621"/>
      <c r="E31" s="621"/>
      <c r="F31" s="621"/>
      <c r="G31" s="621"/>
      <c r="H31" s="98" t="s">
        <v>17</v>
      </c>
      <c r="I31" s="580"/>
      <c r="J31" s="581"/>
      <c r="K31" s="581"/>
      <c r="L31" s="581"/>
      <c r="M31" s="581"/>
      <c r="N31" s="580"/>
      <c r="O31" s="581"/>
      <c r="P31" s="581"/>
      <c r="Q31" s="581"/>
      <c r="R31" s="581"/>
      <c r="S31" s="580"/>
      <c r="T31" s="581"/>
      <c r="U31" s="581"/>
      <c r="V31" s="581"/>
      <c r="W31" s="582"/>
      <c r="X31" s="580"/>
      <c r="Y31" s="581"/>
      <c r="Z31" s="581"/>
      <c r="AA31" s="581"/>
      <c r="AB31" s="581"/>
      <c r="AC31" s="580"/>
      <c r="AD31" s="581"/>
      <c r="AE31" s="581"/>
      <c r="AF31" s="581"/>
      <c r="AG31" s="581"/>
      <c r="AH31" s="580"/>
      <c r="AI31" s="581"/>
      <c r="AJ31" s="581"/>
      <c r="AK31" s="581"/>
      <c r="AL31" s="582"/>
      <c r="AM31" s="580"/>
      <c r="AN31" s="581"/>
      <c r="AO31" s="581"/>
      <c r="AP31" s="581"/>
      <c r="AQ31" s="581"/>
      <c r="AR31" s="580"/>
      <c r="AS31" s="581"/>
      <c r="AT31" s="581"/>
      <c r="AU31" s="581"/>
      <c r="AV31" s="581"/>
      <c r="AW31" s="580"/>
      <c r="AX31" s="581"/>
      <c r="AY31" s="581"/>
      <c r="AZ31" s="581"/>
      <c r="BA31" s="582"/>
      <c r="BB31" s="580"/>
      <c r="BC31" s="581"/>
      <c r="BD31" s="581"/>
      <c r="BE31" s="581"/>
      <c r="BF31" s="581"/>
      <c r="BG31" s="580"/>
      <c r="BH31" s="581"/>
      <c r="BI31" s="581"/>
      <c r="BJ31" s="581"/>
      <c r="BK31" s="581"/>
      <c r="BL31" s="580"/>
      <c r="BM31" s="581"/>
      <c r="BN31" s="581"/>
      <c r="BO31" s="581"/>
      <c r="BP31" s="582"/>
      <c r="BQ31" s="580"/>
      <c r="BR31" s="581"/>
      <c r="BS31" s="581"/>
      <c r="BT31" s="581"/>
      <c r="BU31" s="581"/>
      <c r="BV31" s="580"/>
      <c r="BW31" s="581"/>
      <c r="BX31" s="581"/>
      <c r="BY31" s="581"/>
      <c r="BZ31" s="581"/>
      <c r="CA31" s="580"/>
      <c r="CB31" s="581"/>
      <c r="CC31" s="581"/>
      <c r="CD31" s="581"/>
      <c r="CE31" s="582"/>
      <c r="CF31" s="580"/>
      <c r="CG31" s="581"/>
      <c r="CH31" s="581"/>
      <c r="CI31" s="581"/>
      <c r="CJ31" s="581"/>
      <c r="CK31" s="580"/>
      <c r="CL31" s="581"/>
      <c r="CM31" s="581"/>
      <c r="CN31" s="581"/>
      <c r="CO31" s="581"/>
      <c r="CP31" s="580"/>
      <c r="CQ31" s="581"/>
      <c r="CR31" s="581"/>
      <c r="CS31" s="581"/>
      <c r="CT31" s="582"/>
      <c r="CU31" s="580"/>
      <c r="CV31" s="581"/>
      <c r="CW31" s="581"/>
      <c r="CX31" s="581"/>
      <c r="CY31" s="581"/>
      <c r="CZ31" s="580"/>
      <c r="DA31" s="581"/>
      <c r="DB31" s="581"/>
      <c r="DC31" s="581"/>
      <c r="DD31" s="581"/>
      <c r="DE31" s="580"/>
      <c r="DF31" s="581"/>
      <c r="DG31" s="581"/>
      <c r="DH31" s="581"/>
      <c r="DI31" s="582"/>
      <c r="DJ31" s="580"/>
      <c r="DK31" s="581"/>
      <c r="DL31" s="581"/>
      <c r="DM31" s="581"/>
      <c r="DN31" s="581"/>
      <c r="DO31" s="580"/>
      <c r="DP31" s="581"/>
      <c r="DQ31" s="581"/>
      <c r="DR31" s="581"/>
      <c r="DS31" s="581"/>
      <c r="DT31" s="580"/>
      <c r="DU31" s="581"/>
      <c r="DV31" s="581"/>
      <c r="DW31" s="581"/>
      <c r="DX31" s="582"/>
      <c r="DY31" s="580"/>
      <c r="DZ31" s="581"/>
      <c r="EA31" s="581"/>
      <c r="EB31" s="581"/>
      <c r="EC31" s="581"/>
      <c r="ED31" s="580"/>
      <c r="EE31" s="581"/>
      <c r="EF31" s="581"/>
      <c r="EG31" s="581"/>
      <c r="EH31" s="581"/>
      <c r="EI31" s="580"/>
      <c r="EJ31" s="581"/>
      <c r="EK31" s="581"/>
      <c r="EL31" s="581"/>
      <c r="EM31" s="582"/>
      <c r="EN31" s="580"/>
      <c r="EO31" s="581"/>
      <c r="EP31" s="581"/>
      <c r="EQ31" s="581"/>
      <c r="ER31" s="581"/>
      <c r="ES31" s="580"/>
      <c r="ET31" s="581"/>
      <c r="EU31" s="581"/>
      <c r="EV31" s="581"/>
      <c r="EW31" s="581"/>
      <c r="EX31" s="580"/>
      <c r="EY31" s="581"/>
      <c r="EZ31" s="581"/>
      <c r="FA31" s="581"/>
      <c r="FB31" s="582"/>
      <c r="FC31" s="580"/>
      <c r="FD31" s="581"/>
      <c r="FE31" s="581"/>
      <c r="FF31" s="581"/>
      <c r="FG31" s="581"/>
      <c r="FH31" s="580"/>
      <c r="FI31" s="581"/>
      <c r="FJ31" s="581"/>
      <c r="FK31" s="581"/>
      <c r="FL31" s="581"/>
      <c r="FM31" s="580"/>
      <c r="FN31" s="581"/>
      <c r="FO31" s="581"/>
      <c r="FP31" s="581"/>
      <c r="FQ31" s="582"/>
      <c r="FR31" s="580"/>
      <c r="FS31" s="581"/>
      <c r="FT31" s="581"/>
      <c r="FU31" s="581"/>
      <c r="FV31" s="581"/>
      <c r="FW31" s="580"/>
      <c r="FX31" s="581"/>
      <c r="FY31" s="581"/>
      <c r="FZ31" s="581"/>
      <c r="GA31" s="581"/>
      <c r="GB31" s="580"/>
      <c r="GC31" s="581"/>
      <c r="GD31" s="581"/>
      <c r="GE31" s="581"/>
      <c r="GF31" s="582"/>
      <c r="GG31" s="580"/>
      <c r="GH31" s="581"/>
      <c r="GI31" s="581"/>
      <c r="GJ31" s="581"/>
      <c r="GK31" s="581"/>
      <c r="GL31" s="580"/>
      <c r="GM31" s="581"/>
      <c r="GN31" s="581"/>
      <c r="GO31" s="581"/>
      <c r="GP31" s="581"/>
      <c r="GQ31" s="580"/>
      <c r="GR31" s="581"/>
      <c r="GS31" s="581"/>
      <c r="GT31" s="581"/>
      <c r="GU31" s="582"/>
      <c r="GV31" s="580"/>
      <c r="GW31" s="581"/>
      <c r="GX31" s="581"/>
      <c r="GY31" s="581"/>
      <c r="GZ31" s="581"/>
      <c r="HA31" s="580"/>
      <c r="HB31" s="581"/>
      <c r="HC31" s="581"/>
      <c r="HD31" s="581"/>
      <c r="HE31" s="581"/>
      <c r="HF31" s="580"/>
      <c r="HG31" s="581"/>
      <c r="HH31" s="581"/>
      <c r="HI31" s="581"/>
      <c r="HJ31" s="582"/>
      <c r="HK31" s="580"/>
      <c r="HL31" s="581"/>
      <c r="HM31" s="581"/>
      <c r="HN31" s="581"/>
      <c r="HO31" s="581"/>
      <c r="HP31" s="580"/>
      <c r="HQ31" s="581"/>
      <c r="HR31" s="581"/>
      <c r="HS31" s="581"/>
      <c r="HT31" s="581"/>
      <c r="HU31" s="580"/>
      <c r="HV31" s="581"/>
      <c r="HW31" s="581"/>
      <c r="HX31" s="581"/>
      <c r="HY31" s="582"/>
      <c r="HZ31" s="580"/>
      <c r="IA31" s="581"/>
      <c r="IB31" s="581"/>
      <c r="IC31" s="581"/>
      <c r="ID31" s="581"/>
      <c r="IE31" s="580"/>
      <c r="IF31" s="581"/>
      <c r="IG31" s="581"/>
      <c r="IH31" s="581"/>
      <c r="II31" s="581"/>
      <c r="IJ31" s="580"/>
      <c r="IK31" s="581"/>
      <c r="IL31" s="581"/>
      <c r="IM31" s="581"/>
      <c r="IN31" s="582"/>
      <c r="IO31" s="580"/>
      <c r="IP31" s="581"/>
      <c r="IQ31" s="581"/>
      <c r="IR31" s="581"/>
      <c r="IS31" s="582"/>
      <c r="IT31" s="580"/>
      <c r="IU31" s="581"/>
      <c r="IV31" s="581"/>
      <c r="IW31" s="581"/>
      <c r="IX31" s="582"/>
      <c r="IY31" s="580"/>
      <c r="IZ31" s="581"/>
      <c r="JA31" s="581"/>
      <c r="JB31" s="581"/>
      <c r="JC31" s="582"/>
    </row>
    <row r="32" spans="1:263" s="84" customFormat="1" ht="19.5" customHeight="1" x14ac:dyDescent="0.2">
      <c r="A32" s="86" t="s">
        <v>103</v>
      </c>
      <c r="B32" s="621" t="s">
        <v>7101</v>
      </c>
      <c r="C32" s="621"/>
      <c r="D32" s="621"/>
      <c r="E32" s="621"/>
      <c r="F32" s="621"/>
      <c r="G32" s="621"/>
      <c r="H32" s="99" t="s">
        <v>17</v>
      </c>
      <c r="I32" s="510"/>
      <c r="J32" s="379"/>
      <c r="K32" s="379"/>
      <c r="L32" s="379"/>
      <c r="M32" s="418"/>
      <c r="N32" s="510"/>
      <c r="O32" s="379"/>
      <c r="P32" s="379"/>
      <c r="Q32" s="379"/>
      <c r="R32" s="418"/>
      <c r="S32" s="510"/>
      <c r="T32" s="379"/>
      <c r="U32" s="379"/>
      <c r="V32" s="379"/>
      <c r="W32" s="418"/>
      <c r="X32" s="510"/>
      <c r="Y32" s="379"/>
      <c r="Z32" s="379"/>
      <c r="AA32" s="379"/>
      <c r="AB32" s="418"/>
      <c r="AC32" s="510"/>
      <c r="AD32" s="379"/>
      <c r="AE32" s="379"/>
      <c r="AF32" s="379"/>
      <c r="AG32" s="418"/>
      <c r="AH32" s="510"/>
      <c r="AI32" s="379"/>
      <c r="AJ32" s="379"/>
      <c r="AK32" s="379"/>
      <c r="AL32" s="418"/>
      <c r="AM32" s="510"/>
      <c r="AN32" s="379"/>
      <c r="AO32" s="379"/>
      <c r="AP32" s="379"/>
      <c r="AQ32" s="418"/>
      <c r="AR32" s="510"/>
      <c r="AS32" s="379"/>
      <c r="AT32" s="379"/>
      <c r="AU32" s="379"/>
      <c r="AV32" s="418"/>
      <c r="AW32" s="510"/>
      <c r="AX32" s="379"/>
      <c r="AY32" s="379"/>
      <c r="AZ32" s="379"/>
      <c r="BA32" s="418"/>
      <c r="BB32" s="510"/>
      <c r="BC32" s="379"/>
      <c r="BD32" s="379"/>
      <c r="BE32" s="379"/>
      <c r="BF32" s="418"/>
      <c r="BG32" s="510"/>
      <c r="BH32" s="379"/>
      <c r="BI32" s="379"/>
      <c r="BJ32" s="379"/>
      <c r="BK32" s="418"/>
      <c r="BL32" s="510"/>
      <c r="BM32" s="379"/>
      <c r="BN32" s="379"/>
      <c r="BO32" s="379"/>
      <c r="BP32" s="418"/>
      <c r="BQ32" s="510"/>
      <c r="BR32" s="379"/>
      <c r="BS32" s="379"/>
      <c r="BT32" s="379"/>
      <c r="BU32" s="418"/>
      <c r="BV32" s="510"/>
      <c r="BW32" s="379"/>
      <c r="BX32" s="379"/>
      <c r="BY32" s="379"/>
      <c r="BZ32" s="418"/>
      <c r="CA32" s="510"/>
      <c r="CB32" s="379"/>
      <c r="CC32" s="379"/>
      <c r="CD32" s="379"/>
      <c r="CE32" s="418"/>
      <c r="CF32" s="510"/>
      <c r="CG32" s="379"/>
      <c r="CH32" s="379"/>
      <c r="CI32" s="379"/>
      <c r="CJ32" s="418"/>
      <c r="CK32" s="510"/>
      <c r="CL32" s="379"/>
      <c r="CM32" s="379"/>
      <c r="CN32" s="379"/>
      <c r="CO32" s="418"/>
      <c r="CP32" s="510"/>
      <c r="CQ32" s="379"/>
      <c r="CR32" s="379"/>
      <c r="CS32" s="379"/>
      <c r="CT32" s="418"/>
      <c r="CU32" s="510"/>
      <c r="CV32" s="379"/>
      <c r="CW32" s="379"/>
      <c r="CX32" s="379"/>
      <c r="CY32" s="418"/>
      <c r="CZ32" s="510"/>
      <c r="DA32" s="379"/>
      <c r="DB32" s="379"/>
      <c r="DC32" s="379"/>
      <c r="DD32" s="418"/>
      <c r="DE32" s="510"/>
      <c r="DF32" s="379"/>
      <c r="DG32" s="379"/>
      <c r="DH32" s="379"/>
      <c r="DI32" s="418"/>
      <c r="DJ32" s="510"/>
      <c r="DK32" s="379"/>
      <c r="DL32" s="379"/>
      <c r="DM32" s="379"/>
      <c r="DN32" s="418"/>
      <c r="DO32" s="510"/>
      <c r="DP32" s="379"/>
      <c r="DQ32" s="379"/>
      <c r="DR32" s="379"/>
      <c r="DS32" s="418"/>
      <c r="DT32" s="510"/>
      <c r="DU32" s="379"/>
      <c r="DV32" s="379"/>
      <c r="DW32" s="379"/>
      <c r="DX32" s="418"/>
      <c r="DY32" s="510"/>
      <c r="DZ32" s="379"/>
      <c r="EA32" s="379"/>
      <c r="EB32" s="379"/>
      <c r="EC32" s="418"/>
      <c r="ED32" s="510"/>
      <c r="EE32" s="379"/>
      <c r="EF32" s="379"/>
      <c r="EG32" s="379"/>
      <c r="EH32" s="418"/>
      <c r="EI32" s="510"/>
      <c r="EJ32" s="379"/>
      <c r="EK32" s="379"/>
      <c r="EL32" s="379"/>
      <c r="EM32" s="418"/>
      <c r="EN32" s="510"/>
      <c r="EO32" s="379"/>
      <c r="EP32" s="379"/>
      <c r="EQ32" s="379"/>
      <c r="ER32" s="418"/>
      <c r="ES32" s="510"/>
      <c r="ET32" s="379"/>
      <c r="EU32" s="379"/>
      <c r="EV32" s="379"/>
      <c r="EW32" s="418"/>
      <c r="EX32" s="510"/>
      <c r="EY32" s="379"/>
      <c r="EZ32" s="379"/>
      <c r="FA32" s="379"/>
      <c r="FB32" s="418"/>
      <c r="FC32" s="510"/>
      <c r="FD32" s="379"/>
      <c r="FE32" s="379"/>
      <c r="FF32" s="379"/>
      <c r="FG32" s="418"/>
      <c r="FH32" s="510"/>
      <c r="FI32" s="379"/>
      <c r="FJ32" s="379"/>
      <c r="FK32" s="379"/>
      <c r="FL32" s="418"/>
      <c r="FM32" s="510"/>
      <c r="FN32" s="379"/>
      <c r="FO32" s="379"/>
      <c r="FP32" s="379"/>
      <c r="FQ32" s="418"/>
      <c r="FR32" s="510"/>
      <c r="FS32" s="379"/>
      <c r="FT32" s="379"/>
      <c r="FU32" s="379"/>
      <c r="FV32" s="418"/>
      <c r="FW32" s="510"/>
      <c r="FX32" s="379"/>
      <c r="FY32" s="379"/>
      <c r="FZ32" s="379"/>
      <c r="GA32" s="418"/>
      <c r="GB32" s="510"/>
      <c r="GC32" s="379"/>
      <c r="GD32" s="379"/>
      <c r="GE32" s="379"/>
      <c r="GF32" s="418"/>
      <c r="GG32" s="510"/>
      <c r="GH32" s="379"/>
      <c r="GI32" s="379"/>
      <c r="GJ32" s="379"/>
      <c r="GK32" s="418"/>
      <c r="GL32" s="510"/>
      <c r="GM32" s="379"/>
      <c r="GN32" s="379"/>
      <c r="GO32" s="379"/>
      <c r="GP32" s="418"/>
      <c r="GQ32" s="510"/>
      <c r="GR32" s="379"/>
      <c r="GS32" s="379"/>
      <c r="GT32" s="379"/>
      <c r="GU32" s="418"/>
      <c r="GV32" s="510"/>
      <c r="GW32" s="379"/>
      <c r="GX32" s="379"/>
      <c r="GY32" s="379"/>
      <c r="GZ32" s="418"/>
      <c r="HA32" s="510"/>
      <c r="HB32" s="379"/>
      <c r="HC32" s="379"/>
      <c r="HD32" s="379"/>
      <c r="HE32" s="418"/>
      <c r="HF32" s="510"/>
      <c r="HG32" s="379"/>
      <c r="HH32" s="379"/>
      <c r="HI32" s="379"/>
      <c r="HJ32" s="418"/>
      <c r="HK32" s="510"/>
      <c r="HL32" s="379"/>
      <c r="HM32" s="379"/>
      <c r="HN32" s="379"/>
      <c r="HO32" s="418"/>
      <c r="HP32" s="510"/>
      <c r="HQ32" s="379"/>
      <c r="HR32" s="379"/>
      <c r="HS32" s="379"/>
      <c r="HT32" s="418"/>
      <c r="HU32" s="510"/>
      <c r="HV32" s="379"/>
      <c r="HW32" s="379"/>
      <c r="HX32" s="379"/>
      <c r="HY32" s="418"/>
      <c r="HZ32" s="510"/>
      <c r="IA32" s="379"/>
      <c r="IB32" s="379"/>
      <c r="IC32" s="379"/>
      <c r="ID32" s="418"/>
      <c r="IE32" s="510"/>
      <c r="IF32" s="379"/>
      <c r="IG32" s="379"/>
      <c r="IH32" s="379"/>
      <c r="II32" s="418"/>
      <c r="IJ32" s="510"/>
      <c r="IK32" s="379"/>
      <c r="IL32" s="379"/>
      <c r="IM32" s="379"/>
      <c r="IN32" s="418"/>
      <c r="IO32" s="510"/>
      <c r="IP32" s="379"/>
      <c r="IQ32" s="379"/>
      <c r="IR32" s="379"/>
      <c r="IS32" s="418"/>
      <c r="IT32" s="510"/>
      <c r="IU32" s="379"/>
      <c r="IV32" s="379"/>
      <c r="IW32" s="379"/>
      <c r="IX32" s="418"/>
      <c r="IY32" s="510"/>
      <c r="IZ32" s="379"/>
      <c r="JA32" s="379"/>
      <c r="JB32" s="379"/>
      <c r="JC32" s="418"/>
    </row>
    <row r="33" spans="1:263" ht="19.5" customHeight="1" x14ac:dyDescent="0.2">
      <c r="A33" s="88" t="s">
        <v>104</v>
      </c>
      <c r="B33" s="621" t="s">
        <v>166</v>
      </c>
      <c r="C33" s="622"/>
      <c r="D33" s="622"/>
      <c r="E33" s="622"/>
      <c r="F33" s="622"/>
      <c r="G33" s="622"/>
      <c r="H33" s="100" t="s">
        <v>17</v>
      </c>
      <c r="I33" s="510"/>
      <c r="J33" s="379"/>
      <c r="K33" s="379"/>
      <c r="L33" s="379"/>
      <c r="M33" s="418"/>
      <c r="N33" s="510"/>
      <c r="O33" s="379"/>
      <c r="P33" s="379"/>
      <c r="Q33" s="379"/>
      <c r="R33" s="418"/>
      <c r="S33" s="510"/>
      <c r="T33" s="379"/>
      <c r="U33" s="379"/>
      <c r="V33" s="379"/>
      <c r="W33" s="418"/>
      <c r="X33" s="510"/>
      <c r="Y33" s="379"/>
      <c r="Z33" s="379"/>
      <c r="AA33" s="379"/>
      <c r="AB33" s="418"/>
      <c r="AC33" s="510"/>
      <c r="AD33" s="379"/>
      <c r="AE33" s="379"/>
      <c r="AF33" s="379"/>
      <c r="AG33" s="418"/>
      <c r="AH33" s="510"/>
      <c r="AI33" s="379"/>
      <c r="AJ33" s="379"/>
      <c r="AK33" s="379"/>
      <c r="AL33" s="418"/>
      <c r="AM33" s="510"/>
      <c r="AN33" s="379"/>
      <c r="AO33" s="379"/>
      <c r="AP33" s="379"/>
      <c r="AQ33" s="418"/>
      <c r="AR33" s="510"/>
      <c r="AS33" s="379"/>
      <c r="AT33" s="379"/>
      <c r="AU33" s="379"/>
      <c r="AV33" s="418"/>
      <c r="AW33" s="510"/>
      <c r="AX33" s="379"/>
      <c r="AY33" s="379"/>
      <c r="AZ33" s="379"/>
      <c r="BA33" s="418"/>
      <c r="BB33" s="510"/>
      <c r="BC33" s="379"/>
      <c r="BD33" s="379"/>
      <c r="BE33" s="379"/>
      <c r="BF33" s="418"/>
      <c r="BG33" s="510"/>
      <c r="BH33" s="379"/>
      <c r="BI33" s="379"/>
      <c r="BJ33" s="379"/>
      <c r="BK33" s="418"/>
      <c r="BL33" s="510"/>
      <c r="BM33" s="379"/>
      <c r="BN33" s="379"/>
      <c r="BO33" s="379"/>
      <c r="BP33" s="418"/>
      <c r="BQ33" s="510"/>
      <c r="BR33" s="379"/>
      <c r="BS33" s="379"/>
      <c r="BT33" s="379"/>
      <c r="BU33" s="418"/>
      <c r="BV33" s="510"/>
      <c r="BW33" s="379"/>
      <c r="BX33" s="379"/>
      <c r="BY33" s="379"/>
      <c r="BZ33" s="418"/>
      <c r="CA33" s="510"/>
      <c r="CB33" s="379"/>
      <c r="CC33" s="379"/>
      <c r="CD33" s="379"/>
      <c r="CE33" s="418"/>
      <c r="CF33" s="510"/>
      <c r="CG33" s="379"/>
      <c r="CH33" s="379"/>
      <c r="CI33" s="379"/>
      <c r="CJ33" s="418"/>
      <c r="CK33" s="510"/>
      <c r="CL33" s="379"/>
      <c r="CM33" s="379"/>
      <c r="CN33" s="379"/>
      <c r="CO33" s="418"/>
      <c r="CP33" s="510"/>
      <c r="CQ33" s="379"/>
      <c r="CR33" s="379"/>
      <c r="CS33" s="379"/>
      <c r="CT33" s="418"/>
      <c r="CU33" s="510"/>
      <c r="CV33" s="379"/>
      <c r="CW33" s="379"/>
      <c r="CX33" s="379"/>
      <c r="CY33" s="418"/>
      <c r="CZ33" s="510"/>
      <c r="DA33" s="379"/>
      <c r="DB33" s="379"/>
      <c r="DC33" s="379"/>
      <c r="DD33" s="418"/>
      <c r="DE33" s="510"/>
      <c r="DF33" s="379"/>
      <c r="DG33" s="379"/>
      <c r="DH33" s="379"/>
      <c r="DI33" s="418"/>
      <c r="DJ33" s="510"/>
      <c r="DK33" s="379"/>
      <c r="DL33" s="379"/>
      <c r="DM33" s="379"/>
      <c r="DN33" s="418"/>
      <c r="DO33" s="510"/>
      <c r="DP33" s="379"/>
      <c r="DQ33" s="379"/>
      <c r="DR33" s="379"/>
      <c r="DS33" s="418"/>
      <c r="DT33" s="510"/>
      <c r="DU33" s="379"/>
      <c r="DV33" s="379"/>
      <c r="DW33" s="379"/>
      <c r="DX33" s="418"/>
      <c r="DY33" s="510"/>
      <c r="DZ33" s="379"/>
      <c r="EA33" s="379"/>
      <c r="EB33" s="379"/>
      <c r="EC33" s="418"/>
      <c r="ED33" s="510"/>
      <c r="EE33" s="379"/>
      <c r="EF33" s="379"/>
      <c r="EG33" s="379"/>
      <c r="EH33" s="418"/>
      <c r="EI33" s="510"/>
      <c r="EJ33" s="379"/>
      <c r="EK33" s="379"/>
      <c r="EL33" s="379"/>
      <c r="EM33" s="418"/>
      <c r="EN33" s="510"/>
      <c r="EO33" s="379"/>
      <c r="EP33" s="379"/>
      <c r="EQ33" s="379"/>
      <c r="ER33" s="418"/>
      <c r="ES33" s="510"/>
      <c r="ET33" s="379"/>
      <c r="EU33" s="379"/>
      <c r="EV33" s="379"/>
      <c r="EW33" s="418"/>
      <c r="EX33" s="510"/>
      <c r="EY33" s="379"/>
      <c r="EZ33" s="379"/>
      <c r="FA33" s="379"/>
      <c r="FB33" s="418"/>
      <c r="FC33" s="510"/>
      <c r="FD33" s="379"/>
      <c r="FE33" s="379"/>
      <c r="FF33" s="379"/>
      <c r="FG33" s="418"/>
      <c r="FH33" s="510"/>
      <c r="FI33" s="379"/>
      <c r="FJ33" s="379"/>
      <c r="FK33" s="379"/>
      <c r="FL33" s="418"/>
      <c r="FM33" s="510"/>
      <c r="FN33" s="379"/>
      <c r="FO33" s="379"/>
      <c r="FP33" s="379"/>
      <c r="FQ33" s="418"/>
      <c r="FR33" s="510"/>
      <c r="FS33" s="379"/>
      <c r="FT33" s="379"/>
      <c r="FU33" s="379"/>
      <c r="FV33" s="418"/>
      <c r="FW33" s="510"/>
      <c r="FX33" s="379"/>
      <c r="FY33" s="379"/>
      <c r="FZ33" s="379"/>
      <c r="GA33" s="418"/>
      <c r="GB33" s="510"/>
      <c r="GC33" s="379"/>
      <c r="GD33" s="379"/>
      <c r="GE33" s="379"/>
      <c r="GF33" s="418"/>
      <c r="GG33" s="510"/>
      <c r="GH33" s="379"/>
      <c r="GI33" s="379"/>
      <c r="GJ33" s="379"/>
      <c r="GK33" s="418"/>
      <c r="GL33" s="510"/>
      <c r="GM33" s="379"/>
      <c r="GN33" s="379"/>
      <c r="GO33" s="379"/>
      <c r="GP33" s="418"/>
      <c r="GQ33" s="510"/>
      <c r="GR33" s="379"/>
      <c r="GS33" s="379"/>
      <c r="GT33" s="379"/>
      <c r="GU33" s="418"/>
      <c r="GV33" s="510"/>
      <c r="GW33" s="379"/>
      <c r="GX33" s="379"/>
      <c r="GY33" s="379"/>
      <c r="GZ33" s="418"/>
      <c r="HA33" s="510"/>
      <c r="HB33" s="379"/>
      <c r="HC33" s="379"/>
      <c r="HD33" s="379"/>
      <c r="HE33" s="418"/>
      <c r="HF33" s="510"/>
      <c r="HG33" s="379"/>
      <c r="HH33" s="379"/>
      <c r="HI33" s="379"/>
      <c r="HJ33" s="418"/>
      <c r="HK33" s="510"/>
      <c r="HL33" s="379"/>
      <c r="HM33" s="379"/>
      <c r="HN33" s="379"/>
      <c r="HO33" s="418"/>
      <c r="HP33" s="510"/>
      <c r="HQ33" s="379"/>
      <c r="HR33" s="379"/>
      <c r="HS33" s="379"/>
      <c r="HT33" s="418"/>
      <c r="HU33" s="510"/>
      <c r="HV33" s="379"/>
      <c r="HW33" s="379"/>
      <c r="HX33" s="379"/>
      <c r="HY33" s="418"/>
      <c r="HZ33" s="510"/>
      <c r="IA33" s="379"/>
      <c r="IB33" s="379"/>
      <c r="IC33" s="379"/>
      <c r="ID33" s="418"/>
      <c r="IE33" s="510"/>
      <c r="IF33" s="379"/>
      <c r="IG33" s="379"/>
      <c r="IH33" s="379"/>
      <c r="II33" s="418"/>
      <c r="IJ33" s="510"/>
      <c r="IK33" s="379"/>
      <c r="IL33" s="379"/>
      <c r="IM33" s="379"/>
      <c r="IN33" s="418"/>
      <c r="IO33" s="510"/>
      <c r="IP33" s="379"/>
      <c r="IQ33" s="379"/>
      <c r="IR33" s="379"/>
      <c r="IS33" s="418"/>
      <c r="IT33" s="510"/>
      <c r="IU33" s="379"/>
      <c r="IV33" s="379"/>
      <c r="IW33" s="379"/>
      <c r="IX33" s="418"/>
      <c r="IY33" s="510"/>
      <c r="IZ33" s="379"/>
      <c r="JA33" s="379"/>
      <c r="JB33" s="379"/>
      <c r="JC33" s="418"/>
    </row>
    <row r="34" spans="1:263" ht="19.5" customHeight="1" x14ac:dyDescent="0.2">
      <c r="A34" s="88" t="s">
        <v>122</v>
      </c>
      <c r="B34" s="621" t="s">
        <v>167</v>
      </c>
      <c r="C34" s="621"/>
      <c r="D34" s="621"/>
      <c r="E34" s="623" t="s">
        <v>169</v>
      </c>
      <c r="F34" s="624"/>
      <c r="G34" s="624"/>
      <c r="H34" s="625"/>
      <c r="I34" s="127"/>
      <c r="J34" s="101" t="s">
        <v>110</v>
      </c>
      <c r="K34" s="511"/>
      <c r="L34" s="512"/>
      <c r="M34" s="102" t="s">
        <v>17</v>
      </c>
      <c r="N34" s="127"/>
      <c r="O34" s="101" t="s">
        <v>110</v>
      </c>
      <c r="P34" s="511"/>
      <c r="Q34" s="512"/>
      <c r="R34" s="102" t="s">
        <v>17</v>
      </c>
      <c r="S34" s="127"/>
      <c r="T34" s="101" t="s">
        <v>110</v>
      </c>
      <c r="U34" s="511"/>
      <c r="V34" s="512"/>
      <c r="W34" s="103" t="s">
        <v>17</v>
      </c>
      <c r="X34" s="127"/>
      <c r="Y34" s="101" t="s">
        <v>110</v>
      </c>
      <c r="Z34" s="511"/>
      <c r="AA34" s="512"/>
      <c r="AB34" s="102" t="s">
        <v>17</v>
      </c>
      <c r="AC34" s="127"/>
      <c r="AD34" s="101" t="s">
        <v>110</v>
      </c>
      <c r="AE34" s="511"/>
      <c r="AF34" s="512"/>
      <c r="AG34" s="102" t="s">
        <v>17</v>
      </c>
      <c r="AH34" s="127"/>
      <c r="AI34" s="101" t="s">
        <v>110</v>
      </c>
      <c r="AJ34" s="511"/>
      <c r="AK34" s="512"/>
      <c r="AL34" s="103" t="s">
        <v>17</v>
      </c>
      <c r="AM34" s="127"/>
      <c r="AN34" s="101" t="s">
        <v>110</v>
      </c>
      <c r="AO34" s="511"/>
      <c r="AP34" s="512"/>
      <c r="AQ34" s="102" t="s">
        <v>17</v>
      </c>
      <c r="AR34" s="127"/>
      <c r="AS34" s="101" t="s">
        <v>110</v>
      </c>
      <c r="AT34" s="511"/>
      <c r="AU34" s="512"/>
      <c r="AV34" s="102" t="s">
        <v>17</v>
      </c>
      <c r="AW34" s="127"/>
      <c r="AX34" s="101" t="s">
        <v>110</v>
      </c>
      <c r="AY34" s="511"/>
      <c r="AZ34" s="512"/>
      <c r="BA34" s="103" t="s">
        <v>17</v>
      </c>
      <c r="BB34" s="127"/>
      <c r="BC34" s="101" t="s">
        <v>110</v>
      </c>
      <c r="BD34" s="511"/>
      <c r="BE34" s="512"/>
      <c r="BF34" s="102" t="s">
        <v>17</v>
      </c>
      <c r="BG34" s="127"/>
      <c r="BH34" s="101" t="s">
        <v>110</v>
      </c>
      <c r="BI34" s="511"/>
      <c r="BJ34" s="512"/>
      <c r="BK34" s="102" t="s">
        <v>17</v>
      </c>
      <c r="BL34" s="127"/>
      <c r="BM34" s="101" t="s">
        <v>110</v>
      </c>
      <c r="BN34" s="511"/>
      <c r="BO34" s="512"/>
      <c r="BP34" s="103" t="s">
        <v>17</v>
      </c>
      <c r="BQ34" s="127"/>
      <c r="BR34" s="101" t="s">
        <v>110</v>
      </c>
      <c r="BS34" s="511"/>
      <c r="BT34" s="512"/>
      <c r="BU34" s="102" t="s">
        <v>17</v>
      </c>
      <c r="BV34" s="127"/>
      <c r="BW34" s="101" t="s">
        <v>110</v>
      </c>
      <c r="BX34" s="511"/>
      <c r="BY34" s="512"/>
      <c r="BZ34" s="102" t="s">
        <v>17</v>
      </c>
      <c r="CA34" s="127"/>
      <c r="CB34" s="101" t="s">
        <v>110</v>
      </c>
      <c r="CC34" s="511"/>
      <c r="CD34" s="512"/>
      <c r="CE34" s="103" t="s">
        <v>17</v>
      </c>
      <c r="CF34" s="127"/>
      <c r="CG34" s="101" t="s">
        <v>110</v>
      </c>
      <c r="CH34" s="511"/>
      <c r="CI34" s="512"/>
      <c r="CJ34" s="102" t="s">
        <v>17</v>
      </c>
      <c r="CK34" s="127"/>
      <c r="CL34" s="101" t="s">
        <v>110</v>
      </c>
      <c r="CM34" s="511"/>
      <c r="CN34" s="512"/>
      <c r="CO34" s="102" t="s">
        <v>17</v>
      </c>
      <c r="CP34" s="127"/>
      <c r="CQ34" s="101" t="s">
        <v>110</v>
      </c>
      <c r="CR34" s="511"/>
      <c r="CS34" s="512"/>
      <c r="CT34" s="103" t="s">
        <v>17</v>
      </c>
      <c r="CU34" s="127"/>
      <c r="CV34" s="101" t="s">
        <v>110</v>
      </c>
      <c r="CW34" s="511"/>
      <c r="CX34" s="512"/>
      <c r="CY34" s="102" t="s">
        <v>17</v>
      </c>
      <c r="CZ34" s="127"/>
      <c r="DA34" s="101" t="s">
        <v>110</v>
      </c>
      <c r="DB34" s="511"/>
      <c r="DC34" s="512"/>
      <c r="DD34" s="102" t="s">
        <v>17</v>
      </c>
      <c r="DE34" s="127"/>
      <c r="DF34" s="101" t="s">
        <v>110</v>
      </c>
      <c r="DG34" s="511"/>
      <c r="DH34" s="512"/>
      <c r="DI34" s="103" t="s">
        <v>17</v>
      </c>
      <c r="DJ34" s="127"/>
      <c r="DK34" s="101" t="s">
        <v>110</v>
      </c>
      <c r="DL34" s="511"/>
      <c r="DM34" s="512"/>
      <c r="DN34" s="102" t="s">
        <v>17</v>
      </c>
      <c r="DO34" s="127"/>
      <c r="DP34" s="101" t="s">
        <v>110</v>
      </c>
      <c r="DQ34" s="511"/>
      <c r="DR34" s="512"/>
      <c r="DS34" s="102" t="s">
        <v>17</v>
      </c>
      <c r="DT34" s="127"/>
      <c r="DU34" s="101" t="s">
        <v>110</v>
      </c>
      <c r="DV34" s="511"/>
      <c r="DW34" s="512"/>
      <c r="DX34" s="103" t="s">
        <v>17</v>
      </c>
      <c r="DY34" s="127"/>
      <c r="DZ34" s="101" t="s">
        <v>110</v>
      </c>
      <c r="EA34" s="511"/>
      <c r="EB34" s="512"/>
      <c r="EC34" s="102" t="s">
        <v>17</v>
      </c>
      <c r="ED34" s="127"/>
      <c r="EE34" s="101" t="s">
        <v>110</v>
      </c>
      <c r="EF34" s="511"/>
      <c r="EG34" s="512"/>
      <c r="EH34" s="102" t="s">
        <v>17</v>
      </c>
      <c r="EI34" s="127"/>
      <c r="EJ34" s="101" t="s">
        <v>110</v>
      </c>
      <c r="EK34" s="511"/>
      <c r="EL34" s="512"/>
      <c r="EM34" s="103" t="s">
        <v>17</v>
      </c>
      <c r="EN34" s="127"/>
      <c r="EO34" s="101" t="s">
        <v>110</v>
      </c>
      <c r="EP34" s="511"/>
      <c r="EQ34" s="512"/>
      <c r="ER34" s="102" t="s">
        <v>17</v>
      </c>
      <c r="ES34" s="127"/>
      <c r="ET34" s="101" t="s">
        <v>110</v>
      </c>
      <c r="EU34" s="511"/>
      <c r="EV34" s="512"/>
      <c r="EW34" s="102" t="s">
        <v>17</v>
      </c>
      <c r="EX34" s="127"/>
      <c r="EY34" s="101" t="s">
        <v>110</v>
      </c>
      <c r="EZ34" s="511"/>
      <c r="FA34" s="512"/>
      <c r="FB34" s="103" t="s">
        <v>17</v>
      </c>
      <c r="FC34" s="127"/>
      <c r="FD34" s="101" t="s">
        <v>110</v>
      </c>
      <c r="FE34" s="511"/>
      <c r="FF34" s="512"/>
      <c r="FG34" s="102" t="s">
        <v>17</v>
      </c>
      <c r="FH34" s="127"/>
      <c r="FI34" s="101" t="s">
        <v>110</v>
      </c>
      <c r="FJ34" s="511"/>
      <c r="FK34" s="512"/>
      <c r="FL34" s="102" t="s">
        <v>17</v>
      </c>
      <c r="FM34" s="127"/>
      <c r="FN34" s="101" t="s">
        <v>110</v>
      </c>
      <c r="FO34" s="511"/>
      <c r="FP34" s="512"/>
      <c r="FQ34" s="103" t="s">
        <v>17</v>
      </c>
      <c r="FR34" s="127"/>
      <c r="FS34" s="101" t="s">
        <v>110</v>
      </c>
      <c r="FT34" s="511"/>
      <c r="FU34" s="512"/>
      <c r="FV34" s="102" t="s">
        <v>17</v>
      </c>
      <c r="FW34" s="127"/>
      <c r="FX34" s="101" t="s">
        <v>110</v>
      </c>
      <c r="FY34" s="511"/>
      <c r="FZ34" s="512"/>
      <c r="GA34" s="102" t="s">
        <v>17</v>
      </c>
      <c r="GB34" s="127"/>
      <c r="GC34" s="101" t="s">
        <v>110</v>
      </c>
      <c r="GD34" s="511"/>
      <c r="GE34" s="512"/>
      <c r="GF34" s="103" t="s">
        <v>17</v>
      </c>
      <c r="GG34" s="127"/>
      <c r="GH34" s="101" t="s">
        <v>110</v>
      </c>
      <c r="GI34" s="511"/>
      <c r="GJ34" s="512"/>
      <c r="GK34" s="102" t="s">
        <v>17</v>
      </c>
      <c r="GL34" s="127"/>
      <c r="GM34" s="101" t="s">
        <v>110</v>
      </c>
      <c r="GN34" s="511"/>
      <c r="GO34" s="512"/>
      <c r="GP34" s="102" t="s">
        <v>17</v>
      </c>
      <c r="GQ34" s="127"/>
      <c r="GR34" s="101" t="s">
        <v>110</v>
      </c>
      <c r="GS34" s="511"/>
      <c r="GT34" s="512"/>
      <c r="GU34" s="103" t="s">
        <v>17</v>
      </c>
      <c r="GV34" s="127"/>
      <c r="GW34" s="101" t="s">
        <v>110</v>
      </c>
      <c r="GX34" s="511"/>
      <c r="GY34" s="512"/>
      <c r="GZ34" s="102" t="s">
        <v>17</v>
      </c>
      <c r="HA34" s="127"/>
      <c r="HB34" s="101" t="s">
        <v>110</v>
      </c>
      <c r="HC34" s="511"/>
      <c r="HD34" s="512"/>
      <c r="HE34" s="102" t="s">
        <v>17</v>
      </c>
      <c r="HF34" s="127"/>
      <c r="HG34" s="101" t="s">
        <v>110</v>
      </c>
      <c r="HH34" s="511"/>
      <c r="HI34" s="512"/>
      <c r="HJ34" s="103" t="s">
        <v>17</v>
      </c>
      <c r="HK34" s="127"/>
      <c r="HL34" s="101" t="s">
        <v>110</v>
      </c>
      <c r="HM34" s="511"/>
      <c r="HN34" s="512"/>
      <c r="HO34" s="102" t="s">
        <v>17</v>
      </c>
      <c r="HP34" s="127"/>
      <c r="HQ34" s="101" t="s">
        <v>110</v>
      </c>
      <c r="HR34" s="511"/>
      <c r="HS34" s="512"/>
      <c r="HT34" s="102" t="s">
        <v>17</v>
      </c>
      <c r="HU34" s="127"/>
      <c r="HV34" s="101" t="s">
        <v>110</v>
      </c>
      <c r="HW34" s="511"/>
      <c r="HX34" s="512"/>
      <c r="HY34" s="103" t="s">
        <v>17</v>
      </c>
      <c r="HZ34" s="127"/>
      <c r="IA34" s="101" t="s">
        <v>110</v>
      </c>
      <c r="IB34" s="511"/>
      <c r="IC34" s="512"/>
      <c r="ID34" s="102" t="s">
        <v>17</v>
      </c>
      <c r="IE34" s="127"/>
      <c r="IF34" s="101" t="s">
        <v>110</v>
      </c>
      <c r="IG34" s="511"/>
      <c r="IH34" s="512"/>
      <c r="II34" s="103" t="s">
        <v>17</v>
      </c>
      <c r="IJ34" s="127"/>
      <c r="IK34" s="101" t="s">
        <v>110</v>
      </c>
      <c r="IL34" s="511"/>
      <c r="IM34" s="512"/>
      <c r="IN34" s="103" t="s">
        <v>17</v>
      </c>
      <c r="IO34" s="127"/>
      <c r="IP34" s="101" t="s">
        <v>110</v>
      </c>
      <c r="IQ34" s="511"/>
      <c r="IR34" s="512"/>
      <c r="IS34" s="103" t="s">
        <v>17</v>
      </c>
      <c r="IT34" s="127"/>
      <c r="IU34" s="101" t="s">
        <v>110</v>
      </c>
      <c r="IV34" s="511"/>
      <c r="IW34" s="512"/>
      <c r="IX34" s="103" t="s">
        <v>17</v>
      </c>
      <c r="IY34" s="127"/>
      <c r="IZ34" s="101" t="s">
        <v>110</v>
      </c>
      <c r="JA34" s="511"/>
      <c r="JB34" s="512"/>
      <c r="JC34" s="103" t="s">
        <v>17</v>
      </c>
    </row>
    <row r="35" spans="1:263" ht="19.5" customHeight="1" x14ac:dyDescent="0.2">
      <c r="A35" s="88" t="s">
        <v>123</v>
      </c>
      <c r="B35" s="621" t="s">
        <v>168</v>
      </c>
      <c r="C35" s="621"/>
      <c r="D35" s="621"/>
      <c r="E35" s="623" t="s">
        <v>169</v>
      </c>
      <c r="F35" s="624"/>
      <c r="G35" s="624"/>
      <c r="H35" s="625"/>
      <c r="I35" s="127"/>
      <c r="J35" s="101" t="s">
        <v>110</v>
      </c>
      <c r="K35" s="511"/>
      <c r="L35" s="512"/>
      <c r="M35" s="102" t="s">
        <v>17</v>
      </c>
      <c r="N35" s="127"/>
      <c r="O35" s="101" t="s">
        <v>110</v>
      </c>
      <c r="P35" s="511"/>
      <c r="Q35" s="512"/>
      <c r="R35" s="102" t="s">
        <v>17</v>
      </c>
      <c r="S35" s="127"/>
      <c r="T35" s="101" t="s">
        <v>110</v>
      </c>
      <c r="U35" s="511"/>
      <c r="V35" s="512"/>
      <c r="W35" s="103" t="s">
        <v>17</v>
      </c>
      <c r="X35" s="127"/>
      <c r="Y35" s="101" t="s">
        <v>110</v>
      </c>
      <c r="Z35" s="511"/>
      <c r="AA35" s="512"/>
      <c r="AB35" s="102" t="s">
        <v>17</v>
      </c>
      <c r="AC35" s="127"/>
      <c r="AD35" s="101" t="s">
        <v>110</v>
      </c>
      <c r="AE35" s="511"/>
      <c r="AF35" s="512"/>
      <c r="AG35" s="102" t="s">
        <v>17</v>
      </c>
      <c r="AH35" s="127"/>
      <c r="AI35" s="101" t="s">
        <v>110</v>
      </c>
      <c r="AJ35" s="511"/>
      <c r="AK35" s="512"/>
      <c r="AL35" s="103" t="s">
        <v>17</v>
      </c>
      <c r="AM35" s="127"/>
      <c r="AN35" s="101" t="s">
        <v>110</v>
      </c>
      <c r="AO35" s="511"/>
      <c r="AP35" s="512"/>
      <c r="AQ35" s="102" t="s">
        <v>17</v>
      </c>
      <c r="AR35" s="127"/>
      <c r="AS35" s="101" t="s">
        <v>110</v>
      </c>
      <c r="AT35" s="511"/>
      <c r="AU35" s="512"/>
      <c r="AV35" s="102" t="s">
        <v>17</v>
      </c>
      <c r="AW35" s="127"/>
      <c r="AX35" s="101" t="s">
        <v>110</v>
      </c>
      <c r="AY35" s="511"/>
      <c r="AZ35" s="512"/>
      <c r="BA35" s="103" t="s">
        <v>17</v>
      </c>
      <c r="BB35" s="127"/>
      <c r="BC35" s="101" t="s">
        <v>110</v>
      </c>
      <c r="BD35" s="511"/>
      <c r="BE35" s="512"/>
      <c r="BF35" s="102" t="s">
        <v>17</v>
      </c>
      <c r="BG35" s="127"/>
      <c r="BH35" s="101" t="s">
        <v>110</v>
      </c>
      <c r="BI35" s="511"/>
      <c r="BJ35" s="512"/>
      <c r="BK35" s="102" t="s">
        <v>17</v>
      </c>
      <c r="BL35" s="127"/>
      <c r="BM35" s="101" t="s">
        <v>110</v>
      </c>
      <c r="BN35" s="511"/>
      <c r="BO35" s="512"/>
      <c r="BP35" s="103" t="s">
        <v>17</v>
      </c>
      <c r="BQ35" s="127"/>
      <c r="BR35" s="101" t="s">
        <v>110</v>
      </c>
      <c r="BS35" s="511"/>
      <c r="BT35" s="512"/>
      <c r="BU35" s="102" t="s">
        <v>17</v>
      </c>
      <c r="BV35" s="127"/>
      <c r="BW35" s="101" t="s">
        <v>110</v>
      </c>
      <c r="BX35" s="511"/>
      <c r="BY35" s="512"/>
      <c r="BZ35" s="102" t="s">
        <v>17</v>
      </c>
      <c r="CA35" s="127"/>
      <c r="CB35" s="101" t="s">
        <v>110</v>
      </c>
      <c r="CC35" s="511"/>
      <c r="CD35" s="512"/>
      <c r="CE35" s="103" t="s">
        <v>17</v>
      </c>
      <c r="CF35" s="127"/>
      <c r="CG35" s="101" t="s">
        <v>110</v>
      </c>
      <c r="CH35" s="511"/>
      <c r="CI35" s="512"/>
      <c r="CJ35" s="102" t="s">
        <v>17</v>
      </c>
      <c r="CK35" s="127"/>
      <c r="CL35" s="101" t="s">
        <v>110</v>
      </c>
      <c r="CM35" s="511"/>
      <c r="CN35" s="512"/>
      <c r="CO35" s="102" t="s">
        <v>17</v>
      </c>
      <c r="CP35" s="127"/>
      <c r="CQ35" s="101" t="s">
        <v>110</v>
      </c>
      <c r="CR35" s="511"/>
      <c r="CS35" s="512"/>
      <c r="CT35" s="103" t="s">
        <v>17</v>
      </c>
      <c r="CU35" s="127"/>
      <c r="CV35" s="101" t="s">
        <v>110</v>
      </c>
      <c r="CW35" s="511"/>
      <c r="CX35" s="512"/>
      <c r="CY35" s="102" t="s">
        <v>17</v>
      </c>
      <c r="CZ35" s="127"/>
      <c r="DA35" s="101" t="s">
        <v>110</v>
      </c>
      <c r="DB35" s="511"/>
      <c r="DC35" s="512"/>
      <c r="DD35" s="102" t="s">
        <v>17</v>
      </c>
      <c r="DE35" s="127"/>
      <c r="DF35" s="101" t="s">
        <v>110</v>
      </c>
      <c r="DG35" s="511"/>
      <c r="DH35" s="512"/>
      <c r="DI35" s="103" t="s">
        <v>17</v>
      </c>
      <c r="DJ35" s="127"/>
      <c r="DK35" s="101" t="s">
        <v>110</v>
      </c>
      <c r="DL35" s="511"/>
      <c r="DM35" s="512"/>
      <c r="DN35" s="102" t="s">
        <v>17</v>
      </c>
      <c r="DO35" s="127"/>
      <c r="DP35" s="101" t="s">
        <v>110</v>
      </c>
      <c r="DQ35" s="511"/>
      <c r="DR35" s="512"/>
      <c r="DS35" s="102" t="s">
        <v>17</v>
      </c>
      <c r="DT35" s="127"/>
      <c r="DU35" s="101" t="s">
        <v>110</v>
      </c>
      <c r="DV35" s="511"/>
      <c r="DW35" s="512"/>
      <c r="DX35" s="103" t="s">
        <v>17</v>
      </c>
      <c r="DY35" s="127"/>
      <c r="DZ35" s="101" t="s">
        <v>110</v>
      </c>
      <c r="EA35" s="511"/>
      <c r="EB35" s="512"/>
      <c r="EC35" s="102" t="s">
        <v>17</v>
      </c>
      <c r="ED35" s="127"/>
      <c r="EE35" s="101" t="s">
        <v>110</v>
      </c>
      <c r="EF35" s="511"/>
      <c r="EG35" s="512"/>
      <c r="EH35" s="102" t="s">
        <v>17</v>
      </c>
      <c r="EI35" s="127"/>
      <c r="EJ35" s="101" t="s">
        <v>110</v>
      </c>
      <c r="EK35" s="511"/>
      <c r="EL35" s="512"/>
      <c r="EM35" s="103" t="s">
        <v>17</v>
      </c>
      <c r="EN35" s="127"/>
      <c r="EO35" s="101" t="s">
        <v>110</v>
      </c>
      <c r="EP35" s="511"/>
      <c r="EQ35" s="512"/>
      <c r="ER35" s="102" t="s">
        <v>17</v>
      </c>
      <c r="ES35" s="127"/>
      <c r="ET35" s="101" t="s">
        <v>110</v>
      </c>
      <c r="EU35" s="511"/>
      <c r="EV35" s="512"/>
      <c r="EW35" s="102" t="s">
        <v>17</v>
      </c>
      <c r="EX35" s="127"/>
      <c r="EY35" s="101" t="s">
        <v>110</v>
      </c>
      <c r="EZ35" s="511"/>
      <c r="FA35" s="512"/>
      <c r="FB35" s="103" t="s">
        <v>17</v>
      </c>
      <c r="FC35" s="127"/>
      <c r="FD35" s="101" t="s">
        <v>110</v>
      </c>
      <c r="FE35" s="511"/>
      <c r="FF35" s="512"/>
      <c r="FG35" s="102" t="s">
        <v>17</v>
      </c>
      <c r="FH35" s="127"/>
      <c r="FI35" s="101" t="s">
        <v>110</v>
      </c>
      <c r="FJ35" s="511"/>
      <c r="FK35" s="512"/>
      <c r="FL35" s="102" t="s">
        <v>17</v>
      </c>
      <c r="FM35" s="127"/>
      <c r="FN35" s="101" t="s">
        <v>110</v>
      </c>
      <c r="FO35" s="511"/>
      <c r="FP35" s="512"/>
      <c r="FQ35" s="103" t="s">
        <v>17</v>
      </c>
      <c r="FR35" s="127"/>
      <c r="FS35" s="101" t="s">
        <v>110</v>
      </c>
      <c r="FT35" s="511"/>
      <c r="FU35" s="512"/>
      <c r="FV35" s="102" t="s">
        <v>17</v>
      </c>
      <c r="FW35" s="127"/>
      <c r="FX35" s="101" t="s">
        <v>110</v>
      </c>
      <c r="FY35" s="511"/>
      <c r="FZ35" s="512"/>
      <c r="GA35" s="102" t="s">
        <v>17</v>
      </c>
      <c r="GB35" s="127"/>
      <c r="GC35" s="101" t="s">
        <v>110</v>
      </c>
      <c r="GD35" s="511"/>
      <c r="GE35" s="512"/>
      <c r="GF35" s="103" t="s">
        <v>17</v>
      </c>
      <c r="GG35" s="127"/>
      <c r="GH35" s="101" t="s">
        <v>110</v>
      </c>
      <c r="GI35" s="511"/>
      <c r="GJ35" s="512"/>
      <c r="GK35" s="102" t="s">
        <v>17</v>
      </c>
      <c r="GL35" s="127"/>
      <c r="GM35" s="101" t="s">
        <v>110</v>
      </c>
      <c r="GN35" s="511"/>
      <c r="GO35" s="512"/>
      <c r="GP35" s="102" t="s">
        <v>17</v>
      </c>
      <c r="GQ35" s="127"/>
      <c r="GR35" s="101" t="s">
        <v>110</v>
      </c>
      <c r="GS35" s="511"/>
      <c r="GT35" s="512"/>
      <c r="GU35" s="103" t="s">
        <v>17</v>
      </c>
      <c r="GV35" s="127"/>
      <c r="GW35" s="101" t="s">
        <v>110</v>
      </c>
      <c r="GX35" s="511"/>
      <c r="GY35" s="512"/>
      <c r="GZ35" s="102" t="s">
        <v>17</v>
      </c>
      <c r="HA35" s="127"/>
      <c r="HB35" s="101" t="s">
        <v>110</v>
      </c>
      <c r="HC35" s="511"/>
      <c r="HD35" s="512"/>
      <c r="HE35" s="102" t="s">
        <v>17</v>
      </c>
      <c r="HF35" s="127"/>
      <c r="HG35" s="101" t="s">
        <v>110</v>
      </c>
      <c r="HH35" s="511"/>
      <c r="HI35" s="512"/>
      <c r="HJ35" s="103" t="s">
        <v>17</v>
      </c>
      <c r="HK35" s="127"/>
      <c r="HL35" s="101" t="s">
        <v>110</v>
      </c>
      <c r="HM35" s="511"/>
      <c r="HN35" s="512"/>
      <c r="HO35" s="102" t="s">
        <v>17</v>
      </c>
      <c r="HP35" s="127"/>
      <c r="HQ35" s="101" t="s">
        <v>110</v>
      </c>
      <c r="HR35" s="511"/>
      <c r="HS35" s="512"/>
      <c r="HT35" s="102" t="s">
        <v>17</v>
      </c>
      <c r="HU35" s="127"/>
      <c r="HV35" s="101" t="s">
        <v>110</v>
      </c>
      <c r="HW35" s="511"/>
      <c r="HX35" s="512"/>
      <c r="HY35" s="103" t="s">
        <v>17</v>
      </c>
      <c r="HZ35" s="127"/>
      <c r="IA35" s="101" t="s">
        <v>110</v>
      </c>
      <c r="IB35" s="511"/>
      <c r="IC35" s="512"/>
      <c r="ID35" s="102" t="s">
        <v>17</v>
      </c>
      <c r="IE35" s="127"/>
      <c r="IF35" s="101" t="s">
        <v>110</v>
      </c>
      <c r="IG35" s="511"/>
      <c r="IH35" s="512"/>
      <c r="II35" s="103" t="s">
        <v>17</v>
      </c>
      <c r="IJ35" s="127"/>
      <c r="IK35" s="101" t="s">
        <v>110</v>
      </c>
      <c r="IL35" s="511"/>
      <c r="IM35" s="512"/>
      <c r="IN35" s="103" t="s">
        <v>17</v>
      </c>
      <c r="IO35" s="127"/>
      <c r="IP35" s="101" t="s">
        <v>110</v>
      </c>
      <c r="IQ35" s="511"/>
      <c r="IR35" s="512"/>
      <c r="IS35" s="103" t="s">
        <v>17</v>
      </c>
      <c r="IT35" s="127"/>
      <c r="IU35" s="101" t="s">
        <v>110</v>
      </c>
      <c r="IV35" s="511"/>
      <c r="IW35" s="512"/>
      <c r="IX35" s="103" t="s">
        <v>17</v>
      </c>
      <c r="IY35" s="127"/>
      <c r="IZ35" s="101" t="s">
        <v>110</v>
      </c>
      <c r="JA35" s="511"/>
      <c r="JB35" s="512"/>
      <c r="JC35" s="103" t="s">
        <v>17</v>
      </c>
    </row>
    <row r="36" spans="1:263" ht="19.5" customHeight="1" x14ac:dyDescent="0.2">
      <c r="A36" s="86" t="s">
        <v>124</v>
      </c>
      <c r="B36" s="621" t="s">
        <v>7111</v>
      </c>
      <c r="C36" s="621"/>
      <c r="D36" s="621"/>
      <c r="E36" s="623" t="s">
        <v>169</v>
      </c>
      <c r="F36" s="624"/>
      <c r="G36" s="624"/>
      <c r="H36" s="625"/>
      <c r="I36" s="127"/>
      <c r="J36" s="101" t="s">
        <v>110</v>
      </c>
      <c r="K36" s="511"/>
      <c r="L36" s="512"/>
      <c r="M36" s="102" t="s">
        <v>17</v>
      </c>
      <c r="N36" s="127"/>
      <c r="O36" s="101" t="s">
        <v>110</v>
      </c>
      <c r="P36" s="511"/>
      <c r="Q36" s="512"/>
      <c r="R36" s="102" t="s">
        <v>17</v>
      </c>
      <c r="S36" s="127"/>
      <c r="T36" s="101" t="s">
        <v>110</v>
      </c>
      <c r="U36" s="511"/>
      <c r="V36" s="512"/>
      <c r="W36" s="103" t="s">
        <v>17</v>
      </c>
      <c r="X36" s="127"/>
      <c r="Y36" s="101" t="s">
        <v>110</v>
      </c>
      <c r="Z36" s="511"/>
      <c r="AA36" s="512"/>
      <c r="AB36" s="102" t="s">
        <v>17</v>
      </c>
      <c r="AC36" s="127"/>
      <c r="AD36" s="101" t="s">
        <v>110</v>
      </c>
      <c r="AE36" s="511"/>
      <c r="AF36" s="512"/>
      <c r="AG36" s="102" t="s">
        <v>17</v>
      </c>
      <c r="AH36" s="127"/>
      <c r="AI36" s="101" t="s">
        <v>110</v>
      </c>
      <c r="AJ36" s="511"/>
      <c r="AK36" s="512"/>
      <c r="AL36" s="103" t="s">
        <v>17</v>
      </c>
      <c r="AM36" s="127"/>
      <c r="AN36" s="101" t="s">
        <v>110</v>
      </c>
      <c r="AO36" s="511"/>
      <c r="AP36" s="512"/>
      <c r="AQ36" s="102" t="s">
        <v>17</v>
      </c>
      <c r="AR36" s="127"/>
      <c r="AS36" s="101" t="s">
        <v>110</v>
      </c>
      <c r="AT36" s="511"/>
      <c r="AU36" s="512"/>
      <c r="AV36" s="102" t="s">
        <v>17</v>
      </c>
      <c r="AW36" s="127"/>
      <c r="AX36" s="101" t="s">
        <v>110</v>
      </c>
      <c r="AY36" s="511"/>
      <c r="AZ36" s="512"/>
      <c r="BA36" s="103" t="s">
        <v>17</v>
      </c>
      <c r="BB36" s="127"/>
      <c r="BC36" s="101" t="s">
        <v>110</v>
      </c>
      <c r="BD36" s="511"/>
      <c r="BE36" s="512"/>
      <c r="BF36" s="102" t="s">
        <v>17</v>
      </c>
      <c r="BG36" s="127"/>
      <c r="BH36" s="101" t="s">
        <v>110</v>
      </c>
      <c r="BI36" s="511"/>
      <c r="BJ36" s="512"/>
      <c r="BK36" s="102" t="s">
        <v>17</v>
      </c>
      <c r="BL36" s="127"/>
      <c r="BM36" s="101" t="s">
        <v>110</v>
      </c>
      <c r="BN36" s="511"/>
      <c r="BO36" s="512"/>
      <c r="BP36" s="103" t="s">
        <v>17</v>
      </c>
      <c r="BQ36" s="127"/>
      <c r="BR36" s="101" t="s">
        <v>110</v>
      </c>
      <c r="BS36" s="511"/>
      <c r="BT36" s="512"/>
      <c r="BU36" s="102" t="s">
        <v>17</v>
      </c>
      <c r="BV36" s="127"/>
      <c r="BW36" s="101" t="s">
        <v>110</v>
      </c>
      <c r="BX36" s="511"/>
      <c r="BY36" s="512"/>
      <c r="BZ36" s="102" t="s">
        <v>17</v>
      </c>
      <c r="CA36" s="127"/>
      <c r="CB36" s="101" t="s">
        <v>110</v>
      </c>
      <c r="CC36" s="511"/>
      <c r="CD36" s="512"/>
      <c r="CE36" s="103" t="s">
        <v>17</v>
      </c>
      <c r="CF36" s="127"/>
      <c r="CG36" s="101" t="s">
        <v>110</v>
      </c>
      <c r="CH36" s="511"/>
      <c r="CI36" s="512"/>
      <c r="CJ36" s="102" t="s">
        <v>17</v>
      </c>
      <c r="CK36" s="127"/>
      <c r="CL36" s="101" t="s">
        <v>110</v>
      </c>
      <c r="CM36" s="511"/>
      <c r="CN36" s="512"/>
      <c r="CO36" s="102" t="s">
        <v>17</v>
      </c>
      <c r="CP36" s="127"/>
      <c r="CQ36" s="101" t="s">
        <v>110</v>
      </c>
      <c r="CR36" s="511"/>
      <c r="CS36" s="512"/>
      <c r="CT36" s="103" t="s">
        <v>17</v>
      </c>
      <c r="CU36" s="127"/>
      <c r="CV36" s="101" t="s">
        <v>110</v>
      </c>
      <c r="CW36" s="511"/>
      <c r="CX36" s="512"/>
      <c r="CY36" s="102" t="s">
        <v>17</v>
      </c>
      <c r="CZ36" s="127"/>
      <c r="DA36" s="101" t="s">
        <v>110</v>
      </c>
      <c r="DB36" s="511"/>
      <c r="DC36" s="512"/>
      <c r="DD36" s="102" t="s">
        <v>17</v>
      </c>
      <c r="DE36" s="127"/>
      <c r="DF36" s="101" t="s">
        <v>110</v>
      </c>
      <c r="DG36" s="511"/>
      <c r="DH36" s="512"/>
      <c r="DI36" s="103" t="s">
        <v>17</v>
      </c>
      <c r="DJ36" s="127"/>
      <c r="DK36" s="101" t="s">
        <v>110</v>
      </c>
      <c r="DL36" s="511"/>
      <c r="DM36" s="512"/>
      <c r="DN36" s="102" t="s">
        <v>17</v>
      </c>
      <c r="DO36" s="127"/>
      <c r="DP36" s="101" t="s">
        <v>110</v>
      </c>
      <c r="DQ36" s="511"/>
      <c r="DR36" s="512"/>
      <c r="DS36" s="102" t="s">
        <v>17</v>
      </c>
      <c r="DT36" s="127"/>
      <c r="DU36" s="101" t="s">
        <v>110</v>
      </c>
      <c r="DV36" s="511"/>
      <c r="DW36" s="512"/>
      <c r="DX36" s="103" t="s">
        <v>17</v>
      </c>
      <c r="DY36" s="127"/>
      <c r="DZ36" s="101" t="s">
        <v>110</v>
      </c>
      <c r="EA36" s="511"/>
      <c r="EB36" s="512"/>
      <c r="EC36" s="102" t="s">
        <v>17</v>
      </c>
      <c r="ED36" s="127"/>
      <c r="EE36" s="101" t="s">
        <v>110</v>
      </c>
      <c r="EF36" s="511"/>
      <c r="EG36" s="512"/>
      <c r="EH36" s="102" t="s">
        <v>17</v>
      </c>
      <c r="EI36" s="127"/>
      <c r="EJ36" s="101" t="s">
        <v>110</v>
      </c>
      <c r="EK36" s="511"/>
      <c r="EL36" s="512"/>
      <c r="EM36" s="103" t="s">
        <v>17</v>
      </c>
      <c r="EN36" s="127"/>
      <c r="EO36" s="101" t="s">
        <v>110</v>
      </c>
      <c r="EP36" s="511"/>
      <c r="EQ36" s="512"/>
      <c r="ER36" s="102" t="s">
        <v>17</v>
      </c>
      <c r="ES36" s="127"/>
      <c r="ET36" s="101" t="s">
        <v>110</v>
      </c>
      <c r="EU36" s="511"/>
      <c r="EV36" s="512"/>
      <c r="EW36" s="102" t="s">
        <v>17</v>
      </c>
      <c r="EX36" s="127"/>
      <c r="EY36" s="101" t="s">
        <v>110</v>
      </c>
      <c r="EZ36" s="511"/>
      <c r="FA36" s="512"/>
      <c r="FB36" s="103" t="s">
        <v>17</v>
      </c>
      <c r="FC36" s="127"/>
      <c r="FD36" s="101" t="s">
        <v>110</v>
      </c>
      <c r="FE36" s="511"/>
      <c r="FF36" s="512"/>
      <c r="FG36" s="102" t="s">
        <v>17</v>
      </c>
      <c r="FH36" s="127"/>
      <c r="FI36" s="101" t="s">
        <v>110</v>
      </c>
      <c r="FJ36" s="511"/>
      <c r="FK36" s="512"/>
      <c r="FL36" s="102" t="s">
        <v>17</v>
      </c>
      <c r="FM36" s="127"/>
      <c r="FN36" s="101" t="s">
        <v>110</v>
      </c>
      <c r="FO36" s="511"/>
      <c r="FP36" s="512"/>
      <c r="FQ36" s="103" t="s">
        <v>17</v>
      </c>
      <c r="FR36" s="127"/>
      <c r="FS36" s="101" t="s">
        <v>110</v>
      </c>
      <c r="FT36" s="511"/>
      <c r="FU36" s="512"/>
      <c r="FV36" s="102" t="s">
        <v>17</v>
      </c>
      <c r="FW36" s="127"/>
      <c r="FX36" s="101" t="s">
        <v>110</v>
      </c>
      <c r="FY36" s="511"/>
      <c r="FZ36" s="512"/>
      <c r="GA36" s="102" t="s">
        <v>17</v>
      </c>
      <c r="GB36" s="127"/>
      <c r="GC36" s="101" t="s">
        <v>110</v>
      </c>
      <c r="GD36" s="511"/>
      <c r="GE36" s="512"/>
      <c r="GF36" s="103" t="s">
        <v>17</v>
      </c>
      <c r="GG36" s="127"/>
      <c r="GH36" s="101" t="s">
        <v>110</v>
      </c>
      <c r="GI36" s="511"/>
      <c r="GJ36" s="512"/>
      <c r="GK36" s="102" t="s">
        <v>17</v>
      </c>
      <c r="GL36" s="127"/>
      <c r="GM36" s="101" t="s">
        <v>110</v>
      </c>
      <c r="GN36" s="511"/>
      <c r="GO36" s="512"/>
      <c r="GP36" s="102" t="s">
        <v>17</v>
      </c>
      <c r="GQ36" s="127"/>
      <c r="GR36" s="101" t="s">
        <v>110</v>
      </c>
      <c r="GS36" s="511"/>
      <c r="GT36" s="512"/>
      <c r="GU36" s="103" t="s">
        <v>17</v>
      </c>
      <c r="GV36" s="127"/>
      <c r="GW36" s="101" t="s">
        <v>110</v>
      </c>
      <c r="GX36" s="511"/>
      <c r="GY36" s="512"/>
      <c r="GZ36" s="102" t="s">
        <v>17</v>
      </c>
      <c r="HA36" s="127"/>
      <c r="HB36" s="101" t="s">
        <v>110</v>
      </c>
      <c r="HC36" s="511"/>
      <c r="HD36" s="512"/>
      <c r="HE36" s="102" t="s">
        <v>17</v>
      </c>
      <c r="HF36" s="127"/>
      <c r="HG36" s="101" t="s">
        <v>110</v>
      </c>
      <c r="HH36" s="511"/>
      <c r="HI36" s="512"/>
      <c r="HJ36" s="103" t="s">
        <v>17</v>
      </c>
      <c r="HK36" s="127"/>
      <c r="HL36" s="101" t="s">
        <v>110</v>
      </c>
      <c r="HM36" s="511"/>
      <c r="HN36" s="512"/>
      <c r="HO36" s="102" t="s">
        <v>17</v>
      </c>
      <c r="HP36" s="127"/>
      <c r="HQ36" s="101" t="s">
        <v>110</v>
      </c>
      <c r="HR36" s="511"/>
      <c r="HS36" s="512"/>
      <c r="HT36" s="102" t="s">
        <v>17</v>
      </c>
      <c r="HU36" s="127"/>
      <c r="HV36" s="101" t="s">
        <v>110</v>
      </c>
      <c r="HW36" s="511"/>
      <c r="HX36" s="512"/>
      <c r="HY36" s="103" t="s">
        <v>17</v>
      </c>
      <c r="HZ36" s="127"/>
      <c r="IA36" s="101" t="s">
        <v>110</v>
      </c>
      <c r="IB36" s="511"/>
      <c r="IC36" s="512"/>
      <c r="ID36" s="102" t="s">
        <v>17</v>
      </c>
      <c r="IE36" s="127"/>
      <c r="IF36" s="101" t="s">
        <v>110</v>
      </c>
      <c r="IG36" s="511"/>
      <c r="IH36" s="512"/>
      <c r="II36" s="103" t="s">
        <v>17</v>
      </c>
      <c r="IJ36" s="127"/>
      <c r="IK36" s="101" t="s">
        <v>110</v>
      </c>
      <c r="IL36" s="511"/>
      <c r="IM36" s="512"/>
      <c r="IN36" s="103" t="s">
        <v>17</v>
      </c>
      <c r="IO36" s="127"/>
      <c r="IP36" s="101" t="s">
        <v>110</v>
      </c>
      <c r="IQ36" s="511"/>
      <c r="IR36" s="512"/>
      <c r="IS36" s="103" t="s">
        <v>17</v>
      </c>
      <c r="IT36" s="127"/>
      <c r="IU36" s="101" t="s">
        <v>110</v>
      </c>
      <c r="IV36" s="511"/>
      <c r="IW36" s="512"/>
      <c r="IX36" s="103" t="s">
        <v>17</v>
      </c>
      <c r="IY36" s="127"/>
      <c r="IZ36" s="101" t="s">
        <v>110</v>
      </c>
      <c r="JA36" s="511"/>
      <c r="JB36" s="512"/>
      <c r="JC36" s="103" t="s">
        <v>17</v>
      </c>
    </row>
    <row r="37" spans="1:263" ht="19.5" customHeight="1" x14ac:dyDescent="0.2">
      <c r="A37" s="86" t="s">
        <v>125</v>
      </c>
      <c r="B37" s="649" t="s">
        <v>7112</v>
      </c>
      <c r="C37" s="621"/>
      <c r="D37" s="621"/>
      <c r="E37" s="623" t="s">
        <v>169</v>
      </c>
      <c r="F37" s="624"/>
      <c r="G37" s="624"/>
      <c r="H37" s="625"/>
      <c r="I37" s="127"/>
      <c r="J37" s="101" t="s">
        <v>110</v>
      </c>
      <c r="K37" s="511"/>
      <c r="L37" s="512"/>
      <c r="M37" s="102" t="s">
        <v>17</v>
      </c>
      <c r="N37" s="127"/>
      <c r="O37" s="101" t="s">
        <v>110</v>
      </c>
      <c r="P37" s="511"/>
      <c r="Q37" s="512"/>
      <c r="R37" s="102" t="s">
        <v>17</v>
      </c>
      <c r="S37" s="127"/>
      <c r="T37" s="101" t="s">
        <v>110</v>
      </c>
      <c r="U37" s="511"/>
      <c r="V37" s="512"/>
      <c r="W37" s="103" t="s">
        <v>17</v>
      </c>
      <c r="X37" s="127"/>
      <c r="Y37" s="101" t="s">
        <v>110</v>
      </c>
      <c r="Z37" s="511"/>
      <c r="AA37" s="512"/>
      <c r="AB37" s="102" t="s">
        <v>17</v>
      </c>
      <c r="AC37" s="127"/>
      <c r="AD37" s="101" t="s">
        <v>110</v>
      </c>
      <c r="AE37" s="511"/>
      <c r="AF37" s="512"/>
      <c r="AG37" s="102" t="s">
        <v>17</v>
      </c>
      <c r="AH37" s="127"/>
      <c r="AI37" s="101" t="s">
        <v>110</v>
      </c>
      <c r="AJ37" s="511"/>
      <c r="AK37" s="512"/>
      <c r="AL37" s="103" t="s">
        <v>17</v>
      </c>
      <c r="AM37" s="127"/>
      <c r="AN37" s="101" t="s">
        <v>110</v>
      </c>
      <c r="AO37" s="511"/>
      <c r="AP37" s="512"/>
      <c r="AQ37" s="102" t="s">
        <v>17</v>
      </c>
      <c r="AR37" s="127"/>
      <c r="AS37" s="101" t="s">
        <v>110</v>
      </c>
      <c r="AT37" s="511"/>
      <c r="AU37" s="512"/>
      <c r="AV37" s="102" t="s">
        <v>17</v>
      </c>
      <c r="AW37" s="127"/>
      <c r="AX37" s="101" t="s">
        <v>110</v>
      </c>
      <c r="AY37" s="511"/>
      <c r="AZ37" s="512"/>
      <c r="BA37" s="103" t="s">
        <v>17</v>
      </c>
      <c r="BB37" s="127"/>
      <c r="BC37" s="101" t="s">
        <v>110</v>
      </c>
      <c r="BD37" s="511"/>
      <c r="BE37" s="512"/>
      <c r="BF37" s="102" t="s">
        <v>17</v>
      </c>
      <c r="BG37" s="127"/>
      <c r="BH37" s="101" t="s">
        <v>110</v>
      </c>
      <c r="BI37" s="511"/>
      <c r="BJ37" s="512"/>
      <c r="BK37" s="102" t="s">
        <v>17</v>
      </c>
      <c r="BL37" s="127"/>
      <c r="BM37" s="101" t="s">
        <v>110</v>
      </c>
      <c r="BN37" s="511"/>
      <c r="BO37" s="512"/>
      <c r="BP37" s="103" t="s">
        <v>17</v>
      </c>
      <c r="BQ37" s="127"/>
      <c r="BR37" s="101" t="s">
        <v>110</v>
      </c>
      <c r="BS37" s="511"/>
      <c r="BT37" s="512"/>
      <c r="BU37" s="102" t="s">
        <v>17</v>
      </c>
      <c r="BV37" s="127"/>
      <c r="BW37" s="101" t="s">
        <v>110</v>
      </c>
      <c r="BX37" s="511"/>
      <c r="BY37" s="512"/>
      <c r="BZ37" s="102" t="s">
        <v>17</v>
      </c>
      <c r="CA37" s="127"/>
      <c r="CB37" s="101" t="s">
        <v>110</v>
      </c>
      <c r="CC37" s="511"/>
      <c r="CD37" s="512"/>
      <c r="CE37" s="103" t="s">
        <v>17</v>
      </c>
      <c r="CF37" s="127"/>
      <c r="CG37" s="101" t="s">
        <v>110</v>
      </c>
      <c r="CH37" s="511"/>
      <c r="CI37" s="512"/>
      <c r="CJ37" s="102" t="s">
        <v>17</v>
      </c>
      <c r="CK37" s="127"/>
      <c r="CL37" s="101" t="s">
        <v>110</v>
      </c>
      <c r="CM37" s="511"/>
      <c r="CN37" s="512"/>
      <c r="CO37" s="102" t="s">
        <v>17</v>
      </c>
      <c r="CP37" s="127"/>
      <c r="CQ37" s="101" t="s">
        <v>110</v>
      </c>
      <c r="CR37" s="511"/>
      <c r="CS37" s="512"/>
      <c r="CT37" s="103" t="s">
        <v>17</v>
      </c>
      <c r="CU37" s="127"/>
      <c r="CV37" s="101" t="s">
        <v>110</v>
      </c>
      <c r="CW37" s="511"/>
      <c r="CX37" s="512"/>
      <c r="CY37" s="102" t="s">
        <v>17</v>
      </c>
      <c r="CZ37" s="127"/>
      <c r="DA37" s="101" t="s">
        <v>110</v>
      </c>
      <c r="DB37" s="511"/>
      <c r="DC37" s="512"/>
      <c r="DD37" s="102" t="s">
        <v>17</v>
      </c>
      <c r="DE37" s="127"/>
      <c r="DF37" s="101" t="s">
        <v>110</v>
      </c>
      <c r="DG37" s="511"/>
      <c r="DH37" s="512"/>
      <c r="DI37" s="103" t="s">
        <v>17</v>
      </c>
      <c r="DJ37" s="127"/>
      <c r="DK37" s="101" t="s">
        <v>110</v>
      </c>
      <c r="DL37" s="511"/>
      <c r="DM37" s="512"/>
      <c r="DN37" s="102" t="s">
        <v>17</v>
      </c>
      <c r="DO37" s="127"/>
      <c r="DP37" s="101" t="s">
        <v>110</v>
      </c>
      <c r="DQ37" s="511"/>
      <c r="DR37" s="512"/>
      <c r="DS37" s="102" t="s">
        <v>17</v>
      </c>
      <c r="DT37" s="127"/>
      <c r="DU37" s="101" t="s">
        <v>110</v>
      </c>
      <c r="DV37" s="511"/>
      <c r="DW37" s="512"/>
      <c r="DX37" s="103" t="s">
        <v>17</v>
      </c>
      <c r="DY37" s="127"/>
      <c r="DZ37" s="101" t="s">
        <v>110</v>
      </c>
      <c r="EA37" s="511"/>
      <c r="EB37" s="512"/>
      <c r="EC37" s="102" t="s">
        <v>17</v>
      </c>
      <c r="ED37" s="127"/>
      <c r="EE37" s="101" t="s">
        <v>110</v>
      </c>
      <c r="EF37" s="511"/>
      <c r="EG37" s="512"/>
      <c r="EH37" s="102" t="s">
        <v>17</v>
      </c>
      <c r="EI37" s="127"/>
      <c r="EJ37" s="101" t="s">
        <v>110</v>
      </c>
      <c r="EK37" s="511"/>
      <c r="EL37" s="512"/>
      <c r="EM37" s="103" t="s">
        <v>17</v>
      </c>
      <c r="EN37" s="127"/>
      <c r="EO37" s="101" t="s">
        <v>110</v>
      </c>
      <c r="EP37" s="511"/>
      <c r="EQ37" s="512"/>
      <c r="ER37" s="102" t="s">
        <v>17</v>
      </c>
      <c r="ES37" s="127"/>
      <c r="ET37" s="101" t="s">
        <v>110</v>
      </c>
      <c r="EU37" s="511"/>
      <c r="EV37" s="512"/>
      <c r="EW37" s="102" t="s">
        <v>17</v>
      </c>
      <c r="EX37" s="127"/>
      <c r="EY37" s="101" t="s">
        <v>110</v>
      </c>
      <c r="EZ37" s="511"/>
      <c r="FA37" s="512"/>
      <c r="FB37" s="103" t="s">
        <v>17</v>
      </c>
      <c r="FC37" s="127"/>
      <c r="FD37" s="101" t="s">
        <v>110</v>
      </c>
      <c r="FE37" s="511"/>
      <c r="FF37" s="512"/>
      <c r="FG37" s="102" t="s">
        <v>17</v>
      </c>
      <c r="FH37" s="127"/>
      <c r="FI37" s="101" t="s">
        <v>110</v>
      </c>
      <c r="FJ37" s="511"/>
      <c r="FK37" s="512"/>
      <c r="FL37" s="102" t="s">
        <v>17</v>
      </c>
      <c r="FM37" s="127"/>
      <c r="FN37" s="101" t="s">
        <v>110</v>
      </c>
      <c r="FO37" s="511"/>
      <c r="FP37" s="512"/>
      <c r="FQ37" s="103" t="s">
        <v>17</v>
      </c>
      <c r="FR37" s="127"/>
      <c r="FS37" s="101" t="s">
        <v>110</v>
      </c>
      <c r="FT37" s="511"/>
      <c r="FU37" s="512"/>
      <c r="FV37" s="102" t="s">
        <v>17</v>
      </c>
      <c r="FW37" s="127"/>
      <c r="FX37" s="101" t="s">
        <v>110</v>
      </c>
      <c r="FY37" s="511"/>
      <c r="FZ37" s="512"/>
      <c r="GA37" s="102" t="s">
        <v>17</v>
      </c>
      <c r="GB37" s="127"/>
      <c r="GC37" s="101" t="s">
        <v>110</v>
      </c>
      <c r="GD37" s="511"/>
      <c r="GE37" s="512"/>
      <c r="GF37" s="103" t="s">
        <v>17</v>
      </c>
      <c r="GG37" s="127"/>
      <c r="GH37" s="101" t="s">
        <v>110</v>
      </c>
      <c r="GI37" s="511"/>
      <c r="GJ37" s="512"/>
      <c r="GK37" s="102" t="s">
        <v>17</v>
      </c>
      <c r="GL37" s="127"/>
      <c r="GM37" s="101" t="s">
        <v>110</v>
      </c>
      <c r="GN37" s="511"/>
      <c r="GO37" s="512"/>
      <c r="GP37" s="102" t="s">
        <v>17</v>
      </c>
      <c r="GQ37" s="127"/>
      <c r="GR37" s="101" t="s">
        <v>110</v>
      </c>
      <c r="GS37" s="511"/>
      <c r="GT37" s="512"/>
      <c r="GU37" s="103" t="s">
        <v>17</v>
      </c>
      <c r="GV37" s="127"/>
      <c r="GW37" s="101" t="s">
        <v>110</v>
      </c>
      <c r="GX37" s="511"/>
      <c r="GY37" s="512"/>
      <c r="GZ37" s="102" t="s">
        <v>17</v>
      </c>
      <c r="HA37" s="127"/>
      <c r="HB37" s="101" t="s">
        <v>110</v>
      </c>
      <c r="HC37" s="511"/>
      <c r="HD37" s="512"/>
      <c r="HE37" s="102" t="s">
        <v>17</v>
      </c>
      <c r="HF37" s="127"/>
      <c r="HG37" s="101" t="s">
        <v>110</v>
      </c>
      <c r="HH37" s="511"/>
      <c r="HI37" s="512"/>
      <c r="HJ37" s="103" t="s">
        <v>17</v>
      </c>
      <c r="HK37" s="127"/>
      <c r="HL37" s="101" t="s">
        <v>110</v>
      </c>
      <c r="HM37" s="511"/>
      <c r="HN37" s="512"/>
      <c r="HO37" s="102" t="s">
        <v>17</v>
      </c>
      <c r="HP37" s="127"/>
      <c r="HQ37" s="101" t="s">
        <v>110</v>
      </c>
      <c r="HR37" s="511"/>
      <c r="HS37" s="512"/>
      <c r="HT37" s="102" t="s">
        <v>17</v>
      </c>
      <c r="HU37" s="127"/>
      <c r="HV37" s="101" t="s">
        <v>110</v>
      </c>
      <c r="HW37" s="511"/>
      <c r="HX37" s="512"/>
      <c r="HY37" s="103" t="s">
        <v>17</v>
      </c>
      <c r="HZ37" s="127"/>
      <c r="IA37" s="101" t="s">
        <v>110</v>
      </c>
      <c r="IB37" s="511"/>
      <c r="IC37" s="512"/>
      <c r="ID37" s="102" t="s">
        <v>17</v>
      </c>
      <c r="IE37" s="127"/>
      <c r="IF37" s="101" t="s">
        <v>110</v>
      </c>
      <c r="IG37" s="511"/>
      <c r="IH37" s="512"/>
      <c r="II37" s="103" t="s">
        <v>17</v>
      </c>
      <c r="IJ37" s="127"/>
      <c r="IK37" s="101" t="s">
        <v>110</v>
      </c>
      <c r="IL37" s="511"/>
      <c r="IM37" s="512"/>
      <c r="IN37" s="103" t="s">
        <v>17</v>
      </c>
      <c r="IO37" s="127"/>
      <c r="IP37" s="101" t="s">
        <v>110</v>
      </c>
      <c r="IQ37" s="511"/>
      <c r="IR37" s="512"/>
      <c r="IS37" s="103" t="s">
        <v>17</v>
      </c>
      <c r="IT37" s="127"/>
      <c r="IU37" s="101" t="s">
        <v>110</v>
      </c>
      <c r="IV37" s="511"/>
      <c r="IW37" s="512"/>
      <c r="IX37" s="103" t="s">
        <v>17</v>
      </c>
      <c r="IY37" s="127"/>
      <c r="IZ37" s="101" t="s">
        <v>110</v>
      </c>
      <c r="JA37" s="511"/>
      <c r="JB37" s="512"/>
      <c r="JC37" s="103" t="s">
        <v>17</v>
      </c>
    </row>
    <row r="38" spans="1:263" ht="24" customHeight="1" x14ac:dyDescent="0.2">
      <c r="A38" s="93" t="s">
        <v>126</v>
      </c>
      <c r="B38" s="662" t="s">
        <v>404</v>
      </c>
      <c r="C38" s="623"/>
      <c r="D38" s="623"/>
      <c r="E38" s="623"/>
      <c r="F38" s="623"/>
      <c r="G38" s="623"/>
      <c r="H38" s="98" t="s">
        <v>17</v>
      </c>
      <c r="I38" s="510"/>
      <c r="J38" s="379"/>
      <c r="K38" s="379"/>
      <c r="L38" s="379"/>
      <c r="M38" s="418"/>
      <c r="N38" s="510"/>
      <c r="O38" s="379"/>
      <c r="P38" s="379"/>
      <c r="Q38" s="379"/>
      <c r="R38" s="418"/>
      <c r="S38" s="379"/>
      <c r="T38" s="379"/>
      <c r="U38" s="379"/>
      <c r="V38" s="379"/>
      <c r="W38" s="418"/>
      <c r="X38" s="379"/>
      <c r="Y38" s="379"/>
      <c r="Z38" s="379"/>
      <c r="AA38" s="379"/>
      <c r="AB38" s="418"/>
      <c r="AC38" s="379"/>
      <c r="AD38" s="379"/>
      <c r="AE38" s="379"/>
      <c r="AF38" s="379"/>
      <c r="AG38" s="418"/>
      <c r="AH38" s="379"/>
      <c r="AI38" s="379"/>
      <c r="AJ38" s="379"/>
      <c r="AK38" s="379"/>
      <c r="AL38" s="418"/>
      <c r="AM38" s="379"/>
      <c r="AN38" s="379"/>
      <c r="AO38" s="379"/>
      <c r="AP38" s="379"/>
      <c r="AQ38" s="418"/>
      <c r="AR38" s="379"/>
      <c r="AS38" s="379"/>
      <c r="AT38" s="379"/>
      <c r="AU38" s="379"/>
      <c r="AV38" s="418"/>
      <c r="AW38" s="379"/>
      <c r="AX38" s="379"/>
      <c r="AY38" s="379"/>
      <c r="AZ38" s="379"/>
      <c r="BA38" s="418"/>
      <c r="BB38" s="379"/>
      <c r="BC38" s="379"/>
      <c r="BD38" s="379"/>
      <c r="BE38" s="379"/>
      <c r="BF38" s="418"/>
      <c r="BG38" s="379"/>
      <c r="BH38" s="379"/>
      <c r="BI38" s="379"/>
      <c r="BJ38" s="379"/>
      <c r="BK38" s="418"/>
      <c r="BL38" s="379"/>
      <c r="BM38" s="379"/>
      <c r="BN38" s="379"/>
      <c r="BO38" s="379"/>
      <c r="BP38" s="418"/>
      <c r="BQ38" s="379"/>
      <c r="BR38" s="379"/>
      <c r="BS38" s="379"/>
      <c r="BT38" s="379"/>
      <c r="BU38" s="418"/>
      <c r="BV38" s="379"/>
      <c r="BW38" s="379"/>
      <c r="BX38" s="379"/>
      <c r="BY38" s="379"/>
      <c r="BZ38" s="418"/>
      <c r="CA38" s="379"/>
      <c r="CB38" s="379"/>
      <c r="CC38" s="379"/>
      <c r="CD38" s="379"/>
      <c r="CE38" s="418"/>
      <c r="CF38" s="379"/>
      <c r="CG38" s="379"/>
      <c r="CH38" s="379"/>
      <c r="CI38" s="379"/>
      <c r="CJ38" s="418"/>
      <c r="CK38" s="379"/>
      <c r="CL38" s="379"/>
      <c r="CM38" s="379"/>
      <c r="CN38" s="379"/>
      <c r="CO38" s="418"/>
      <c r="CP38" s="379"/>
      <c r="CQ38" s="379"/>
      <c r="CR38" s="379"/>
      <c r="CS38" s="379"/>
      <c r="CT38" s="418"/>
      <c r="CU38" s="379"/>
      <c r="CV38" s="379"/>
      <c r="CW38" s="379"/>
      <c r="CX38" s="379"/>
      <c r="CY38" s="418"/>
      <c r="CZ38" s="379"/>
      <c r="DA38" s="379"/>
      <c r="DB38" s="379"/>
      <c r="DC38" s="379"/>
      <c r="DD38" s="418"/>
      <c r="DE38" s="379"/>
      <c r="DF38" s="379"/>
      <c r="DG38" s="379"/>
      <c r="DH38" s="379"/>
      <c r="DI38" s="418"/>
      <c r="DJ38" s="379"/>
      <c r="DK38" s="379"/>
      <c r="DL38" s="379"/>
      <c r="DM38" s="379"/>
      <c r="DN38" s="418"/>
      <c r="DO38" s="379"/>
      <c r="DP38" s="379"/>
      <c r="DQ38" s="379"/>
      <c r="DR38" s="379"/>
      <c r="DS38" s="418"/>
      <c r="DT38" s="379"/>
      <c r="DU38" s="379"/>
      <c r="DV38" s="379"/>
      <c r="DW38" s="379"/>
      <c r="DX38" s="418"/>
      <c r="DY38" s="379"/>
      <c r="DZ38" s="379"/>
      <c r="EA38" s="379"/>
      <c r="EB38" s="379"/>
      <c r="EC38" s="418"/>
      <c r="ED38" s="379"/>
      <c r="EE38" s="379"/>
      <c r="EF38" s="379"/>
      <c r="EG38" s="379"/>
      <c r="EH38" s="418"/>
      <c r="EI38" s="379"/>
      <c r="EJ38" s="379"/>
      <c r="EK38" s="379"/>
      <c r="EL38" s="379"/>
      <c r="EM38" s="418"/>
      <c r="EN38" s="379"/>
      <c r="EO38" s="379"/>
      <c r="EP38" s="379"/>
      <c r="EQ38" s="379"/>
      <c r="ER38" s="418"/>
      <c r="ES38" s="379"/>
      <c r="ET38" s="379"/>
      <c r="EU38" s="379"/>
      <c r="EV38" s="379"/>
      <c r="EW38" s="418"/>
      <c r="EX38" s="379"/>
      <c r="EY38" s="379"/>
      <c r="EZ38" s="379"/>
      <c r="FA38" s="379"/>
      <c r="FB38" s="418"/>
      <c r="FC38" s="379"/>
      <c r="FD38" s="379"/>
      <c r="FE38" s="379"/>
      <c r="FF38" s="379"/>
      <c r="FG38" s="418"/>
      <c r="FH38" s="379"/>
      <c r="FI38" s="379"/>
      <c r="FJ38" s="379"/>
      <c r="FK38" s="379"/>
      <c r="FL38" s="418"/>
      <c r="FM38" s="379"/>
      <c r="FN38" s="379"/>
      <c r="FO38" s="379"/>
      <c r="FP38" s="379"/>
      <c r="FQ38" s="418"/>
      <c r="FR38" s="379"/>
      <c r="FS38" s="379"/>
      <c r="FT38" s="379"/>
      <c r="FU38" s="379"/>
      <c r="FV38" s="418"/>
      <c r="FW38" s="379"/>
      <c r="FX38" s="379"/>
      <c r="FY38" s="379"/>
      <c r="FZ38" s="379"/>
      <c r="GA38" s="418"/>
      <c r="GB38" s="379"/>
      <c r="GC38" s="379"/>
      <c r="GD38" s="379"/>
      <c r="GE38" s="379"/>
      <c r="GF38" s="418"/>
      <c r="GG38" s="379"/>
      <c r="GH38" s="379"/>
      <c r="GI38" s="379"/>
      <c r="GJ38" s="379"/>
      <c r="GK38" s="418"/>
      <c r="GL38" s="379"/>
      <c r="GM38" s="379"/>
      <c r="GN38" s="379"/>
      <c r="GO38" s="379"/>
      <c r="GP38" s="418"/>
      <c r="GQ38" s="379"/>
      <c r="GR38" s="379"/>
      <c r="GS38" s="379"/>
      <c r="GT38" s="379"/>
      <c r="GU38" s="418"/>
      <c r="GV38" s="379"/>
      <c r="GW38" s="379"/>
      <c r="GX38" s="379"/>
      <c r="GY38" s="379"/>
      <c r="GZ38" s="418"/>
      <c r="HA38" s="379"/>
      <c r="HB38" s="379"/>
      <c r="HC38" s="379"/>
      <c r="HD38" s="379"/>
      <c r="HE38" s="418"/>
      <c r="HF38" s="379"/>
      <c r="HG38" s="379"/>
      <c r="HH38" s="379"/>
      <c r="HI38" s="379"/>
      <c r="HJ38" s="418"/>
      <c r="HK38" s="379"/>
      <c r="HL38" s="379"/>
      <c r="HM38" s="379"/>
      <c r="HN38" s="379"/>
      <c r="HO38" s="418"/>
      <c r="HP38" s="379"/>
      <c r="HQ38" s="379"/>
      <c r="HR38" s="379"/>
      <c r="HS38" s="379"/>
      <c r="HT38" s="418"/>
      <c r="HU38" s="379"/>
      <c r="HV38" s="379"/>
      <c r="HW38" s="379"/>
      <c r="HX38" s="379"/>
      <c r="HY38" s="418"/>
      <c r="HZ38" s="379"/>
      <c r="IA38" s="379"/>
      <c r="IB38" s="379"/>
      <c r="IC38" s="379"/>
      <c r="ID38" s="418"/>
      <c r="IE38" s="379"/>
      <c r="IF38" s="379"/>
      <c r="IG38" s="379"/>
      <c r="IH38" s="379"/>
      <c r="II38" s="418"/>
      <c r="IJ38" s="379"/>
      <c r="IK38" s="379"/>
      <c r="IL38" s="379"/>
      <c r="IM38" s="379"/>
      <c r="IN38" s="418"/>
      <c r="IO38" s="379"/>
      <c r="IP38" s="379"/>
      <c r="IQ38" s="379"/>
      <c r="IR38" s="379"/>
      <c r="IS38" s="418"/>
      <c r="IT38" s="379"/>
      <c r="IU38" s="379"/>
      <c r="IV38" s="379"/>
      <c r="IW38" s="379"/>
      <c r="IX38" s="418"/>
      <c r="IY38" s="379"/>
      <c r="IZ38" s="379"/>
      <c r="JA38" s="379"/>
      <c r="JB38" s="379"/>
      <c r="JC38" s="418"/>
    </row>
    <row r="39" spans="1:263" ht="21" customHeight="1" x14ac:dyDescent="0.2">
      <c r="A39" s="293" t="s">
        <v>129</v>
      </c>
      <c r="B39" s="650" t="s">
        <v>7103</v>
      </c>
      <c r="C39" s="651"/>
      <c r="D39" s="651"/>
      <c r="E39" s="651"/>
      <c r="F39" s="651"/>
      <c r="G39" s="651"/>
      <c r="H39" s="654"/>
      <c r="I39" s="488" t="s">
        <v>6610</v>
      </c>
      <c r="J39" s="489"/>
      <c r="K39" s="489"/>
      <c r="L39" s="489"/>
      <c r="M39" s="490"/>
      <c r="N39" s="488" t="s">
        <v>6610</v>
      </c>
      <c r="O39" s="489"/>
      <c r="P39" s="489"/>
      <c r="Q39" s="489"/>
      <c r="R39" s="490"/>
      <c r="S39" s="488" t="s">
        <v>6610</v>
      </c>
      <c r="T39" s="489"/>
      <c r="U39" s="489"/>
      <c r="V39" s="489"/>
      <c r="W39" s="490"/>
      <c r="X39" s="488" t="s">
        <v>6610</v>
      </c>
      <c r="Y39" s="489"/>
      <c r="Z39" s="489"/>
      <c r="AA39" s="489"/>
      <c r="AB39" s="490"/>
      <c r="AC39" s="488" t="s">
        <v>6610</v>
      </c>
      <c r="AD39" s="489"/>
      <c r="AE39" s="489"/>
      <c r="AF39" s="489"/>
      <c r="AG39" s="490"/>
      <c r="AH39" s="488" t="s">
        <v>6610</v>
      </c>
      <c r="AI39" s="489"/>
      <c r="AJ39" s="489"/>
      <c r="AK39" s="489"/>
      <c r="AL39" s="490"/>
      <c r="AM39" s="488" t="s">
        <v>6610</v>
      </c>
      <c r="AN39" s="489"/>
      <c r="AO39" s="489"/>
      <c r="AP39" s="489"/>
      <c r="AQ39" s="490"/>
      <c r="AR39" s="488" t="s">
        <v>6610</v>
      </c>
      <c r="AS39" s="489"/>
      <c r="AT39" s="489"/>
      <c r="AU39" s="489"/>
      <c r="AV39" s="490"/>
      <c r="AW39" s="488" t="s">
        <v>6610</v>
      </c>
      <c r="AX39" s="489"/>
      <c r="AY39" s="489"/>
      <c r="AZ39" s="489"/>
      <c r="BA39" s="490"/>
      <c r="BB39" s="488" t="s">
        <v>6610</v>
      </c>
      <c r="BC39" s="489"/>
      <c r="BD39" s="489"/>
      <c r="BE39" s="489"/>
      <c r="BF39" s="490"/>
      <c r="BG39" s="488" t="s">
        <v>6610</v>
      </c>
      <c r="BH39" s="489"/>
      <c r="BI39" s="489"/>
      <c r="BJ39" s="489"/>
      <c r="BK39" s="490"/>
      <c r="BL39" s="488" t="s">
        <v>6610</v>
      </c>
      <c r="BM39" s="489"/>
      <c r="BN39" s="489"/>
      <c r="BO39" s="489"/>
      <c r="BP39" s="490"/>
      <c r="BQ39" s="488" t="s">
        <v>6610</v>
      </c>
      <c r="BR39" s="489"/>
      <c r="BS39" s="489"/>
      <c r="BT39" s="489"/>
      <c r="BU39" s="490"/>
      <c r="BV39" s="488" t="s">
        <v>6610</v>
      </c>
      <c r="BW39" s="489"/>
      <c r="BX39" s="489"/>
      <c r="BY39" s="489"/>
      <c r="BZ39" s="490"/>
      <c r="CA39" s="488" t="s">
        <v>6610</v>
      </c>
      <c r="CB39" s="489"/>
      <c r="CC39" s="489"/>
      <c r="CD39" s="489"/>
      <c r="CE39" s="490"/>
      <c r="CF39" s="488" t="s">
        <v>6610</v>
      </c>
      <c r="CG39" s="489"/>
      <c r="CH39" s="489"/>
      <c r="CI39" s="489"/>
      <c r="CJ39" s="490"/>
      <c r="CK39" s="488" t="s">
        <v>6610</v>
      </c>
      <c r="CL39" s="489"/>
      <c r="CM39" s="489"/>
      <c r="CN39" s="489"/>
      <c r="CO39" s="490"/>
      <c r="CP39" s="488" t="s">
        <v>6610</v>
      </c>
      <c r="CQ39" s="489"/>
      <c r="CR39" s="489"/>
      <c r="CS39" s="489"/>
      <c r="CT39" s="490"/>
      <c r="CU39" s="488" t="s">
        <v>6610</v>
      </c>
      <c r="CV39" s="489"/>
      <c r="CW39" s="489"/>
      <c r="CX39" s="489"/>
      <c r="CY39" s="490"/>
      <c r="CZ39" s="488" t="s">
        <v>6610</v>
      </c>
      <c r="DA39" s="489"/>
      <c r="DB39" s="489"/>
      <c r="DC39" s="489"/>
      <c r="DD39" s="490"/>
      <c r="DE39" s="488" t="s">
        <v>6610</v>
      </c>
      <c r="DF39" s="489"/>
      <c r="DG39" s="489"/>
      <c r="DH39" s="489"/>
      <c r="DI39" s="490"/>
      <c r="DJ39" s="488" t="s">
        <v>6610</v>
      </c>
      <c r="DK39" s="489"/>
      <c r="DL39" s="489"/>
      <c r="DM39" s="489"/>
      <c r="DN39" s="490"/>
      <c r="DO39" s="488" t="s">
        <v>6610</v>
      </c>
      <c r="DP39" s="489"/>
      <c r="DQ39" s="489"/>
      <c r="DR39" s="489"/>
      <c r="DS39" s="490"/>
      <c r="DT39" s="488" t="s">
        <v>6610</v>
      </c>
      <c r="DU39" s="489"/>
      <c r="DV39" s="489"/>
      <c r="DW39" s="489"/>
      <c r="DX39" s="490"/>
      <c r="DY39" s="488" t="s">
        <v>6610</v>
      </c>
      <c r="DZ39" s="489"/>
      <c r="EA39" s="489"/>
      <c r="EB39" s="489"/>
      <c r="EC39" s="490"/>
      <c r="ED39" s="488" t="s">
        <v>6610</v>
      </c>
      <c r="EE39" s="489"/>
      <c r="EF39" s="489"/>
      <c r="EG39" s="489"/>
      <c r="EH39" s="490"/>
      <c r="EI39" s="488" t="s">
        <v>6610</v>
      </c>
      <c r="EJ39" s="489"/>
      <c r="EK39" s="489"/>
      <c r="EL39" s="489"/>
      <c r="EM39" s="490"/>
      <c r="EN39" s="488" t="s">
        <v>6610</v>
      </c>
      <c r="EO39" s="489"/>
      <c r="EP39" s="489"/>
      <c r="EQ39" s="489"/>
      <c r="ER39" s="490"/>
      <c r="ES39" s="488" t="s">
        <v>6610</v>
      </c>
      <c r="ET39" s="489"/>
      <c r="EU39" s="489"/>
      <c r="EV39" s="489"/>
      <c r="EW39" s="490"/>
      <c r="EX39" s="488" t="s">
        <v>6610</v>
      </c>
      <c r="EY39" s="489"/>
      <c r="EZ39" s="489"/>
      <c r="FA39" s="489"/>
      <c r="FB39" s="490"/>
      <c r="FC39" s="488" t="s">
        <v>6610</v>
      </c>
      <c r="FD39" s="489"/>
      <c r="FE39" s="489"/>
      <c r="FF39" s="489"/>
      <c r="FG39" s="490"/>
      <c r="FH39" s="488" t="s">
        <v>6610</v>
      </c>
      <c r="FI39" s="489"/>
      <c r="FJ39" s="489"/>
      <c r="FK39" s="489"/>
      <c r="FL39" s="490"/>
      <c r="FM39" s="488" t="s">
        <v>6610</v>
      </c>
      <c r="FN39" s="489"/>
      <c r="FO39" s="489"/>
      <c r="FP39" s="489"/>
      <c r="FQ39" s="490"/>
      <c r="FR39" s="488" t="s">
        <v>6610</v>
      </c>
      <c r="FS39" s="489"/>
      <c r="FT39" s="489"/>
      <c r="FU39" s="489"/>
      <c r="FV39" s="490"/>
      <c r="FW39" s="488" t="s">
        <v>6610</v>
      </c>
      <c r="FX39" s="489"/>
      <c r="FY39" s="489"/>
      <c r="FZ39" s="489"/>
      <c r="GA39" s="490"/>
      <c r="GB39" s="488" t="s">
        <v>6610</v>
      </c>
      <c r="GC39" s="489"/>
      <c r="GD39" s="489"/>
      <c r="GE39" s="489"/>
      <c r="GF39" s="490"/>
      <c r="GG39" s="488" t="s">
        <v>6610</v>
      </c>
      <c r="GH39" s="489"/>
      <c r="GI39" s="489"/>
      <c r="GJ39" s="489"/>
      <c r="GK39" s="490"/>
      <c r="GL39" s="488" t="s">
        <v>6610</v>
      </c>
      <c r="GM39" s="489"/>
      <c r="GN39" s="489"/>
      <c r="GO39" s="489"/>
      <c r="GP39" s="490"/>
      <c r="GQ39" s="488" t="s">
        <v>6610</v>
      </c>
      <c r="GR39" s="489"/>
      <c r="GS39" s="489"/>
      <c r="GT39" s="489"/>
      <c r="GU39" s="490"/>
      <c r="GV39" s="488" t="s">
        <v>6610</v>
      </c>
      <c r="GW39" s="489"/>
      <c r="GX39" s="489"/>
      <c r="GY39" s="489"/>
      <c r="GZ39" s="490"/>
      <c r="HA39" s="488" t="s">
        <v>6610</v>
      </c>
      <c r="HB39" s="489"/>
      <c r="HC39" s="489"/>
      <c r="HD39" s="489"/>
      <c r="HE39" s="490"/>
      <c r="HF39" s="488" t="s">
        <v>6610</v>
      </c>
      <c r="HG39" s="489"/>
      <c r="HH39" s="489"/>
      <c r="HI39" s="489"/>
      <c r="HJ39" s="490"/>
      <c r="HK39" s="488" t="s">
        <v>6610</v>
      </c>
      <c r="HL39" s="489"/>
      <c r="HM39" s="489"/>
      <c r="HN39" s="489"/>
      <c r="HO39" s="490"/>
      <c r="HP39" s="488" t="s">
        <v>6610</v>
      </c>
      <c r="HQ39" s="489"/>
      <c r="HR39" s="489"/>
      <c r="HS39" s="489"/>
      <c r="HT39" s="490"/>
      <c r="HU39" s="488" t="s">
        <v>6610</v>
      </c>
      <c r="HV39" s="489"/>
      <c r="HW39" s="489"/>
      <c r="HX39" s="489"/>
      <c r="HY39" s="490"/>
      <c r="HZ39" s="488" t="s">
        <v>6610</v>
      </c>
      <c r="IA39" s="489"/>
      <c r="IB39" s="489"/>
      <c r="IC39" s="489"/>
      <c r="ID39" s="490"/>
      <c r="IE39" s="488" t="s">
        <v>6610</v>
      </c>
      <c r="IF39" s="489"/>
      <c r="IG39" s="489"/>
      <c r="IH39" s="489"/>
      <c r="II39" s="490"/>
      <c r="IJ39" s="488" t="s">
        <v>6610</v>
      </c>
      <c r="IK39" s="489"/>
      <c r="IL39" s="489"/>
      <c r="IM39" s="489"/>
      <c r="IN39" s="490"/>
      <c r="IO39" s="488" t="s">
        <v>6610</v>
      </c>
      <c r="IP39" s="489"/>
      <c r="IQ39" s="489"/>
      <c r="IR39" s="489"/>
      <c r="IS39" s="490"/>
      <c r="IT39" s="488" t="s">
        <v>6610</v>
      </c>
      <c r="IU39" s="489"/>
      <c r="IV39" s="489"/>
      <c r="IW39" s="489"/>
      <c r="IX39" s="490"/>
      <c r="IY39" s="488" t="s">
        <v>6610</v>
      </c>
      <c r="IZ39" s="489"/>
      <c r="JA39" s="489"/>
      <c r="JB39" s="489"/>
      <c r="JC39" s="490"/>
    </row>
    <row r="40" spans="1:263" ht="21" customHeight="1" x14ac:dyDescent="0.25">
      <c r="A40" s="294"/>
      <c r="B40" s="652"/>
      <c r="C40" s="652"/>
      <c r="D40" s="652"/>
      <c r="E40" s="652"/>
      <c r="F40" s="652"/>
      <c r="G40" s="652"/>
      <c r="H40" s="655"/>
      <c r="I40" s="491" t="s">
        <v>421</v>
      </c>
      <c r="J40" s="492"/>
      <c r="K40" s="492"/>
      <c r="L40" s="492"/>
      <c r="M40" s="493"/>
      <c r="N40" s="491" t="s">
        <v>421</v>
      </c>
      <c r="O40" s="492"/>
      <c r="P40" s="492"/>
      <c r="Q40" s="492"/>
      <c r="R40" s="493"/>
      <c r="S40" s="491" t="s">
        <v>421</v>
      </c>
      <c r="T40" s="492"/>
      <c r="U40" s="492"/>
      <c r="V40" s="492"/>
      <c r="W40" s="493"/>
      <c r="X40" s="491" t="s">
        <v>421</v>
      </c>
      <c r="Y40" s="492"/>
      <c r="Z40" s="492"/>
      <c r="AA40" s="492"/>
      <c r="AB40" s="493"/>
      <c r="AC40" s="491" t="s">
        <v>421</v>
      </c>
      <c r="AD40" s="492"/>
      <c r="AE40" s="492"/>
      <c r="AF40" s="492"/>
      <c r="AG40" s="493"/>
      <c r="AH40" s="491" t="s">
        <v>421</v>
      </c>
      <c r="AI40" s="492"/>
      <c r="AJ40" s="492"/>
      <c r="AK40" s="492"/>
      <c r="AL40" s="493"/>
      <c r="AM40" s="491" t="s">
        <v>421</v>
      </c>
      <c r="AN40" s="492"/>
      <c r="AO40" s="492"/>
      <c r="AP40" s="492"/>
      <c r="AQ40" s="493"/>
      <c r="AR40" s="491" t="s">
        <v>421</v>
      </c>
      <c r="AS40" s="492"/>
      <c r="AT40" s="492"/>
      <c r="AU40" s="492"/>
      <c r="AV40" s="493"/>
      <c r="AW40" s="491" t="s">
        <v>421</v>
      </c>
      <c r="AX40" s="492"/>
      <c r="AY40" s="492"/>
      <c r="AZ40" s="492"/>
      <c r="BA40" s="493"/>
      <c r="BB40" s="491" t="s">
        <v>421</v>
      </c>
      <c r="BC40" s="492"/>
      <c r="BD40" s="492"/>
      <c r="BE40" s="492"/>
      <c r="BF40" s="493"/>
      <c r="BG40" s="491" t="s">
        <v>421</v>
      </c>
      <c r="BH40" s="492"/>
      <c r="BI40" s="492"/>
      <c r="BJ40" s="492"/>
      <c r="BK40" s="493"/>
      <c r="BL40" s="491" t="s">
        <v>421</v>
      </c>
      <c r="BM40" s="492"/>
      <c r="BN40" s="492"/>
      <c r="BO40" s="492"/>
      <c r="BP40" s="493"/>
      <c r="BQ40" s="491" t="s">
        <v>421</v>
      </c>
      <c r="BR40" s="492"/>
      <c r="BS40" s="492"/>
      <c r="BT40" s="492"/>
      <c r="BU40" s="493"/>
      <c r="BV40" s="491" t="s">
        <v>421</v>
      </c>
      <c r="BW40" s="492"/>
      <c r="BX40" s="492"/>
      <c r="BY40" s="492"/>
      <c r="BZ40" s="493"/>
      <c r="CA40" s="491" t="s">
        <v>421</v>
      </c>
      <c r="CB40" s="492"/>
      <c r="CC40" s="492"/>
      <c r="CD40" s="492"/>
      <c r="CE40" s="493"/>
      <c r="CF40" s="491" t="s">
        <v>421</v>
      </c>
      <c r="CG40" s="492"/>
      <c r="CH40" s="492"/>
      <c r="CI40" s="492"/>
      <c r="CJ40" s="493"/>
      <c r="CK40" s="491" t="s">
        <v>421</v>
      </c>
      <c r="CL40" s="492"/>
      <c r="CM40" s="492"/>
      <c r="CN40" s="492"/>
      <c r="CO40" s="493"/>
      <c r="CP40" s="491" t="s">
        <v>421</v>
      </c>
      <c r="CQ40" s="492"/>
      <c r="CR40" s="492"/>
      <c r="CS40" s="492"/>
      <c r="CT40" s="493"/>
      <c r="CU40" s="491" t="s">
        <v>421</v>
      </c>
      <c r="CV40" s="492"/>
      <c r="CW40" s="492"/>
      <c r="CX40" s="492"/>
      <c r="CY40" s="493"/>
      <c r="CZ40" s="491" t="s">
        <v>421</v>
      </c>
      <c r="DA40" s="492"/>
      <c r="DB40" s="492"/>
      <c r="DC40" s="492"/>
      <c r="DD40" s="493"/>
      <c r="DE40" s="491" t="s">
        <v>421</v>
      </c>
      <c r="DF40" s="492"/>
      <c r="DG40" s="492"/>
      <c r="DH40" s="492"/>
      <c r="DI40" s="493"/>
      <c r="DJ40" s="491" t="s">
        <v>421</v>
      </c>
      <c r="DK40" s="492"/>
      <c r="DL40" s="492"/>
      <c r="DM40" s="492"/>
      <c r="DN40" s="493"/>
      <c r="DO40" s="491" t="s">
        <v>421</v>
      </c>
      <c r="DP40" s="492"/>
      <c r="DQ40" s="492"/>
      <c r="DR40" s="492"/>
      <c r="DS40" s="493"/>
      <c r="DT40" s="491" t="s">
        <v>421</v>
      </c>
      <c r="DU40" s="492"/>
      <c r="DV40" s="492"/>
      <c r="DW40" s="492"/>
      <c r="DX40" s="493"/>
      <c r="DY40" s="491" t="s">
        <v>421</v>
      </c>
      <c r="DZ40" s="492"/>
      <c r="EA40" s="492"/>
      <c r="EB40" s="492"/>
      <c r="EC40" s="493"/>
      <c r="ED40" s="491" t="s">
        <v>421</v>
      </c>
      <c r="EE40" s="492"/>
      <c r="EF40" s="492"/>
      <c r="EG40" s="492"/>
      <c r="EH40" s="493"/>
      <c r="EI40" s="491" t="s">
        <v>421</v>
      </c>
      <c r="EJ40" s="492"/>
      <c r="EK40" s="492"/>
      <c r="EL40" s="492"/>
      <c r="EM40" s="493"/>
      <c r="EN40" s="491" t="s">
        <v>421</v>
      </c>
      <c r="EO40" s="492"/>
      <c r="EP40" s="492"/>
      <c r="EQ40" s="492"/>
      <c r="ER40" s="493"/>
      <c r="ES40" s="491" t="s">
        <v>421</v>
      </c>
      <c r="ET40" s="492"/>
      <c r="EU40" s="492"/>
      <c r="EV40" s="492"/>
      <c r="EW40" s="493"/>
      <c r="EX40" s="491" t="s">
        <v>421</v>
      </c>
      <c r="EY40" s="492"/>
      <c r="EZ40" s="492"/>
      <c r="FA40" s="492"/>
      <c r="FB40" s="493"/>
      <c r="FC40" s="491" t="s">
        <v>421</v>
      </c>
      <c r="FD40" s="492"/>
      <c r="FE40" s="492"/>
      <c r="FF40" s="492"/>
      <c r="FG40" s="493"/>
      <c r="FH40" s="491" t="s">
        <v>421</v>
      </c>
      <c r="FI40" s="492"/>
      <c r="FJ40" s="492"/>
      <c r="FK40" s="492"/>
      <c r="FL40" s="493"/>
      <c r="FM40" s="491" t="s">
        <v>421</v>
      </c>
      <c r="FN40" s="492"/>
      <c r="FO40" s="492"/>
      <c r="FP40" s="492"/>
      <c r="FQ40" s="493"/>
      <c r="FR40" s="491" t="s">
        <v>421</v>
      </c>
      <c r="FS40" s="492"/>
      <c r="FT40" s="492"/>
      <c r="FU40" s="492"/>
      <c r="FV40" s="493"/>
      <c r="FW40" s="491" t="s">
        <v>421</v>
      </c>
      <c r="FX40" s="492"/>
      <c r="FY40" s="492"/>
      <c r="FZ40" s="492"/>
      <c r="GA40" s="493"/>
      <c r="GB40" s="491" t="s">
        <v>421</v>
      </c>
      <c r="GC40" s="492"/>
      <c r="GD40" s="492"/>
      <c r="GE40" s="492"/>
      <c r="GF40" s="493"/>
      <c r="GG40" s="491" t="s">
        <v>421</v>
      </c>
      <c r="GH40" s="492"/>
      <c r="GI40" s="492"/>
      <c r="GJ40" s="492"/>
      <c r="GK40" s="493"/>
      <c r="GL40" s="491" t="s">
        <v>421</v>
      </c>
      <c r="GM40" s="492"/>
      <c r="GN40" s="492"/>
      <c r="GO40" s="492"/>
      <c r="GP40" s="493"/>
      <c r="GQ40" s="491" t="s">
        <v>421</v>
      </c>
      <c r="GR40" s="492"/>
      <c r="GS40" s="492"/>
      <c r="GT40" s="492"/>
      <c r="GU40" s="493"/>
      <c r="GV40" s="491" t="s">
        <v>421</v>
      </c>
      <c r="GW40" s="492"/>
      <c r="GX40" s="492"/>
      <c r="GY40" s="492"/>
      <c r="GZ40" s="493"/>
      <c r="HA40" s="491" t="s">
        <v>421</v>
      </c>
      <c r="HB40" s="492"/>
      <c r="HC40" s="492"/>
      <c r="HD40" s="492"/>
      <c r="HE40" s="493"/>
      <c r="HF40" s="491" t="s">
        <v>421</v>
      </c>
      <c r="HG40" s="492"/>
      <c r="HH40" s="492"/>
      <c r="HI40" s="492"/>
      <c r="HJ40" s="493"/>
      <c r="HK40" s="491" t="s">
        <v>421</v>
      </c>
      <c r="HL40" s="492"/>
      <c r="HM40" s="492"/>
      <c r="HN40" s="492"/>
      <c r="HO40" s="493"/>
      <c r="HP40" s="491" t="s">
        <v>421</v>
      </c>
      <c r="HQ40" s="492"/>
      <c r="HR40" s="492"/>
      <c r="HS40" s="492"/>
      <c r="HT40" s="493"/>
      <c r="HU40" s="491" t="s">
        <v>421</v>
      </c>
      <c r="HV40" s="492"/>
      <c r="HW40" s="492"/>
      <c r="HX40" s="492"/>
      <c r="HY40" s="493"/>
      <c r="HZ40" s="491" t="s">
        <v>421</v>
      </c>
      <c r="IA40" s="492"/>
      <c r="IB40" s="492"/>
      <c r="IC40" s="492"/>
      <c r="ID40" s="493"/>
      <c r="IE40" s="491" t="s">
        <v>421</v>
      </c>
      <c r="IF40" s="492"/>
      <c r="IG40" s="492"/>
      <c r="IH40" s="492"/>
      <c r="II40" s="493"/>
      <c r="IJ40" s="491" t="s">
        <v>421</v>
      </c>
      <c r="IK40" s="492"/>
      <c r="IL40" s="492"/>
      <c r="IM40" s="492"/>
      <c r="IN40" s="493"/>
      <c r="IO40" s="491" t="s">
        <v>421</v>
      </c>
      <c r="IP40" s="492"/>
      <c r="IQ40" s="492"/>
      <c r="IR40" s="492"/>
      <c r="IS40" s="493"/>
      <c r="IT40" s="491" t="s">
        <v>421</v>
      </c>
      <c r="IU40" s="492"/>
      <c r="IV40" s="492"/>
      <c r="IW40" s="492"/>
      <c r="IX40" s="493"/>
      <c r="IY40" s="491" t="s">
        <v>421</v>
      </c>
      <c r="IZ40" s="492"/>
      <c r="JA40" s="492"/>
      <c r="JB40" s="492"/>
      <c r="JC40" s="493"/>
    </row>
    <row r="41" spans="1:263" ht="21" customHeight="1" x14ac:dyDescent="0.2">
      <c r="A41" s="294"/>
      <c r="B41" s="652"/>
      <c r="C41" s="652"/>
      <c r="D41" s="652"/>
      <c r="E41" s="652"/>
      <c r="F41" s="652"/>
      <c r="G41" s="652"/>
      <c r="H41" s="655"/>
      <c r="I41" s="494"/>
      <c r="J41" s="495"/>
      <c r="K41" s="495"/>
      <c r="L41" s="495"/>
      <c r="M41" s="496"/>
      <c r="N41" s="494"/>
      <c r="O41" s="495"/>
      <c r="P41" s="495"/>
      <c r="Q41" s="495"/>
      <c r="R41" s="496"/>
      <c r="S41" s="494"/>
      <c r="T41" s="495"/>
      <c r="U41" s="495"/>
      <c r="V41" s="495"/>
      <c r="W41" s="496"/>
      <c r="X41" s="494"/>
      <c r="Y41" s="495"/>
      <c r="Z41" s="495"/>
      <c r="AA41" s="495"/>
      <c r="AB41" s="496"/>
      <c r="AC41" s="494"/>
      <c r="AD41" s="495"/>
      <c r="AE41" s="495"/>
      <c r="AF41" s="495"/>
      <c r="AG41" s="496"/>
      <c r="AH41" s="494"/>
      <c r="AI41" s="495"/>
      <c r="AJ41" s="495"/>
      <c r="AK41" s="495"/>
      <c r="AL41" s="496"/>
      <c r="AM41" s="494"/>
      <c r="AN41" s="495"/>
      <c r="AO41" s="495"/>
      <c r="AP41" s="495"/>
      <c r="AQ41" s="496"/>
      <c r="AR41" s="494"/>
      <c r="AS41" s="495"/>
      <c r="AT41" s="495"/>
      <c r="AU41" s="495"/>
      <c r="AV41" s="496"/>
      <c r="AW41" s="494"/>
      <c r="AX41" s="495"/>
      <c r="AY41" s="495"/>
      <c r="AZ41" s="495"/>
      <c r="BA41" s="496"/>
      <c r="BB41" s="494"/>
      <c r="BC41" s="495"/>
      <c r="BD41" s="495"/>
      <c r="BE41" s="495"/>
      <c r="BF41" s="496"/>
      <c r="BG41" s="494"/>
      <c r="BH41" s="495"/>
      <c r="BI41" s="495"/>
      <c r="BJ41" s="495"/>
      <c r="BK41" s="496"/>
      <c r="BL41" s="494"/>
      <c r="BM41" s="495"/>
      <c r="BN41" s="495"/>
      <c r="BO41" s="495"/>
      <c r="BP41" s="496"/>
      <c r="BQ41" s="494"/>
      <c r="BR41" s="495"/>
      <c r="BS41" s="495"/>
      <c r="BT41" s="495"/>
      <c r="BU41" s="496"/>
      <c r="BV41" s="494"/>
      <c r="BW41" s="495"/>
      <c r="BX41" s="495"/>
      <c r="BY41" s="495"/>
      <c r="BZ41" s="496"/>
      <c r="CA41" s="494"/>
      <c r="CB41" s="495"/>
      <c r="CC41" s="495"/>
      <c r="CD41" s="495"/>
      <c r="CE41" s="496"/>
      <c r="CF41" s="494"/>
      <c r="CG41" s="495"/>
      <c r="CH41" s="495"/>
      <c r="CI41" s="495"/>
      <c r="CJ41" s="496"/>
      <c r="CK41" s="494"/>
      <c r="CL41" s="495"/>
      <c r="CM41" s="495"/>
      <c r="CN41" s="495"/>
      <c r="CO41" s="496"/>
      <c r="CP41" s="494"/>
      <c r="CQ41" s="495"/>
      <c r="CR41" s="495"/>
      <c r="CS41" s="495"/>
      <c r="CT41" s="496"/>
      <c r="CU41" s="494"/>
      <c r="CV41" s="495"/>
      <c r="CW41" s="495"/>
      <c r="CX41" s="495"/>
      <c r="CY41" s="496"/>
      <c r="CZ41" s="494"/>
      <c r="DA41" s="495"/>
      <c r="DB41" s="495"/>
      <c r="DC41" s="495"/>
      <c r="DD41" s="496"/>
      <c r="DE41" s="494"/>
      <c r="DF41" s="495"/>
      <c r="DG41" s="495"/>
      <c r="DH41" s="495"/>
      <c r="DI41" s="496"/>
      <c r="DJ41" s="494"/>
      <c r="DK41" s="495"/>
      <c r="DL41" s="495"/>
      <c r="DM41" s="495"/>
      <c r="DN41" s="496"/>
      <c r="DO41" s="494"/>
      <c r="DP41" s="495"/>
      <c r="DQ41" s="495"/>
      <c r="DR41" s="495"/>
      <c r="DS41" s="496"/>
      <c r="DT41" s="494"/>
      <c r="DU41" s="495"/>
      <c r="DV41" s="495"/>
      <c r="DW41" s="495"/>
      <c r="DX41" s="496"/>
      <c r="DY41" s="494"/>
      <c r="DZ41" s="495"/>
      <c r="EA41" s="495"/>
      <c r="EB41" s="495"/>
      <c r="EC41" s="496"/>
      <c r="ED41" s="494"/>
      <c r="EE41" s="495"/>
      <c r="EF41" s="495"/>
      <c r="EG41" s="495"/>
      <c r="EH41" s="496"/>
      <c r="EI41" s="494"/>
      <c r="EJ41" s="495"/>
      <c r="EK41" s="495"/>
      <c r="EL41" s="495"/>
      <c r="EM41" s="496"/>
      <c r="EN41" s="494"/>
      <c r="EO41" s="495"/>
      <c r="EP41" s="495"/>
      <c r="EQ41" s="495"/>
      <c r="ER41" s="496"/>
      <c r="ES41" s="494"/>
      <c r="ET41" s="495"/>
      <c r="EU41" s="495"/>
      <c r="EV41" s="495"/>
      <c r="EW41" s="496"/>
      <c r="EX41" s="494"/>
      <c r="EY41" s="495"/>
      <c r="EZ41" s="495"/>
      <c r="FA41" s="495"/>
      <c r="FB41" s="496"/>
      <c r="FC41" s="494"/>
      <c r="FD41" s="495"/>
      <c r="FE41" s="495"/>
      <c r="FF41" s="495"/>
      <c r="FG41" s="496"/>
      <c r="FH41" s="494"/>
      <c r="FI41" s="495"/>
      <c r="FJ41" s="495"/>
      <c r="FK41" s="495"/>
      <c r="FL41" s="496"/>
      <c r="FM41" s="494"/>
      <c r="FN41" s="495"/>
      <c r="FO41" s="495"/>
      <c r="FP41" s="495"/>
      <c r="FQ41" s="496"/>
      <c r="FR41" s="494"/>
      <c r="FS41" s="495"/>
      <c r="FT41" s="495"/>
      <c r="FU41" s="495"/>
      <c r="FV41" s="496"/>
      <c r="FW41" s="494"/>
      <c r="FX41" s="495"/>
      <c r="FY41" s="495"/>
      <c r="FZ41" s="495"/>
      <c r="GA41" s="496"/>
      <c r="GB41" s="494"/>
      <c r="GC41" s="495"/>
      <c r="GD41" s="495"/>
      <c r="GE41" s="495"/>
      <c r="GF41" s="496"/>
      <c r="GG41" s="494"/>
      <c r="GH41" s="495"/>
      <c r="GI41" s="495"/>
      <c r="GJ41" s="495"/>
      <c r="GK41" s="496"/>
      <c r="GL41" s="494"/>
      <c r="GM41" s="495"/>
      <c r="GN41" s="495"/>
      <c r="GO41" s="495"/>
      <c r="GP41" s="496"/>
      <c r="GQ41" s="494"/>
      <c r="GR41" s="495"/>
      <c r="GS41" s="495"/>
      <c r="GT41" s="495"/>
      <c r="GU41" s="496"/>
      <c r="GV41" s="494"/>
      <c r="GW41" s="495"/>
      <c r="GX41" s="495"/>
      <c r="GY41" s="495"/>
      <c r="GZ41" s="496"/>
      <c r="HA41" s="494"/>
      <c r="HB41" s="495"/>
      <c r="HC41" s="495"/>
      <c r="HD41" s="495"/>
      <c r="HE41" s="496"/>
      <c r="HF41" s="494"/>
      <c r="HG41" s="495"/>
      <c r="HH41" s="495"/>
      <c r="HI41" s="495"/>
      <c r="HJ41" s="496"/>
      <c r="HK41" s="494"/>
      <c r="HL41" s="495"/>
      <c r="HM41" s="495"/>
      <c r="HN41" s="495"/>
      <c r="HO41" s="496"/>
      <c r="HP41" s="494"/>
      <c r="HQ41" s="495"/>
      <c r="HR41" s="495"/>
      <c r="HS41" s="495"/>
      <c r="HT41" s="496"/>
      <c r="HU41" s="494"/>
      <c r="HV41" s="495"/>
      <c r="HW41" s="495"/>
      <c r="HX41" s="495"/>
      <c r="HY41" s="496"/>
      <c r="HZ41" s="494"/>
      <c r="IA41" s="495"/>
      <c r="IB41" s="495"/>
      <c r="IC41" s="495"/>
      <c r="ID41" s="496"/>
      <c r="IE41" s="494"/>
      <c r="IF41" s="495"/>
      <c r="IG41" s="495"/>
      <c r="IH41" s="495"/>
      <c r="II41" s="496"/>
      <c r="IJ41" s="494"/>
      <c r="IK41" s="495"/>
      <c r="IL41" s="495"/>
      <c r="IM41" s="495"/>
      <c r="IN41" s="496"/>
      <c r="IO41" s="494"/>
      <c r="IP41" s="495"/>
      <c r="IQ41" s="495"/>
      <c r="IR41" s="495"/>
      <c r="IS41" s="496"/>
      <c r="IT41" s="494"/>
      <c r="IU41" s="495"/>
      <c r="IV41" s="495"/>
      <c r="IW41" s="495"/>
      <c r="IX41" s="496"/>
      <c r="IY41" s="494"/>
      <c r="IZ41" s="495"/>
      <c r="JA41" s="495"/>
      <c r="JB41" s="495"/>
      <c r="JC41" s="496"/>
    </row>
    <row r="42" spans="1:263" ht="21" customHeight="1" x14ac:dyDescent="0.2">
      <c r="A42" s="294"/>
      <c r="B42" s="652"/>
      <c r="C42" s="652"/>
      <c r="D42" s="652"/>
      <c r="E42" s="652"/>
      <c r="F42" s="652"/>
      <c r="G42" s="652"/>
      <c r="H42" s="291" t="s">
        <v>17</v>
      </c>
      <c r="I42" s="497"/>
      <c r="J42" s="498"/>
      <c r="K42" s="498"/>
      <c r="L42" s="498"/>
      <c r="M42" s="296" t="s">
        <v>17</v>
      </c>
      <c r="N42" s="497"/>
      <c r="O42" s="498"/>
      <c r="P42" s="498"/>
      <c r="Q42" s="498"/>
      <c r="R42" s="296" t="s">
        <v>17</v>
      </c>
      <c r="S42" s="497"/>
      <c r="T42" s="498"/>
      <c r="U42" s="498"/>
      <c r="V42" s="498"/>
      <c r="W42" s="296" t="s">
        <v>17</v>
      </c>
      <c r="X42" s="497"/>
      <c r="Y42" s="498"/>
      <c r="Z42" s="498"/>
      <c r="AA42" s="498"/>
      <c r="AB42" s="296" t="s">
        <v>17</v>
      </c>
      <c r="AC42" s="497"/>
      <c r="AD42" s="498"/>
      <c r="AE42" s="498"/>
      <c r="AF42" s="498"/>
      <c r="AG42" s="296" t="s">
        <v>17</v>
      </c>
      <c r="AH42" s="497"/>
      <c r="AI42" s="498"/>
      <c r="AJ42" s="498"/>
      <c r="AK42" s="498"/>
      <c r="AL42" s="296" t="s">
        <v>17</v>
      </c>
      <c r="AM42" s="497"/>
      <c r="AN42" s="498"/>
      <c r="AO42" s="498"/>
      <c r="AP42" s="498"/>
      <c r="AQ42" s="296" t="s">
        <v>17</v>
      </c>
      <c r="AR42" s="497"/>
      <c r="AS42" s="498"/>
      <c r="AT42" s="498"/>
      <c r="AU42" s="498"/>
      <c r="AV42" s="296" t="s">
        <v>17</v>
      </c>
      <c r="AW42" s="497"/>
      <c r="AX42" s="498"/>
      <c r="AY42" s="498"/>
      <c r="AZ42" s="498"/>
      <c r="BA42" s="296" t="s">
        <v>17</v>
      </c>
      <c r="BB42" s="497"/>
      <c r="BC42" s="498"/>
      <c r="BD42" s="498"/>
      <c r="BE42" s="498"/>
      <c r="BF42" s="296" t="s">
        <v>17</v>
      </c>
      <c r="BG42" s="497"/>
      <c r="BH42" s="498"/>
      <c r="BI42" s="498"/>
      <c r="BJ42" s="498"/>
      <c r="BK42" s="296" t="s">
        <v>17</v>
      </c>
      <c r="BL42" s="497"/>
      <c r="BM42" s="498"/>
      <c r="BN42" s="498"/>
      <c r="BO42" s="498"/>
      <c r="BP42" s="296" t="s">
        <v>17</v>
      </c>
      <c r="BQ42" s="497"/>
      <c r="BR42" s="498"/>
      <c r="BS42" s="498"/>
      <c r="BT42" s="498"/>
      <c r="BU42" s="296" t="s">
        <v>17</v>
      </c>
      <c r="BV42" s="497"/>
      <c r="BW42" s="498"/>
      <c r="BX42" s="498"/>
      <c r="BY42" s="498"/>
      <c r="BZ42" s="296" t="s">
        <v>17</v>
      </c>
      <c r="CA42" s="497"/>
      <c r="CB42" s="498"/>
      <c r="CC42" s="498"/>
      <c r="CD42" s="498"/>
      <c r="CE42" s="296" t="s">
        <v>17</v>
      </c>
      <c r="CF42" s="497"/>
      <c r="CG42" s="498"/>
      <c r="CH42" s="498"/>
      <c r="CI42" s="498"/>
      <c r="CJ42" s="296" t="s">
        <v>17</v>
      </c>
      <c r="CK42" s="497"/>
      <c r="CL42" s="498"/>
      <c r="CM42" s="498"/>
      <c r="CN42" s="498"/>
      <c r="CO42" s="296" t="s">
        <v>17</v>
      </c>
      <c r="CP42" s="497"/>
      <c r="CQ42" s="498"/>
      <c r="CR42" s="498"/>
      <c r="CS42" s="498"/>
      <c r="CT42" s="296" t="s">
        <v>17</v>
      </c>
      <c r="CU42" s="497"/>
      <c r="CV42" s="498"/>
      <c r="CW42" s="498"/>
      <c r="CX42" s="498"/>
      <c r="CY42" s="296" t="s">
        <v>17</v>
      </c>
      <c r="CZ42" s="497"/>
      <c r="DA42" s="498"/>
      <c r="DB42" s="498"/>
      <c r="DC42" s="498"/>
      <c r="DD42" s="296" t="s">
        <v>17</v>
      </c>
      <c r="DE42" s="497"/>
      <c r="DF42" s="498"/>
      <c r="DG42" s="498"/>
      <c r="DH42" s="498"/>
      <c r="DI42" s="296" t="s">
        <v>17</v>
      </c>
      <c r="DJ42" s="497"/>
      <c r="DK42" s="498"/>
      <c r="DL42" s="498"/>
      <c r="DM42" s="498"/>
      <c r="DN42" s="296" t="s">
        <v>17</v>
      </c>
      <c r="DO42" s="497"/>
      <c r="DP42" s="498"/>
      <c r="DQ42" s="498"/>
      <c r="DR42" s="498"/>
      <c r="DS42" s="296" t="s">
        <v>17</v>
      </c>
      <c r="DT42" s="497"/>
      <c r="DU42" s="498"/>
      <c r="DV42" s="498"/>
      <c r="DW42" s="498"/>
      <c r="DX42" s="296" t="s">
        <v>17</v>
      </c>
      <c r="DY42" s="497"/>
      <c r="DZ42" s="498"/>
      <c r="EA42" s="498"/>
      <c r="EB42" s="498"/>
      <c r="EC42" s="296" t="s">
        <v>17</v>
      </c>
      <c r="ED42" s="497"/>
      <c r="EE42" s="498"/>
      <c r="EF42" s="498"/>
      <c r="EG42" s="498"/>
      <c r="EH42" s="296" t="s">
        <v>17</v>
      </c>
      <c r="EI42" s="497"/>
      <c r="EJ42" s="498"/>
      <c r="EK42" s="498"/>
      <c r="EL42" s="498"/>
      <c r="EM42" s="296" t="s">
        <v>17</v>
      </c>
      <c r="EN42" s="497"/>
      <c r="EO42" s="498"/>
      <c r="EP42" s="498"/>
      <c r="EQ42" s="498"/>
      <c r="ER42" s="296" t="s">
        <v>17</v>
      </c>
      <c r="ES42" s="497"/>
      <c r="ET42" s="498"/>
      <c r="EU42" s="498"/>
      <c r="EV42" s="498"/>
      <c r="EW42" s="296" t="s">
        <v>17</v>
      </c>
      <c r="EX42" s="497"/>
      <c r="EY42" s="498"/>
      <c r="EZ42" s="498"/>
      <c r="FA42" s="498"/>
      <c r="FB42" s="296" t="s">
        <v>17</v>
      </c>
      <c r="FC42" s="497"/>
      <c r="FD42" s="498"/>
      <c r="FE42" s="498"/>
      <c r="FF42" s="498"/>
      <c r="FG42" s="296" t="s">
        <v>17</v>
      </c>
      <c r="FH42" s="497"/>
      <c r="FI42" s="498"/>
      <c r="FJ42" s="498"/>
      <c r="FK42" s="498"/>
      <c r="FL42" s="296" t="s">
        <v>17</v>
      </c>
      <c r="FM42" s="497"/>
      <c r="FN42" s="498"/>
      <c r="FO42" s="498"/>
      <c r="FP42" s="498"/>
      <c r="FQ42" s="296" t="s">
        <v>17</v>
      </c>
      <c r="FR42" s="497"/>
      <c r="FS42" s="498"/>
      <c r="FT42" s="498"/>
      <c r="FU42" s="498"/>
      <c r="FV42" s="296" t="s">
        <v>17</v>
      </c>
      <c r="FW42" s="497"/>
      <c r="FX42" s="498"/>
      <c r="FY42" s="498"/>
      <c r="FZ42" s="498"/>
      <c r="GA42" s="296" t="s">
        <v>17</v>
      </c>
      <c r="GB42" s="497"/>
      <c r="GC42" s="498"/>
      <c r="GD42" s="498"/>
      <c r="GE42" s="498"/>
      <c r="GF42" s="296" t="s">
        <v>17</v>
      </c>
      <c r="GG42" s="497"/>
      <c r="GH42" s="498"/>
      <c r="GI42" s="498"/>
      <c r="GJ42" s="498"/>
      <c r="GK42" s="296" t="s">
        <v>17</v>
      </c>
      <c r="GL42" s="497"/>
      <c r="GM42" s="498"/>
      <c r="GN42" s="498"/>
      <c r="GO42" s="498"/>
      <c r="GP42" s="296" t="s">
        <v>17</v>
      </c>
      <c r="GQ42" s="497"/>
      <c r="GR42" s="498"/>
      <c r="GS42" s="498"/>
      <c r="GT42" s="498"/>
      <c r="GU42" s="296" t="s">
        <v>17</v>
      </c>
      <c r="GV42" s="497"/>
      <c r="GW42" s="498"/>
      <c r="GX42" s="498"/>
      <c r="GY42" s="498"/>
      <c r="GZ42" s="296" t="s">
        <v>17</v>
      </c>
      <c r="HA42" s="497"/>
      <c r="HB42" s="498"/>
      <c r="HC42" s="498"/>
      <c r="HD42" s="498"/>
      <c r="HE42" s="296" t="s">
        <v>17</v>
      </c>
      <c r="HF42" s="497"/>
      <c r="HG42" s="498"/>
      <c r="HH42" s="498"/>
      <c r="HI42" s="498"/>
      <c r="HJ42" s="296" t="s">
        <v>17</v>
      </c>
      <c r="HK42" s="497"/>
      <c r="HL42" s="498"/>
      <c r="HM42" s="498"/>
      <c r="HN42" s="498"/>
      <c r="HO42" s="296" t="s">
        <v>17</v>
      </c>
      <c r="HP42" s="497"/>
      <c r="HQ42" s="498"/>
      <c r="HR42" s="498"/>
      <c r="HS42" s="498"/>
      <c r="HT42" s="296" t="s">
        <v>17</v>
      </c>
      <c r="HU42" s="497"/>
      <c r="HV42" s="498"/>
      <c r="HW42" s="498"/>
      <c r="HX42" s="498"/>
      <c r="HY42" s="296" t="s">
        <v>17</v>
      </c>
      <c r="HZ42" s="497"/>
      <c r="IA42" s="498"/>
      <c r="IB42" s="498"/>
      <c r="IC42" s="498"/>
      <c r="ID42" s="296" t="s">
        <v>17</v>
      </c>
      <c r="IE42" s="497"/>
      <c r="IF42" s="498"/>
      <c r="IG42" s="498"/>
      <c r="IH42" s="498"/>
      <c r="II42" s="296" t="s">
        <v>17</v>
      </c>
      <c r="IJ42" s="497"/>
      <c r="IK42" s="498"/>
      <c r="IL42" s="498"/>
      <c r="IM42" s="498"/>
      <c r="IN42" s="296" t="s">
        <v>17</v>
      </c>
      <c r="IO42" s="497"/>
      <c r="IP42" s="498"/>
      <c r="IQ42" s="498"/>
      <c r="IR42" s="498"/>
      <c r="IS42" s="296" t="s">
        <v>17</v>
      </c>
      <c r="IT42" s="497"/>
      <c r="IU42" s="498"/>
      <c r="IV42" s="498"/>
      <c r="IW42" s="498"/>
      <c r="IX42" s="296" t="s">
        <v>17</v>
      </c>
      <c r="IY42" s="497"/>
      <c r="IZ42" s="498"/>
      <c r="JA42" s="498"/>
      <c r="JB42" s="498"/>
      <c r="JC42" s="296" t="s">
        <v>17</v>
      </c>
    </row>
    <row r="43" spans="1:263" ht="3.75" customHeight="1" x14ac:dyDescent="0.2">
      <c r="A43" s="295"/>
      <c r="B43" s="653"/>
      <c r="C43" s="653"/>
      <c r="D43" s="653"/>
      <c r="E43" s="653"/>
      <c r="F43" s="653"/>
      <c r="G43" s="653"/>
      <c r="H43" s="299"/>
      <c r="I43" s="499"/>
      <c r="J43" s="500"/>
      <c r="K43" s="500"/>
      <c r="L43" s="500"/>
      <c r="M43" s="501"/>
      <c r="N43" s="499"/>
      <c r="O43" s="500"/>
      <c r="P43" s="500"/>
      <c r="Q43" s="500"/>
      <c r="R43" s="501"/>
      <c r="S43" s="499"/>
      <c r="T43" s="500"/>
      <c r="U43" s="500"/>
      <c r="V43" s="500"/>
      <c r="W43" s="501"/>
      <c r="X43" s="499"/>
      <c r="Y43" s="500"/>
      <c r="Z43" s="500"/>
      <c r="AA43" s="500"/>
      <c r="AB43" s="501"/>
      <c r="AC43" s="499"/>
      <c r="AD43" s="500"/>
      <c r="AE43" s="500"/>
      <c r="AF43" s="500"/>
      <c r="AG43" s="501"/>
      <c r="AH43" s="499"/>
      <c r="AI43" s="500"/>
      <c r="AJ43" s="500"/>
      <c r="AK43" s="500"/>
      <c r="AL43" s="501"/>
      <c r="AM43" s="499"/>
      <c r="AN43" s="500"/>
      <c r="AO43" s="500"/>
      <c r="AP43" s="500"/>
      <c r="AQ43" s="501"/>
      <c r="AR43" s="499"/>
      <c r="AS43" s="500"/>
      <c r="AT43" s="500"/>
      <c r="AU43" s="500"/>
      <c r="AV43" s="501"/>
      <c r="AW43" s="499"/>
      <c r="AX43" s="500"/>
      <c r="AY43" s="500"/>
      <c r="AZ43" s="500"/>
      <c r="BA43" s="501"/>
      <c r="BB43" s="499"/>
      <c r="BC43" s="500"/>
      <c r="BD43" s="500"/>
      <c r="BE43" s="500"/>
      <c r="BF43" s="501"/>
      <c r="BG43" s="499"/>
      <c r="BH43" s="500"/>
      <c r="BI43" s="500"/>
      <c r="BJ43" s="500"/>
      <c r="BK43" s="501"/>
      <c r="BL43" s="499"/>
      <c r="BM43" s="500"/>
      <c r="BN43" s="500"/>
      <c r="BO43" s="500"/>
      <c r="BP43" s="501"/>
      <c r="BQ43" s="499"/>
      <c r="BR43" s="500"/>
      <c r="BS43" s="500"/>
      <c r="BT43" s="500"/>
      <c r="BU43" s="501"/>
      <c r="BV43" s="499"/>
      <c r="BW43" s="500"/>
      <c r="BX43" s="500"/>
      <c r="BY43" s="500"/>
      <c r="BZ43" s="501"/>
      <c r="CA43" s="499"/>
      <c r="CB43" s="500"/>
      <c r="CC43" s="500"/>
      <c r="CD43" s="500"/>
      <c r="CE43" s="501"/>
      <c r="CF43" s="499"/>
      <c r="CG43" s="500"/>
      <c r="CH43" s="500"/>
      <c r="CI43" s="500"/>
      <c r="CJ43" s="501"/>
      <c r="CK43" s="499"/>
      <c r="CL43" s="500"/>
      <c r="CM43" s="500"/>
      <c r="CN43" s="500"/>
      <c r="CO43" s="501"/>
      <c r="CP43" s="499"/>
      <c r="CQ43" s="500"/>
      <c r="CR43" s="500"/>
      <c r="CS43" s="500"/>
      <c r="CT43" s="501"/>
      <c r="CU43" s="499"/>
      <c r="CV43" s="500"/>
      <c r="CW43" s="500"/>
      <c r="CX43" s="500"/>
      <c r="CY43" s="501"/>
      <c r="CZ43" s="499"/>
      <c r="DA43" s="500"/>
      <c r="DB43" s="500"/>
      <c r="DC43" s="500"/>
      <c r="DD43" s="501"/>
      <c r="DE43" s="499"/>
      <c r="DF43" s="500"/>
      <c r="DG43" s="500"/>
      <c r="DH43" s="500"/>
      <c r="DI43" s="501"/>
      <c r="DJ43" s="499"/>
      <c r="DK43" s="500"/>
      <c r="DL43" s="500"/>
      <c r="DM43" s="500"/>
      <c r="DN43" s="501"/>
      <c r="DO43" s="499"/>
      <c r="DP43" s="500"/>
      <c r="DQ43" s="500"/>
      <c r="DR43" s="500"/>
      <c r="DS43" s="501"/>
      <c r="DT43" s="499"/>
      <c r="DU43" s="500"/>
      <c r="DV43" s="500"/>
      <c r="DW43" s="500"/>
      <c r="DX43" s="501"/>
      <c r="DY43" s="499"/>
      <c r="DZ43" s="500"/>
      <c r="EA43" s="500"/>
      <c r="EB43" s="500"/>
      <c r="EC43" s="501"/>
      <c r="ED43" s="499"/>
      <c r="EE43" s="500"/>
      <c r="EF43" s="500"/>
      <c r="EG43" s="500"/>
      <c r="EH43" s="501"/>
      <c r="EI43" s="499"/>
      <c r="EJ43" s="500"/>
      <c r="EK43" s="500"/>
      <c r="EL43" s="500"/>
      <c r="EM43" s="501"/>
      <c r="EN43" s="499"/>
      <c r="EO43" s="500"/>
      <c r="EP43" s="500"/>
      <c r="EQ43" s="500"/>
      <c r="ER43" s="501"/>
      <c r="ES43" s="499"/>
      <c r="ET43" s="500"/>
      <c r="EU43" s="500"/>
      <c r="EV43" s="500"/>
      <c r="EW43" s="501"/>
      <c r="EX43" s="499"/>
      <c r="EY43" s="500"/>
      <c r="EZ43" s="500"/>
      <c r="FA43" s="500"/>
      <c r="FB43" s="501"/>
      <c r="FC43" s="499"/>
      <c r="FD43" s="500"/>
      <c r="FE43" s="500"/>
      <c r="FF43" s="500"/>
      <c r="FG43" s="501"/>
      <c r="FH43" s="499"/>
      <c r="FI43" s="500"/>
      <c r="FJ43" s="500"/>
      <c r="FK43" s="500"/>
      <c r="FL43" s="501"/>
      <c r="FM43" s="499"/>
      <c r="FN43" s="500"/>
      <c r="FO43" s="500"/>
      <c r="FP43" s="500"/>
      <c r="FQ43" s="501"/>
      <c r="FR43" s="499"/>
      <c r="FS43" s="500"/>
      <c r="FT43" s="500"/>
      <c r="FU43" s="500"/>
      <c r="FV43" s="501"/>
      <c r="FW43" s="499"/>
      <c r="FX43" s="500"/>
      <c r="FY43" s="500"/>
      <c r="FZ43" s="500"/>
      <c r="GA43" s="501"/>
      <c r="GB43" s="499"/>
      <c r="GC43" s="500"/>
      <c r="GD43" s="500"/>
      <c r="GE43" s="500"/>
      <c r="GF43" s="501"/>
      <c r="GG43" s="499"/>
      <c r="GH43" s="500"/>
      <c r="GI43" s="500"/>
      <c r="GJ43" s="500"/>
      <c r="GK43" s="501"/>
      <c r="GL43" s="499"/>
      <c r="GM43" s="500"/>
      <c r="GN43" s="500"/>
      <c r="GO43" s="500"/>
      <c r="GP43" s="501"/>
      <c r="GQ43" s="499"/>
      <c r="GR43" s="500"/>
      <c r="GS43" s="500"/>
      <c r="GT43" s="500"/>
      <c r="GU43" s="501"/>
      <c r="GV43" s="499"/>
      <c r="GW43" s="500"/>
      <c r="GX43" s="500"/>
      <c r="GY43" s="500"/>
      <c r="GZ43" s="501"/>
      <c r="HA43" s="499"/>
      <c r="HB43" s="500"/>
      <c r="HC43" s="500"/>
      <c r="HD43" s="500"/>
      <c r="HE43" s="501"/>
      <c r="HF43" s="499"/>
      <c r="HG43" s="500"/>
      <c r="HH43" s="500"/>
      <c r="HI43" s="500"/>
      <c r="HJ43" s="501"/>
      <c r="HK43" s="499"/>
      <c r="HL43" s="500"/>
      <c r="HM43" s="500"/>
      <c r="HN43" s="500"/>
      <c r="HO43" s="501"/>
      <c r="HP43" s="499"/>
      <c r="HQ43" s="500"/>
      <c r="HR43" s="500"/>
      <c r="HS43" s="500"/>
      <c r="HT43" s="501"/>
      <c r="HU43" s="499"/>
      <c r="HV43" s="500"/>
      <c r="HW43" s="500"/>
      <c r="HX43" s="500"/>
      <c r="HY43" s="501"/>
      <c r="HZ43" s="499"/>
      <c r="IA43" s="500"/>
      <c r="IB43" s="500"/>
      <c r="IC43" s="500"/>
      <c r="ID43" s="501"/>
      <c r="IE43" s="499"/>
      <c r="IF43" s="500"/>
      <c r="IG43" s="500"/>
      <c r="IH43" s="500"/>
      <c r="II43" s="501"/>
      <c r="IJ43" s="499"/>
      <c r="IK43" s="500"/>
      <c r="IL43" s="500"/>
      <c r="IM43" s="500"/>
      <c r="IN43" s="501"/>
      <c r="IO43" s="499"/>
      <c r="IP43" s="500"/>
      <c r="IQ43" s="500"/>
      <c r="IR43" s="500"/>
      <c r="IS43" s="501"/>
      <c r="IT43" s="499"/>
      <c r="IU43" s="500"/>
      <c r="IV43" s="500"/>
      <c r="IW43" s="500"/>
      <c r="IX43" s="501"/>
      <c r="IY43" s="499"/>
      <c r="IZ43" s="500"/>
      <c r="JA43" s="500"/>
      <c r="JB43" s="500"/>
      <c r="JC43" s="501"/>
    </row>
    <row r="44" spans="1:263" ht="15" customHeight="1" x14ac:dyDescent="0.2">
      <c r="A44" s="659" t="s">
        <v>119</v>
      </c>
      <c r="B44" s="646" t="s">
        <v>170</v>
      </c>
      <c r="C44" s="646"/>
      <c r="D44" s="646"/>
      <c r="E44" s="646"/>
      <c r="F44" s="646"/>
      <c r="G44" s="646"/>
      <c r="H44" s="654" t="s">
        <v>17</v>
      </c>
      <c r="I44" s="526"/>
      <c r="J44" s="527"/>
      <c r="K44" s="527"/>
      <c r="L44" s="527"/>
      <c r="M44" s="528"/>
      <c r="N44" s="526"/>
      <c r="O44" s="527"/>
      <c r="P44" s="527"/>
      <c r="Q44" s="527"/>
      <c r="R44" s="527"/>
      <c r="S44" s="526"/>
      <c r="T44" s="527"/>
      <c r="U44" s="527"/>
      <c r="V44" s="527"/>
      <c r="W44" s="528"/>
      <c r="X44" s="526"/>
      <c r="Y44" s="527"/>
      <c r="Z44" s="527"/>
      <c r="AA44" s="527"/>
      <c r="AB44" s="528"/>
      <c r="AC44" s="526"/>
      <c r="AD44" s="527"/>
      <c r="AE44" s="527"/>
      <c r="AF44" s="527"/>
      <c r="AG44" s="528"/>
      <c r="AH44" s="526"/>
      <c r="AI44" s="527"/>
      <c r="AJ44" s="527"/>
      <c r="AK44" s="527"/>
      <c r="AL44" s="528"/>
      <c r="AM44" s="526"/>
      <c r="AN44" s="527"/>
      <c r="AO44" s="527"/>
      <c r="AP44" s="527"/>
      <c r="AQ44" s="528"/>
      <c r="AR44" s="526"/>
      <c r="AS44" s="527"/>
      <c r="AT44" s="527"/>
      <c r="AU44" s="527"/>
      <c r="AV44" s="528"/>
      <c r="AW44" s="526"/>
      <c r="AX44" s="527"/>
      <c r="AY44" s="527"/>
      <c r="AZ44" s="527"/>
      <c r="BA44" s="528"/>
      <c r="BB44" s="526"/>
      <c r="BC44" s="527"/>
      <c r="BD44" s="527"/>
      <c r="BE44" s="527"/>
      <c r="BF44" s="528"/>
      <c r="BG44" s="526"/>
      <c r="BH44" s="527"/>
      <c r="BI44" s="527"/>
      <c r="BJ44" s="527"/>
      <c r="BK44" s="528"/>
      <c r="BL44" s="526"/>
      <c r="BM44" s="527"/>
      <c r="BN44" s="527"/>
      <c r="BO44" s="527"/>
      <c r="BP44" s="528"/>
      <c r="BQ44" s="526"/>
      <c r="BR44" s="527"/>
      <c r="BS44" s="527"/>
      <c r="BT44" s="527"/>
      <c r="BU44" s="528"/>
      <c r="BV44" s="526"/>
      <c r="BW44" s="527"/>
      <c r="BX44" s="527"/>
      <c r="BY44" s="527"/>
      <c r="BZ44" s="528"/>
      <c r="CA44" s="526"/>
      <c r="CB44" s="527"/>
      <c r="CC44" s="527"/>
      <c r="CD44" s="527"/>
      <c r="CE44" s="528"/>
      <c r="CF44" s="526"/>
      <c r="CG44" s="527"/>
      <c r="CH44" s="527"/>
      <c r="CI44" s="527"/>
      <c r="CJ44" s="528"/>
      <c r="CK44" s="526"/>
      <c r="CL44" s="527"/>
      <c r="CM44" s="527"/>
      <c r="CN44" s="527"/>
      <c r="CO44" s="528"/>
      <c r="CP44" s="526"/>
      <c r="CQ44" s="527"/>
      <c r="CR44" s="527"/>
      <c r="CS44" s="527"/>
      <c r="CT44" s="528"/>
      <c r="CU44" s="526"/>
      <c r="CV44" s="527"/>
      <c r="CW44" s="527"/>
      <c r="CX44" s="527"/>
      <c r="CY44" s="528"/>
      <c r="CZ44" s="526"/>
      <c r="DA44" s="527"/>
      <c r="DB44" s="527"/>
      <c r="DC44" s="527"/>
      <c r="DD44" s="528"/>
      <c r="DE44" s="526"/>
      <c r="DF44" s="527"/>
      <c r="DG44" s="527"/>
      <c r="DH44" s="527"/>
      <c r="DI44" s="528"/>
      <c r="DJ44" s="526"/>
      <c r="DK44" s="527"/>
      <c r="DL44" s="527"/>
      <c r="DM44" s="527"/>
      <c r="DN44" s="528"/>
      <c r="DO44" s="526"/>
      <c r="DP44" s="527"/>
      <c r="DQ44" s="527"/>
      <c r="DR44" s="527"/>
      <c r="DS44" s="528"/>
      <c r="DT44" s="526"/>
      <c r="DU44" s="527"/>
      <c r="DV44" s="527"/>
      <c r="DW44" s="527"/>
      <c r="DX44" s="528"/>
      <c r="DY44" s="526"/>
      <c r="DZ44" s="527"/>
      <c r="EA44" s="527"/>
      <c r="EB44" s="527"/>
      <c r="EC44" s="528"/>
      <c r="ED44" s="526"/>
      <c r="EE44" s="527"/>
      <c r="EF44" s="527"/>
      <c r="EG44" s="527"/>
      <c r="EH44" s="528"/>
      <c r="EI44" s="526"/>
      <c r="EJ44" s="527"/>
      <c r="EK44" s="527"/>
      <c r="EL44" s="527"/>
      <c r="EM44" s="528"/>
      <c r="EN44" s="526"/>
      <c r="EO44" s="527"/>
      <c r="EP44" s="527"/>
      <c r="EQ44" s="527"/>
      <c r="ER44" s="528"/>
      <c r="ES44" s="526"/>
      <c r="ET44" s="527"/>
      <c r="EU44" s="527"/>
      <c r="EV44" s="527"/>
      <c r="EW44" s="528"/>
      <c r="EX44" s="526"/>
      <c r="EY44" s="527"/>
      <c r="EZ44" s="527"/>
      <c r="FA44" s="527"/>
      <c r="FB44" s="528"/>
      <c r="FC44" s="526"/>
      <c r="FD44" s="527"/>
      <c r="FE44" s="527"/>
      <c r="FF44" s="527"/>
      <c r="FG44" s="528"/>
      <c r="FH44" s="526"/>
      <c r="FI44" s="527"/>
      <c r="FJ44" s="527"/>
      <c r="FK44" s="527"/>
      <c r="FL44" s="528"/>
      <c r="FM44" s="526"/>
      <c r="FN44" s="527"/>
      <c r="FO44" s="527"/>
      <c r="FP44" s="527"/>
      <c r="FQ44" s="528"/>
      <c r="FR44" s="526"/>
      <c r="FS44" s="527"/>
      <c r="FT44" s="527"/>
      <c r="FU44" s="527"/>
      <c r="FV44" s="528"/>
      <c r="FW44" s="526"/>
      <c r="FX44" s="527"/>
      <c r="FY44" s="527"/>
      <c r="FZ44" s="527"/>
      <c r="GA44" s="528"/>
      <c r="GB44" s="526"/>
      <c r="GC44" s="527"/>
      <c r="GD44" s="527"/>
      <c r="GE44" s="527"/>
      <c r="GF44" s="528"/>
      <c r="GG44" s="526"/>
      <c r="GH44" s="527"/>
      <c r="GI44" s="527"/>
      <c r="GJ44" s="527"/>
      <c r="GK44" s="528"/>
      <c r="GL44" s="526"/>
      <c r="GM44" s="527"/>
      <c r="GN44" s="527"/>
      <c r="GO44" s="527"/>
      <c r="GP44" s="528"/>
      <c r="GQ44" s="526"/>
      <c r="GR44" s="527"/>
      <c r="GS44" s="527"/>
      <c r="GT44" s="527"/>
      <c r="GU44" s="528"/>
      <c r="GV44" s="526"/>
      <c r="GW44" s="527"/>
      <c r="GX44" s="527"/>
      <c r="GY44" s="527"/>
      <c r="GZ44" s="528"/>
      <c r="HA44" s="526"/>
      <c r="HB44" s="527"/>
      <c r="HC44" s="527"/>
      <c r="HD44" s="527"/>
      <c r="HE44" s="528"/>
      <c r="HF44" s="526"/>
      <c r="HG44" s="527"/>
      <c r="HH44" s="527"/>
      <c r="HI44" s="527"/>
      <c r="HJ44" s="528"/>
      <c r="HK44" s="526"/>
      <c r="HL44" s="527"/>
      <c r="HM44" s="527"/>
      <c r="HN44" s="527"/>
      <c r="HO44" s="528"/>
      <c r="HP44" s="526"/>
      <c r="HQ44" s="527"/>
      <c r="HR44" s="527"/>
      <c r="HS44" s="527"/>
      <c r="HT44" s="528"/>
      <c r="HU44" s="526"/>
      <c r="HV44" s="527"/>
      <c r="HW44" s="527"/>
      <c r="HX44" s="527"/>
      <c r="HY44" s="528"/>
      <c r="HZ44" s="526"/>
      <c r="IA44" s="527"/>
      <c r="IB44" s="527"/>
      <c r="IC44" s="527"/>
      <c r="ID44" s="528"/>
      <c r="IE44" s="526"/>
      <c r="IF44" s="527"/>
      <c r="IG44" s="527"/>
      <c r="IH44" s="527"/>
      <c r="II44" s="528"/>
      <c r="IJ44" s="526"/>
      <c r="IK44" s="527"/>
      <c r="IL44" s="527"/>
      <c r="IM44" s="527"/>
      <c r="IN44" s="528"/>
      <c r="IO44" s="526"/>
      <c r="IP44" s="527"/>
      <c r="IQ44" s="527"/>
      <c r="IR44" s="527"/>
      <c r="IS44" s="528"/>
      <c r="IT44" s="526"/>
      <c r="IU44" s="527"/>
      <c r="IV44" s="527"/>
      <c r="IW44" s="527"/>
      <c r="IX44" s="528"/>
      <c r="IY44" s="526"/>
      <c r="IZ44" s="527"/>
      <c r="JA44" s="527"/>
      <c r="JB44" s="527"/>
      <c r="JC44" s="528"/>
    </row>
    <row r="45" spans="1:263" ht="16.5" customHeight="1" x14ac:dyDescent="0.2">
      <c r="A45" s="660"/>
      <c r="B45" s="641" t="s">
        <v>409</v>
      </c>
      <c r="C45" s="648"/>
      <c r="D45" s="648"/>
      <c r="E45" s="648"/>
      <c r="F45" s="648"/>
      <c r="G45" s="648"/>
      <c r="H45" s="661"/>
      <c r="I45" s="497"/>
      <c r="J45" s="498"/>
      <c r="K45" s="498"/>
      <c r="L45" s="498"/>
      <c r="M45" s="525"/>
      <c r="N45" s="564"/>
      <c r="O45" s="559"/>
      <c r="P45" s="559"/>
      <c r="Q45" s="559"/>
      <c r="R45" s="559"/>
      <c r="S45" s="564"/>
      <c r="T45" s="559"/>
      <c r="U45" s="559"/>
      <c r="V45" s="559"/>
      <c r="W45" s="560"/>
      <c r="X45" s="564"/>
      <c r="Y45" s="559"/>
      <c r="Z45" s="559"/>
      <c r="AA45" s="559"/>
      <c r="AB45" s="560"/>
      <c r="AC45" s="564"/>
      <c r="AD45" s="559"/>
      <c r="AE45" s="559"/>
      <c r="AF45" s="559"/>
      <c r="AG45" s="560"/>
      <c r="AH45" s="564"/>
      <c r="AI45" s="559"/>
      <c r="AJ45" s="559"/>
      <c r="AK45" s="559"/>
      <c r="AL45" s="560"/>
      <c r="AM45" s="564"/>
      <c r="AN45" s="559"/>
      <c r="AO45" s="559"/>
      <c r="AP45" s="559"/>
      <c r="AQ45" s="560"/>
      <c r="AR45" s="564"/>
      <c r="AS45" s="559"/>
      <c r="AT45" s="559"/>
      <c r="AU45" s="559"/>
      <c r="AV45" s="560"/>
      <c r="AW45" s="564"/>
      <c r="AX45" s="559"/>
      <c r="AY45" s="559"/>
      <c r="AZ45" s="559"/>
      <c r="BA45" s="560"/>
      <c r="BB45" s="564"/>
      <c r="BC45" s="559"/>
      <c r="BD45" s="559"/>
      <c r="BE45" s="559"/>
      <c r="BF45" s="560"/>
      <c r="BG45" s="564"/>
      <c r="BH45" s="559"/>
      <c r="BI45" s="559"/>
      <c r="BJ45" s="559"/>
      <c r="BK45" s="560"/>
      <c r="BL45" s="564"/>
      <c r="BM45" s="559"/>
      <c r="BN45" s="559"/>
      <c r="BO45" s="559"/>
      <c r="BP45" s="560"/>
      <c r="BQ45" s="564"/>
      <c r="BR45" s="559"/>
      <c r="BS45" s="559"/>
      <c r="BT45" s="559"/>
      <c r="BU45" s="560"/>
      <c r="BV45" s="564"/>
      <c r="BW45" s="559"/>
      <c r="BX45" s="559"/>
      <c r="BY45" s="559"/>
      <c r="BZ45" s="560"/>
      <c r="CA45" s="564"/>
      <c r="CB45" s="559"/>
      <c r="CC45" s="559"/>
      <c r="CD45" s="559"/>
      <c r="CE45" s="560"/>
      <c r="CF45" s="564"/>
      <c r="CG45" s="559"/>
      <c r="CH45" s="559"/>
      <c r="CI45" s="559"/>
      <c r="CJ45" s="560"/>
      <c r="CK45" s="564"/>
      <c r="CL45" s="559"/>
      <c r="CM45" s="559"/>
      <c r="CN45" s="559"/>
      <c r="CO45" s="560"/>
      <c r="CP45" s="564"/>
      <c r="CQ45" s="559"/>
      <c r="CR45" s="559"/>
      <c r="CS45" s="559"/>
      <c r="CT45" s="560"/>
      <c r="CU45" s="564"/>
      <c r="CV45" s="559"/>
      <c r="CW45" s="559"/>
      <c r="CX45" s="559"/>
      <c r="CY45" s="560"/>
      <c r="CZ45" s="564"/>
      <c r="DA45" s="559"/>
      <c r="DB45" s="559"/>
      <c r="DC45" s="559"/>
      <c r="DD45" s="560"/>
      <c r="DE45" s="564"/>
      <c r="DF45" s="559"/>
      <c r="DG45" s="559"/>
      <c r="DH45" s="559"/>
      <c r="DI45" s="560"/>
      <c r="DJ45" s="564"/>
      <c r="DK45" s="559"/>
      <c r="DL45" s="559"/>
      <c r="DM45" s="559"/>
      <c r="DN45" s="560"/>
      <c r="DO45" s="564"/>
      <c r="DP45" s="559"/>
      <c r="DQ45" s="559"/>
      <c r="DR45" s="559"/>
      <c r="DS45" s="560"/>
      <c r="DT45" s="564"/>
      <c r="DU45" s="559"/>
      <c r="DV45" s="559"/>
      <c r="DW45" s="559"/>
      <c r="DX45" s="560"/>
      <c r="DY45" s="564"/>
      <c r="DZ45" s="559"/>
      <c r="EA45" s="559"/>
      <c r="EB45" s="559"/>
      <c r="EC45" s="560"/>
      <c r="ED45" s="564"/>
      <c r="EE45" s="559"/>
      <c r="EF45" s="559"/>
      <c r="EG45" s="559"/>
      <c r="EH45" s="560"/>
      <c r="EI45" s="564"/>
      <c r="EJ45" s="559"/>
      <c r="EK45" s="559"/>
      <c r="EL45" s="559"/>
      <c r="EM45" s="560"/>
      <c r="EN45" s="564"/>
      <c r="EO45" s="559"/>
      <c r="EP45" s="559"/>
      <c r="EQ45" s="559"/>
      <c r="ER45" s="560"/>
      <c r="ES45" s="564"/>
      <c r="ET45" s="559"/>
      <c r="EU45" s="559"/>
      <c r="EV45" s="559"/>
      <c r="EW45" s="560"/>
      <c r="EX45" s="564"/>
      <c r="EY45" s="559"/>
      <c r="EZ45" s="559"/>
      <c r="FA45" s="559"/>
      <c r="FB45" s="560"/>
      <c r="FC45" s="564"/>
      <c r="FD45" s="559"/>
      <c r="FE45" s="559"/>
      <c r="FF45" s="559"/>
      <c r="FG45" s="560"/>
      <c r="FH45" s="564"/>
      <c r="FI45" s="559"/>
      <c r="FJ45" s="559"/>
      <c r="FK45" s="559"/>
      <c r="FL45" s="560"/>
      <c r="FM45" s="564"/>
      <c r="FN45" s="559"/>
      <c r="FO45" s="559"/>
      <c r="FP45" s="559"/>
      <c r="FQ45" s="560"/>
      <c r="FR45" s="564"/>
      <c r="FS45" s="559"/>
      <c r="FT45" s="559"/>
      <c r="FU45" s="559"/>
      <c r="FV45" s="560"/>
      <c r="FW45" s="564"/>
      <c r="FX45" s="559"/>
      <c r="FY45" s="559"/>
      <c r="FZ45" s="559"/>
      <c r="GA45" s="560"/>
      <c r="GB45" s="564"/>
      <c r="GC45" s="559"/>
      <c r="GD45" s="559"/>
      <c r="GE45" s="559"/>
      <c r="GF45" s="560"/>
      <c r="GG45" s="564"/>
      <c r="GH45" s="559"/>
      <c r="GI45" s="559"/>
      <c r="GJ45" s="559"/>
      <c r="GK45" s="560"/>
      <c r="GL45" s="564"/>
      <c r="GM45" s="559"/>
      <c r="GN45" s="559"/>
      <c r="GO45" s="559"/>
      <c r="GP45" s="560"/>
      <c r="GQ45" s="564"/>
      <c r="GR45" s="559"/>
      <c r="GS45" s="559"/>
      <c r="GT45" s="559"/>
      <c r="GU45" s="560"/>
      <c r="GV45" s="564"/>
      <c r="GW45" s="559"/>
      <c r="GX45" s="559"/>
      <c r="GY45" s="559"/>
      <c r="GZ45" s="560"/>
      <c r="HA45" s="564"/>
      <c r="HB45" s="559"/>
      <c r="HC45" s="559"/>
      <c r="HD45" s="559"/>
      <c r="HE45" s="560"/>
      <c r="HF45" s="564"/>
      <c r="HG45" s="559"/>
      <c r="HH45" s="559"/>
      <c r="HI45" s="559"/>
      <c r="HJ45" s="560"/>
      <c r="HK45" s="564"/>
      <c r="HL45" s="559"/>
      <c r="HM45" s="559"/>
      <c r="HN45" s="559"/>
      <c r="HO45" s="560"/>
      <c r="HP45" s="564"/>
      <c r="HQ45" s="559"/>
      <c r="HR45" s="559"/>
      <c r="HS45" s="559"/>
      <c r="HT45" s="560"/>
      <c r="HU45" s="564"/>
      <c r="HV45" s="559"/>
      <c r="HW45" s="559"/>
      <c r="HX45" s="559"/>
      <c r="HY45" s="560"/>
      <c r="HZ45" s="564"/>
      <c r="IA45" s="559"/>
      <c r="IB45" s="559"/>
      <c r="IC45" s="559"/>
      <c r="ID45" s="560"/>
      <c r="IE45" s="564"/>
      <c r="IF45" s="559"/>
      <c r="IG45" s="559"/>
      <c r="IH45" s="559"/>
      <c r="II45" s="560"/>
      <c r="IJ45" s="564"/>
      <c r="IK45" s="559"/>
      <c r="IL45" s="559"/>
      <c r="IM45" s="559"/>
      <c r="IN45" s="560"/>
      <c r="IO45" s="564"/>
      <c r="IP45" s="559"/>
      <c r="IQ45" s="559"/>
      <c r="IR45" s="559"/>
      <c r="IS45" s="560"/>
      <c r="IT45" s="564"/>
      <c r="IU45" s="559"/>
      <c r="IV45" s="559"/>
      <c r="IW45" s="559"/>
      <c r="IX45" s="560"/>
      <c r="IY45" s="564"/>
      <c r="IZ45" s="559"/>
      <c r="JA45" s="559"/>
      <c r="JB45" s="559"/>
      <c r="JC45" s="560"/>
    </row>
    <row r="46" spans="1:263" ht="16.5" customHeight="1" x14ac:dyDescent="0.2">
      <c r="A46" s="298" t="s">
        <v>7105</v>
      </c>
      <c r="B46" s="621" t="s">
        <v>7104</v>
      </c>
      <c r="C46" s="621"/>
      <c r="D46" s="621"/>
      <c r="E46" s="621"/>
      <c r="F46" s="621"/>
      <c r="G46" s="621"/>
      <c r="H46" s="99" t="s">
        <v>17</v>
      </c>
      <c r="I46" s="510"/>
      <c r="J46" s="379"/>
      <c r="K46" s="379"/>
      <c r="L46" s="379"/>
      <c r="M46" s="418"/>
      <c r="N46" s="510"/>
      <c r="O46" s="379"/>
      <c r="P46" s="379"/>
      <c r="Q46" s="379"/>
      <c r="R46" s="418"/>
      <c r="S46" s="510"/>
      <c r="T46" s="379"/>
      <c r="U46" s="379"/>
      <c r="V46" s="379"/>
      <c r="W46" s="418"/>
      <c r="X46" s="510"/>
      <c r="Y46" s="379"/>
      <c r="Z46" s="379"/>
      <c r="AA46" s="379"/>
      <c r="AB46" s="418"/>
      <c r="AC46" s="510"/>
      <c r="AD46" s="379"/>
      <c r="AE46" s="379"/>
      <c r="AF46" s="379"/>
      <c r="AG46" s="418"/>
      <c r="AH46" s="510"/>
      <c r="AI46" s="379"/>
      <c r="AJ46" s="379"/>
      <c r="AK46" s="379"/>
      <c r="AL46" s="418"/>
      <c r="AM46" s="510"/>
      <c r="AN46" s="379"/>
      <c r="AO46" s="379"/>
      <c r="AP46" s="379"/>
      <c r="AQ46" s="418"/>
      <c r="AR46" s="510"/>
      <c r="AS46" s="379"/>
      <c r="AT46" s="379"/>
      <c r="AU46" s="379"/>
      <c r="AV46" s="418"/>
      <c r="AW46" s="510"/>
      <c r="AX46" s="379"/>
      <c r="AY46" s="379"/>
      <c r="AZ46" s="379"/>
      <c r="BA46" s="418"/>
      <c r="BB46" s="510"/>
      <c r="BC46" s="379"/>
      <c r="BD46" s="379"/>
      <c r="BE46" s="379"/>
      <c r="BF46" s="418"/>
      <c r="BG46" s="510"/>
      <c r="BH46" s="379"/>
      <c r="BI46" s="379"/>
      <c r="BJ46" s="379"/>
      <c r="BK46" s="418"/>
      <c r="BL46" s="510"/>
      <c r="BM46" s="379"/>
      <c r="BN46" s="379"/>
      <c r="BO46" s="379"/>
      <c r="BP46" s="418"/>
      <c r="BQ46" s="510"/>
      <c r="BR46" s="379"/>
      <c r="BS46" s="379"/>
      <c r="BT46" s="379"/>
      <c r="BU46" s="418"/>
      <c r="BV46" s="510"/>
      <c r="BW46" s="379"/>
      <c r="BX46" s="379"/>
      <c r="BY46" s="379"/>
      <c r="BZ46" s="418"/>
      <c r="CA46" s="510"/>
      <c r="CB46" s="379"/>
      <c r="CC46" s="379"/>
      <c r="CD46" s="379"/>
      <c r="CE46" s="418"/>
      <c r="CF46" s="510"/>
      <c r="CG46" s="379"/>
      <c r="CH46" s="379"/>
      <c r="CI46" s="379"/>
      <c r="CJ46" s="418"/>
      <c r="CK46" s="510"/>
      <c r="CL46" s="379"/>
      <c r="CM46" s="379"/>
      <c r="CN46" s="379"/>
      <c r="CO46" s="418"/>
      <c r="CP46" s="510"/>
      <c r="CQ46" s="379"/>
      <c r="CR46" s="379"/>
      <c r="CS46" s="379"/>
      <c r="CT46" s="418"/>
      <c r="CU46" s="510"/>
      <c r="CV46" s="379"/>
      <c r="CW46" s="379"/>
      <c r="CX46" s="379"/>
      <c r="CY46" s="418"/>
      <c r="CZ46" s="510"/>
      <c r="DA46" s="379"/>
      <c r="DB46" s="379"/>
      <c r="DC46" s="379"/>
      <c r="DD46" s="418"/>
      <c r="DE46" s="510"/>
      <c r="DF46" s="379"/>
      <c r="DG46" s="379"/>
      <c r="DH46" s="379"/>
      <c r="DI46" s="418"/>
      <c r="DJ46" s="510"/>
      <c r="DK46" s="379"/>
      <c r="DL46" s="379"/>
      <c r="DM46" s="379"/>
      <c r="DN46" s="418"/>
      <c r="DO46" s="510"/>
      <c r="DP46" s="379"/>
      <c r="DQ46" s="379"/>
      <c r="DR46" s="379"/>
      <c r="DS46" s="418"/>
      <c r="DT46" s="510"/>
      <c r="DU46" s="379"/>
      <c r="DV46" s="379"/>
      <c r="DW46" s="379"/>
      <c r="DX46" s="418"/>
      <c r="DY46" s="510"/>
      <c r="DZ46" s="379"/>
      <c r="EA46" s="379"/>
      <c r="EB46" s="379"/>
      <c r="EC46" s="418"/>
      <c r="ED46" s="510"/>
      <c r="EE46" s="379"/>
      <c r="EF46" s="379"/>
      <c r="EG46" s="379"/>
      <c r="EH46" s="418"/>
      <c r="EI46" s="510"/>
      <c r="EJ46" s="379"/>
      <c r="EK46" s="379"/>
      <c r="EL46" s="379"/>
      <c r="EM46" s="418"/>
      <c r="EN46" s="510"/>
      <c r="EO46" s="379"/>
      <c r="EP46" s="379"/>
      <c r="EQ46" s="379"/>
      <c r="ER46" s="418"/>
      <c r="ES46" s="510"/>
      <c r="ET46" s="379"/>
      <c r="EU46" s="379"/>
      <c r="EV46" s="379"/>
      <c r="EW46" s="418"/>
      <c r="EX46" s="510"/>
      <c r="EY46" s="379"/>
      <c r="EZ46" s="379"/>
      <c r="FA46" s="379"/>
      <c r="FB46" s="418"/>
      <c r="FC46" s="510"/>
      <c r="FD46" s="379"/>
      <c r="FE46" s="379"/>
      <c r="FF46" s="379"/>
      <c r="FG46" s="418"/>
      <c r="FH46" s="510"/>
      <c r="FI46" s="379"/>
      <c r="FJ46" s="379"/>
      <c r="FK46" s="379"/>
      <c r="FL46" s="418"/>
      <c r="FM46" s="510"/>
      <c r="FN46" s="379"/>
      <c r="FO46" s="379"/>
      <c r="FP46" s="379"/>
      <c r="FQ46" s="418"/>
      <c r="FR46" s="510"/>
      <c r="FS46" s="379"/>
      <c r="FT46" s="379"/>
      <c r="FU46" s="379"/>
      <c r="FV46" s="418"/>
      <c r="FW46" s="510"/>
      <c r="FX46" s="379"/>
      <c r="FY46" s="379"/>
      <c r="FZ46" s="379"/>
      <c r="GA46" s="418"/>
      <c r="GB46" s="510"/>
      <c r="GC46" s="379"/>
      <c r="GD46" s="379"/>
      <c r="GE46" s="379"/>
      <c r="GF46" s="418"/>
      <c r="GG46" s="510"/>
      <c r="GH46" s="379"/>
      <c r="GI46" s="379"/>
      <c r="GJ46" s="379"/>
      <c r="GK46" s="418"/>
      <c r="GL46" s="510"/>
      <c r="GM46" s="379"/>
      <c r="GN46" s="379"/>
      <c r="GO46" s="379"/>
      <c r="GP46" s="418"/>
      <c r="GQ46" s="510"/>
      <c r="GR46" s="379"/>
      <c r="GS46" s="379"/>
      <c r="GT46" s="379"/>
      <c r="GU46" s="418"/>
      <c r="GV46" s="510"/>
      <c r="GW46" s="379"/>
      <c r="GX46" s="379"/>
      <c r="GY46" s="379"/>
      <c r="GZ46" s="418"/>
      <c r="HA46" s="510"/>
      <c r="HB46" s="379"/>
      <c r="HC46" s="379"/>
      <c r="HD46" s="379"/>
      <c r="HE46" s="418"/>
      <c r="HF46" s="510"/>
      <c r="HG46" s="379"/>
      <c r="HH46" s="379"/>
      <c r="HI46" s="379"/>
      <c r="HJ46" s="418"/>
      <c r="HK46" s="510"/>
      <c r="HL46" s="379"/>
      <c r="HM46" s="379"/>
      <c r="HN46" s="379"/>
      <c r="HO46" s="418"/>
      <c r="HP46" s="510"/>
      <c r="HQ46" s="379"/>
      <c r="HR46" s="379"/>
      <c r="HS46" s="379"/>
      <c r="HT46" s="418"/>
      <c r="HU46" s="510"/>
      <c r="HV46" s="379"/>
      <c r="HW46" s="379"/>
      <c r="HX46" s="379"/>
      <c r="HY46" s="418"/>
      <c r="HZ46" s="510"/>
      <c r="IA46" s="379"/>
      <c r="IB46" s="379"/>
      <c r="IC46" s="379"/>
      <c r="ID46" s="418"/>
      <c r="IE46" s="510"/>
      <c r="IF46" s="379"/>
      <c r="IG46" s="379"/>
      <c r="IH46" s="379"/>
      <c r="II46" s="418"/>
      <c r="IJ46" s="510"/>
      <c r="IK46" s="379"/>
      <c r="IL46" s="379"/>
      <c r="IM46" s="379"/>
      <c r="IN46" s="418"/>
      <c r="IO46" s="510"/>
      <c r="IP46" s="379"/>
      <c r="IQ46" s="379"/>
      <c r="IR46" s="379"/>
      <c r="IS46" s="418"/>
      <c r="IT46" s="510"/>
      <c r="IU46" s="379"/>
      <c r="IV46" s="379"/>
      <c r="IW46" s="379"/>
      <c r="IX46" s="418"/>
      <c r="IY46" s="510"/>
      <c r="IZ46" s="379"/>
      <c r="JA46" s="379"/>
      <c r="JB46" s="379"/>
      <c r="JC46" s="418"/>
    </row>
    <row r="47" spans="1:263" ht="16.5" customHeight="1" x14ac:dyDescent="0.2">
      <c r="A47" s="298" t="s">
        <v>7106</v>
      </c>
      <c r="B47" s="621" t="s">
        <v>7107</v>
      </c>
      <c r="C47" s="621"/>
      <c r="D47" s="621"/>
      <c r="E47" s="621"/>
      <c r="F47" s="621"/>
      <c r="G47" s="621"/>
      <c r="H47" s="99" t="s">
        <v>17</v>
      </c>
      <c r="I47" s="510"/>
      <c r="J47" s="379"/>
      <c r="K47" s="379"/>
      <c r="L47" s="379"/>
      <c r="M47" s="418"/>
      <c r="N47" s="510"/>
      <c r="O47" s="379"/>
      <c r="P47" s="379"/>
      <c r="Q47" s="379"/>
      <c r="R47" s="418"/>
      <c r="S47" s="510"/>
      <c r="T47" s="379"/>
      <c r="U47" s="379"/>
      <c r="V47" s="379"/>
      <c r="W47" s="418"/>
      <c r="X47" s="510"/>
      <c r="Y47" s="379"/>
      <c r="Z47" s="379"/>
      <c r="AA47" s="379"/>
      <c r="AB47" s="418"/>
      <c r="AC47" s="510"/>
      <c r="AD47" s="379"/>
      <c r="AE47" s="379"/>
      <c r="AF47" s="379"/>
      <c r="AG47" s="418"/>
      <c r="AH47" s="510"/>
      <c r="AI47" s="379"/>
      <c r="AJ47" s="379"/>
      <c r="AK47" s="379"/>
      <c r="AL47" s="418"/>
      <c r="AM47" s="510"/>
      <c r="AN47" s="379"/>
      <c r="AO47" s="379"/>
      <c r="AP47" s="379"/>
      <c r="AQ47" s="418"/>
      <c r="AR47" s="510"/>
      <c r="AS47" s="379"/>
      <c r="AT47" s="379"/>
      <c r="AU47" s="379"/>
      <c r="AV47" s="418"/>
      <c r="AW47" s="510"/>
      <c r="AX47" s="379"/>
      <c r="AY47" s="379"/>
      <c r="AZ47" s="379"/>
      <c r="BA47" s="418"/>
      <c r="BB47" s="510"/>
      <c r="BC47" s="379"/>
      <c r="BD47" s="379"/>
      <c r="BE47" s="379"/>
      <c r="BF47" s="418"/>
      <c r="BG47" s="510"/>
      <c r="BH47" s="379"/>
      <c r="BI47" s="379"/>
      <c r="BJ47" s="379"/>
      <c r="BK47" s="418"/>
      <c r="BL47" s="510"/>
      <c r="BM47" s="379"/>
      <c r="BN47" s="379"/>
      <c r="BO47" s="379"/>
      <c r="BP47" s="418"/>
      <c r="BQ47" s="510"/>
      <c r="BR47" s="379"/>
      <c r="BS47" s="379"/>
      <c r="BT47" s="379"/>
      <c r="BU47" s="418"/>
      <c r="BV47" s="510"/>
      <c r="BW47" s="379"/>
      <c r="BX47" s="379"/>
      <c r="BY47" s="379"/>
      <c r="BZ47" s="418"/>
      <c r="CA47" s="510"/>
      <c r="CB47" s="379"/>
      <c r="CC47" s="379"/>
      <c r="CD47" s="379"/>
      <c r="CE47" s="418"/>
      <c r="CF47" s="510"/>
      <c r="CG47" s="379"/>
      <c r="CH47" s="379"/>
      <c r="CI47" s="379"/>
      <c r="CJ47" s="418"/>
      <c r="CK47" s="510"/>
      <c r="CL47" s="379"/>
      <c r="CM47" s="379"/>
      <c r="CN47" s="379"/>
      <c r="CO47" s="418"/>
      <c r="CP47" s="510"/>
      <c r="CQ47" s="379"/>
      <c r="CR47" s="379"/>
      <c r="CS47" s="379"/>
      <c r="CT47" s="418"/>
      <c r="CU47" s="510"/>
      <c r="CV47" s="379"/>
      <c r="CW47" s="379"/>
      <c r="CX47" s="379"/>
      <c r="CY47" s="418"/>
      <c r="CZ47" s="510"/>
      <c r="DA47" s="379"/>
      <c r="DB47" s="379"/>
      <c r="DC47" s="379"/>
      <c r="DD47" s="418"/>
      <c r="DE47" s="510"/>
      <c r="DF47" s="379"/>
      <c r="DG47" s="379"/>
      <c r="DH47" s="379"/>
      <c r="DI47" s="418"/>
      <c r="DJ47" s="510"/>
      <c r="DK47" s="379"/>
      <c r="DL47" s="379"/>
      <c r="DM47" s="379"/>
      <c r="DN47" s="418"/>
      <c r="DO47" s="510"/>
      <c r="DP47" s="379"/>
      <c r="DQ47" s="379"/>
      <c r="DR47" s="379"/>
      <c r="DS47" s="418"/>
      <c r="DT47" s="510"/>
      <c r="DU47" s="379"/>
      <c r="DV47" s="379"/>
      <c r="DW47" s="379"/>
      <c r="DX47" s="418"/>
      <c r="DY47" s="510"/>
      <c r="DZ47" s="379"/>
      <c r="EA47" s="379"/>
      <c r="EB47" s="379"/>
      <c r="EC47" s="418"/>
      <c r="ED47" s="510"/>
      <c r="EE47" s="379"/>
      <c r="EF47" s="379"/>
      <c r="EG47" s="379"/>
      <c r="EH47" s="418"/>
      <c r="EI47" s="510"/>
      <c r="EJ47" s="379"/>
      <c r="EK47" s="379"/>
      <c r="EL47" s="379"/>
      <c r="EM47" s="418"/>
      <c r="EN47" s="510"/>
      <c r="EO47" s="379"/>
      <c r="EP47" s="379"/>
      <c r="EQ47" s="379"/>
      <c r="ER47" s="418"/>
      <c r="ES47" s="510"/>
      <c r="ET47" s="379"/>
      <c r="EU47" s="379"/>
      <c r="EV47" s="379"/>
      <c r="EW47" s="418"/>
      <c r="EX47" s="510"/>
      <c r="EY47" s="379"/>
      <c r="EZ47" s="379"/>
      <c r="FA47" s="379"/>
      <c r="FB47" s="418"/>
      <c r="FC47" s="510"/>
      <c r="FD47" s="379"/>
      <c r="FE47" s="379"/>
      <c r="FF47" s="379"/>
      <c r="FG47" s="418"/>
      <c r="FH47" s="510"/>
      <c r="FI47" s="379"/>
      <c r="FJ47" s="379"/>
      <c r="FK47" s="379"/>
      <c r="FL47" s="418"/>
      <c r="FM47" s="510"/>
      <c r="FN47" s="379"/>
      <c r="FO47" s="379"/>
      <c r="FP47" s="379"/>
      <c r="FQ47" s="418"/>
      <c r="FR47" s="510"/>
      <c r="FS47" s="379"/>
      <c r="FT47" s="379"/>
      <c r="FU47" s="379"/>
      <c r="FV47" s="418"/>
      <c r="FW47" s="510"/>
      <c r="FX47" s="379"/>
      <c r="FY47" s="379"/>
      <c r="FZ47" s="379"/>
      <c r="GA47" s="418"/>
      <c r="GB47" s="510"/>
      <c r="GC47" s="379"/>
      <c r="GD47" s="379"/>
      <c r="GE47" s="379"/>
      <c r="GF47" s="418"/>
      <c r="GG47" s="510"/>
      <c r="GH47" s="379"/>
      <c r="GI47" s="379"/>
      <c r="GJ47" s="379"/>
      <c r="GK47" s="418"/>
      <c r="GL47" s="510"/>
      <c r="GM47" s="379"/>
      <c r="GN47" s="379"/>
      <c r="GO47" s="379"/>
      <c r="GP47" s="418"/>
      <c r="GQ47" s="510"/>
      <c r="GR47" s="379"/>
      <c r="GS47" s="379"/>
      <c r="GT47" s="379"/>
      <c r="GU47" s="418"/>
      <c r="GV47" s="510"/>
      <c r="GW47" s="379"/>
      <c r="GX47" s="379"/>
      <c r="GY47" s="379"/>
      <c r="GZ47" s="418"/>
      <c r="HA47" s="510"/>
      <c r="HB47" s="379"/>
      <c r="HC47" s="379"/>
      <c r="HD47" s="379"/>
      <c r="HE47" s="418"/>
      <c r="HF47" s="510"/>
      <c r="HG47" s="379"/>
      <c r="HH47" s="379"/>
      <c r="HI47" s="379"/>
      <c r="HJ47" s="418"/>
      <c r="HK47" s="510"/>
      <c r="HL47" s="379"/>
      <c r="HM47" s="379"/>
      <c r="HN47" s="379"/>
      <c r="HO47" s="418"/>
      <c r="HP47" s="510"/>
      <c r="HQ47" s="379"/>
      <c r="HR47" s="379"/>
      <c r="HS47" s="379"/>
      <c r="HT47" s="418"/>
      <c r="HU47" s="510"/>
      <c r="HV47" s="379"/>
      <c r="HW47" s="379"/>
      <c r="HX47" s="379"/>
      <c r="HY47" s="418"/>
      <c r="HZ47" s="510"/>
      <c r="IA47" s="379"/>
      <c r="IB47" s="379"/>
      <c r="IC47" s="379"/>
      <c r="ID47" s="418"/>
      <c r="IE47" s="510"/>
      <c r="IF47" s="379"/>
      <c r="IG47" s="379"/>
      <c r="IH47" s="379"/>
      <c r="II47" s="418"/>
      <c r="IJ47" s="510"/>
      <c r="IK47" s="379"/>
      <c r="IL47" s="379"/>
      <c r="IM47" s="379"/>
      <c r="IN47" s="418"/>
      <c r="IO47" s="510"/>
      <c r="IP47" s="379"/>
      <c r="IQ47" s="379"/>
      <c r="IR47" s="379"/>
      <c r="IS47" s="418"/>
      <c r="IT47" s="510"/>
      <c r="IU47" s="379"/>
      <c r="IV47" s="379"/>
      <c r="IW47" s="379"/>
      <c r="IX47" s="418"/>
      <c r="IY47" s="510"/>
      <c r="IZ47" s="379"/>
      <c r="JA47" s="379"/>
      <c r="JB47" s="379"/>
      <c r="JC47" s="418"/>
    </row>
    <row r="48" spans="1:263" s="106" customFormat="1" ht="35.25" customHeight="1" x14ac:dyDescent="0.2">
      <c r="A48" s="297" t="s">
        <v>105</v>
      </c>
      <c r="B48" s="626" t="s">
        <v>412</v>
      </c>
      <c r="C48" s="627"/>
      <c r="D48" s="627"/>
      <c r="E48" s="627"/>
      <c r="F48" s="627"/>
      <c r="G48" s="627"/>
      <c r="H48" s="105" t="s">
        <v>17</v>
      </c>
      <c r="I48" s="510"/>
      <c r="J48" s="379"/>
      <c r="K48" s="379"/>
      <c r="L48" s="379"/>
      <c r="M48" s="418"/>
      <c r="N48" s="526"/>
      <c r="O48" s="527"/>
      <c r="P48" s="527"/>
      <c r="Q48" s="527"/>
      <c r="R48" s="528"/>
      <c r="S48" s="527"/>
      <c r="T48" s="527"/>
      <c r="U48" s="527"/>
      <c r="V48" s="527"/>
      <c r="W48" s="528"/>
      <c r="X48" s="527"/>
      <c r="Y48" s="527"/>
      <c r="Z48" s="527"/>
      <c r="AA48" s="527"/>
      <c r="AB48" s="528"/>
      <c r="AC48" s="527"/>
      <c r="AD48" s="527"/>
      <c r="AE48" s="527"/>
      <c r="AF48" s="527"/>
      <c r="AG48" s="528"/>
      <c r="AH48" s="527"/>
      <c r="AI48" s="527"/>
      <c r="AJ48" s="527"/>
      <c r="AK48" s="527"/>
      <c r="AL48" s="528"/>
      <c r="AM48" s="527"/>
      <c r="AN48" s="527"/>
      <c r="AO48" s="527"/>
      <c r="AP48" s="527"/>
      <c r="AQ48" s="528"/>
      <c r="AR48" s="527"/>
      <c r="AS48" s="527"/>
      <c r="AT48" s="527"/>
      <c r="AU48" s="527"/>
      <c r="AV48" s="528"/>
      <c r="AW48" s="527"/>
      <c r="AX48" s="527"/>
      <c r="AY48" s="527"/>
      <c r="AZ48" s="527"/>
      <c r="BA48" s="528"/>
      <c r="BB48" s="527"/>
      <c r="BC48" s="527"/>
      <c r="BD48" s="527"/>
      <c r="BE48" s="527"/>
      <c r="BF48" s="528"/>
      <c r="BG48" s="527"/>
      <c r="BH48" s="527"/>
      <c r="BI48" s="527"/>
      <c r="BJ48" s="527"/>
      <c r="BK48" s="528"/>
      <c r="BL48" s="527"/>
      <c r="BM48" s="527"/>
      <c r="BN48" s="527"/>
      <c r="BO48" s="527"/>
      <c r="BP48" s="528"/>
      <c r="BQ48" s="527"/>
      <c r="BR48" s="527"/>
      <c r="BS48" s="527"/>
      <c r="BT48" s="527"/>
      <c r="BU48" s="528"/>
      <c r="BV48" s="527"/>
      <c r="BW48" s="527"/>
      <c r="BX48" s="527"/>
      <c r="BY48" s="527"/>
      <c r="BZ48" s="528"/>
      <c r="CA48" s="527"/>
      <c r="CB48" s="527"/>
      <c r="CC48" s="527"/>
      <c r="CD48" s="527"/>
      <c r="CE48" s="528"/>
      <c r="CF48" s="527"/>
      <c r="CG48" s="527"/>
      <c r="CH48" s="527"/>
      <c r="CI48" s="527"/>
      <c r="CJ48" s="528"/>
      <c r="CK48" s="527"/>
      <c r="CL48" s="527"/>
      <c r="CM48" s="527"/>
      <c r="CN48" s="527"/>
      <c r="CO48" s="528"/>
      <c r="CP48" s="527"/>
      <c r="CQ48" s="527"/>
      <c r="CR48" s="527"/>
      <c r="CS48" s="527"/>
      <c r="CT48" s="528"/>
      <c r="CU48" s="527"/>
      <c r="CV48" s="527"/>
      <c r="CW48" s="527"/>
      <c r="CX48" s="527"/>
      <c r="CY48" s="528"/>
      <c r="CZ48" s="527"/>
      <c r="DA48" s="527"/>
      <c r="DB48" s="527"/>
      <c r="DC48" s="527"/>
      <c r="DD48" s="528"/>
      <c r="DE48" s="527"/>
      <c r="DF48" s="527"/>
      <c r="DG48" s="527"/>
      <c r="DH48" s="527"/>
      <c r="DI48" s="528"/>
      <c r="DJ48" s="527"/>
      <c r="DK48" s="527"/>
      <c r="DL48" s="527"/>
      <c r="DM48" s="527"/>
      <c r="DN48" s="528"/>
      <c r="DO48" s="527"/>
      <c r="DP48" s="527"/>
      <c r="DQ48" s="527"/>
      <c r="DR48" s="527"/>
      <c r="DS48" s="528"/>
      <c r="DT48" s="527"/>
      <c r="DU48" s="527"/>
      <c r="DV48" s="527"/>
      <c r="DW48" s="527"/>
      <c r="DX48" s="528"/>
      <c r="DY48" s="527"/>
      <c r="DZ48" s="527"/>
      <c r="EA48" s="527"/>
      <c r="EB48" s="527"/>
      <c r="EC48" s="528"/>
      <c r="ED48" s="527"/>
      <c r="EE48" s="527"/>
      <c r="EF48" s="527"/>
      <c r="EG48" s="527"/>
      <c r="EH48" s="528"/>
      <c r="EI48" s="527"/>
      <c r="EJ48" s="527"/>
      <c r="EK48" s="527"/>
      <c r="EL48" s="527"/>
      <c r="EM48" s="528"/>
      <c r="EN48" s="527"/>
      <c r="EO48" s="527"/>
      <c r="EP48" s="527"/>
      <c r="EQ48" s="527"/>
      <c r="ER48" s="528"/>
      <c r="ES48" s="527"/>
      <c r="ET48" s="527"/>
      <c r="EU48" s="527"/>
      <c r="EV48" s="527"/>
      <c r="EW48" s="528"/>
      <c r="EX48" s="527"/>
      <c r="EY48" s="527"/>
      <c r="EZ48" s="527"/>
      <c r="FA48" s="527"/>
      <c r="FB48" s="528"/>
      <c r="FC48" s="527"/>
      <c r="FD48" s="527"/>
      <c r="FE48" s="527"/>
      <c r="FF48" s="527"/>
      <c r="FG48" s="528"/>
      <c r="FH48" s="527"/>
      <c r="FI48" s="527"/>
      <c r="FJ48" s="527"/>
      <c r="FK48" s="527"/>
      <c r="FL48" s="528"/>
      <c r="FM48" s="527"/>
      <c r="FN48" s="527"/>
      <c r="FO48" s="527"/>
      <c r="FP48" s="527"/>
      <c r="FQ48" s="528"/>
      <c r="FR48" s="527"/>
      <c r="FS48" s="527"/>
      <c r="FT48" s="527"/>
      <c r="FU48" s="527"/>
      <c r="FV48" s="528"/>
      <c r="FW48" s="527"/>
      <c r="FX48" s="527"/>
      <c r="FY48" s="527"/>
      <c r="FZ48" s="527"/>
      <c r="GA48" s="528"/>
      <c r="GB48" s="527"/>
      <c r="GC48" s="527"/>
      <c r="GD48" s="527"/>
      <c r="GE48" s="527"/>
      <c r="GF48" s="528"/>
      <c r="GG48" s="527"/>
      <c r="GH48" s="527"/>
      <c r="GI48" s="527"/>
      <c r="GJ48" s="527"/>
      <c r="GK48" s="528"/>
      <c r="GL48" s="527"/>
      <c r="GM48" s="527"/>
      <c r="GN48" s="527"/>
      <c r="GO48" s="527"/>
      <c r="GP48" s="528"/>
      <c r="GQ48" s="527"/>
      <c r="GR48" s="527"/>
      <c r="GS48" s="527"/>
      <c r="GT48" s="527"/>
      <c r="GU48" s="528"/>
      <c r="GV48" s="527"/>
      <c r="GW48" s="527"/>
      <c r="GX48" s="527"/>
      <c r="GY48" s="527"/>
      <c r="GZ48" s="528"/>
      <c r="HA48" s="527"/>
      <c r="HB48" s="527"/>
      <c r="HC48" s="527"/>
      <c r="HD48" s="527"/>
      <c r="HE48" s="528"/>
      <c r="HF48" s="527"/>
      <c r="HG48" s="527"/>
      <c r="HH48" s="527"/>
      <c r="HI48" s="527"/>
      <c r="HJ48" s="528"/>
      <c r="HK48" s="527"/>
      <c r="HL48" s="527"/>
      <c r="HM48" s="527"/>
      <c r="HN48" s="527"/>
      <c r="HO48" s="528"/>
      <c r="HP48" s="527"/>
      <c r="HQ48" s="527"/>
      <c r="HR48" s="527"/>
      <c r="HS48" s="527"/>
      <c r="HT48" s="528"/>
      <c r="HU48" s="527"/>
      <c r="HV48" s="527"/>
      <c r="HW48" s="527"/>
      <c r="HX48" s="527"/>
      <c r="HY48" s="528"/>
      <c r="HZ48" s="527"/>
      <c r="IA48" s="527"/>
      <c r="IB48" s="527"/>
      <c r="IC48" s="527"/>
      <c r="ID48" s="528"/>
      <c r="IE48" s="527"/>
      <c r="IF48" s="527"/>
      <c r="IG48" s="527"/>
      <c r="IH48" s="527"/>
      <c r="II48" s="528"/>
      <c r="IJ48" s="527"/>
      <c r="IK48" s="527"/>
      <c r="IL48" s="527"/>
      <c r="IM48" s="527"/>
      <c r="IN48" s="528"/>
      <c r="IO48" s="527"/>
      <c r="IP48" s="527"/>
      <c r="IQ48" s="527"/>
      <c r="IR48" s="527"/>
      <c r="IS48" s="528"/>
      <c r="IT48" s="527"/>
      <c r="IU48" s="527"/>
      <c r="IV48" s="527"/>
      <c r="IW48" s="527"/>
      <c r="IX48" s="528"/>
      <c r="IY48" s="527"/>
      <c r="IZ48" s="527"/>
      <c r="JA48" s="527"/>
      <c r="JB48" s="527"/>
      <c r="JC48" s="528"/>
    </row>
    <row r="49" spans="1:263" ht="32.25" customHeight="1" x14ac:dyDescent="0.2">
      <c r="A49" s="85" t="s">
        <v>106</v>
      </c>
      <c r="B49" s="621" t="s">
        <v>7108</v>
      </c>
      <c r="C49" s="622"/>
      <c r="D49" s="622"/>
      <c r="E49" s="622"/>
      <c r="F49" s="622"/>
      <c r="G49" s="622"/>
      <c r="H49" s="104" t="s">
        <v>17</v>
      </c>
      <c r="I49" s="510"/>
      <c r="J49" s="379"/>
      <c r="K49" s="379"/>
      <c r="L49" s="379"/>
      <c r="M49" s="418"/>
      <c r="N49" s="526"/>
      <c r="O49" s="527"/>
      <c r="P49" s="527"/>
      <c r="Q49" s="527"/>
      <c r="R49" s="528"/>
      <c r="S49" s="527"/>
      <c r="T49" s="527"/>
      <c r="U49" s="527"/>
      <c r="V49" s="527"/>
      <c r="W49" s="528"/>
      <c r="X49" s="527"/>
      <c r="Y49" s="527"/>
      <c r="Z49" s="527"/>
      <c r="AA49" s="527"/>
      <c r="AB49" s="528"/>
      <c r="AC49" s="527"/>
      <c r="AD49" s="527"/>
      <c r="AE49" s="527"/>
      <c r="AF49" s="527"/>
      <c r="AG49" s="528"/>
      <c r="AH49" s="527"/>
      <c r="AI49" s="527"/>
      <c r="AJ49" s="527"/>
      <c r="AK49" s="527"/>
      <c r="AL49" s="528"/>
      <c r="AM49" s="527"/>
      <c r="AN49" s="527"/>
      <c r="AO49" s="527"/>
      <c r="AP49" s="527"/>
      <c r="AQ49" s="528"/>
      <c r="AR49" s="527"/>
      <c r="AS49" s="527"/>
      <c r="AT49" s="527"/>
      <c r="AU49" s="527"/>
      <c r="AV49" s="528"/>
      <c r="AW49" s="527"/>
      <c r="AX49" s="527"/>
      <c r="AY49" s="527"/>
      <c r="AZ49" s="527"/>
      <c r="BA49" s="528"/>
      <c r="BB49" s="527"/>
      <c r="BC49" s="527"/>
      <c r="BD49" s="527"/>
      <c r="BE49" s="527"/>
      <c r="BF49" s="528"/>
      <c r="BG49" s="527"/>
      <c r="BH49" s="527"/>
      <c r="BI49" s="527"/>
      <c r="BJ49" s="527"/>
      <c r="BK49" s="528"/>
      <c r="BL49" s="527"/>
      <c r="BM49" s="527"/>
      <c r="BN49" s="527"/>
      <c r="BO49" s="527"/>
      <c r="BP49" s="528"/>
      <c r="BQ49" s="527"/>
      <c r="BR49" s="527"/>
      <c r="BS49" s="527"/>
      <c r="BT49" s="527"/>
      <c r="BU49" s="528"/>
      <c r="BV49" s="527"/>
      <c r="BW49" s="527"/>
      <c r="BX49" s="527"/>
      <c r="BY49" s="527"/>
      <c r="BZ49" s="528"/>
      <c r="CA49" s="527"/>
      <c r="CB49" s="527"/>
      <c r="CC49" s="527"/>
      <c r="CD49" s="527"/>
      <c r="CE49" s="528"/>
      <c r="CF49" s="527"/>
      <c r="CG49" s="527"/>
      <c r="CH49" s="527"/>
      <c r="CI49" s="527"/>
      <c r="CJ49" s="528"/>
      <c r="CK49" s="527"/>
      <c r="CL49" s="527"/>
      <c r="CM49" s="527"/>
      <c r="CN49" s="527"/>
      <c r="CO49" s="528"/>
      <c r="CP49" s="527"/>
      <c r="CQ49" s="527"/>
      <c r="CR49" s="527"/>
      <c r="CS49" s="527"/>
      <c r="CT49" s="528"/>
      <c r="CU49" s="527"/>
      <c r="CV49" s="527"/>
      <c r="CW49" s="527"/>
      <c r="CX49" s="527"/>
      <c r="CY49" s="528"/>
      <c r="CZ49" s="527"/>
      <c r="DA49" s="527"/>
      <c r="DB49" s="527"/>
      <c r="DC49" s="527"/>
      <c r="DD49" s="528"/>
      <c r="DE49" s="527"/>
      <c r="DF49" s="527"/>
      <c r="DG49" s="527"/>
      <c r="DH49" s="527"/>
      <c r="DI49" s="528"/>
      <c r="DJ49" s="527"/>
      <c r="DK49" s="527"/>
      <c r="DL49" s="527"/>
      <c r="DM49" s="527"/>
      <c r="DN49" s="528"/>
      <c r="DO49" s="527"/>
      <c r="DP49" s="527"/>
      <c r="DQ49" s="527"/>
      <c r="DR49" s="527"/>
      <c r="DS49" s="528"/>
      <c r="DT49" s="527"/>
      <c r="DU49" s="527"/>
      <c r="DV49" s="527"/>
      <c r="DW49" s="527"/>
      <c r="DX49" s="528"/>
      <c r="DY49" s="527"/>
      <c r="DZ49" s="527"/>
      <c r="EA49" s="527"/>
      <c r="EB49" s="527"/>
      <c r="EC49" s="528"/>
      <c r="ED49" s="527"/>
      <c r="EE49" s="527"/>
      <c r="EF49" s="527"/>
      <c r="EG49" s="527"/>
      <c r="EH49" s="528"/>
      <c r="EI49" s="527"/>
      <c r="EJ49" s="527"/>
      <c r="EK49" s="527"/>
      <c r="EL49" s="527"/>
      <c r="EM49" s="528"/>
      <c r="EN49" s="527"/>
      <c r="EO49" s="527"/>
      <c r="EP49" s="527"/>
      <c r="EQ49" s="527"/>
      <c r="ER49" s="528"/>
      <c r="ES49" s="527"/>
      <c r="ET49" s="527"/>
      <c r="EU49" s="527"/>
      <c r="EV49" s="527"/>
      <c r="EW49" s="528"/>
      <c r="EX49" s="527"/>
      <c r="EY49" s="527"/>
      <c r="EZ49" s="527"/>
      <c r="FA49" s="527"/>
      <c r="FB49" s="528"/>
      <c r="FC49" s="527"/>
      <c r="FD49" s="527"/>
      <c r="FE49" s="527"/>
      <c r="FF49" s="527"/>
      <c r="FG49" s="528"/>
      <c r="FH49" s="527"/>
      <c r="FI49" s="527"/>
      <c r="FJ49" s="527"/>
      <c r="FK49" s="527"/>
      <c r="FL49" s="528"/>
      <c r="FM49" s="527"/>
      <c r="FN49" s="527"/>
      <c r="FO49" s="527"/>
      <c r="FP49" s="527"/>
      <c r="FQ49" s="528"/>
      <c r="FR49" s="527"/>
      <c r="FS49" s="527"/>
      <c r="FT49" s="527"/>
      <c r="FU49" s="527"/>
      <c r="FV49" s="528"/>
      <c r="FW49" s="527"/>
      <c r="FX49" s="527"/>
      <c r="FY49" s="527"/>
      <c r="FZ49" s="527"/>
      <c r="GA49" s="528"/>
      <c r="GB49" s="527"/>
      <c r="GC49" s="527"/>
      <c r="GD49" s="527"/>
      <c r="GE49" s="527"/>
      <c r="GF49" s="528"/>
      <c r="GG49" s="527"/>
      <c r="GH49" s="527"/>
      <c r="GI49" s="527"/>
      <c r="GJ49" s="527"/>
      <c r="GK49" s="528"/>
      <c r="GL49" s="527"/>
      <c r="GM49" s="527"/>
      <c r="GN49" s="527"/>
      <c r="GO49" s="527"/>
      <c r="GP49" s="528"/>
      <c r="GQ49" s="527"/>
      <c r="GR49" s="527"/>
      <c r="GS49" s="527"/>
      <c r="GT49" s="527"/>
      <c r="GU49" s="528"/>
      <c r="GV49" s="527"/>
      <c r="GW49" s="527"/>
      <c r="GX49" s="527"/>
      <c r="GY49" s="527"/>
      <c r="GZ49" s="528"/>
      <c r="HA49" s="527"/>
      <c r="HB49" s="527"/>
      <c r="HC49" s="527"/>
      <c r="HD49" s="527"/>
      <c r="HE49" s="528"/>
      <c r="HF49" s="527"/>
      <c r="HG49" s="527"/>
      <c r="HH49" s="527"/>
      <c r="HI49" s="527"/>
      <c r="HJ49" s="528"/>
      <c r="HK49" s="527"/>
      <c r="HL49" s="527"/>
      <c r="HM49" s="527"/>
      <c r="HN49" s="527"/>
      <c r="HO49" s="528"/>
      <c r="HP49" s="527"/>
      <c r="HQ49" s="527"/>
      <c r="HR49" s="527"/>
      <c r="HS49" s="527"/>
      <c r="HT49" s="528"/>
      <c r="HU49" s="527"/>
      <c r="HV49" s="527"/>
      <c r="HW49" s="527"/>
      <c r="HX49" s="527"/>
      <c r="HY49" s="528"/>
      <c r="HZ49" s="527"/>
      <c r="IA49" s="527"/>
      <c r="IB49" s="527"/>
      <c r="IC49" s="527"/>
      <c r="ID49" s="528"/>
      <c r="IE49" s="527"/>
      <c r="IF49" s="527"/>
      <c r="IG49" s="527"/>
      <c r="IH49" s="527"/>
      <c r="II49" s="528"/>
      <c r="IJ49" s="527"/>
      <c r="IK49" s="527"/>
      <c r="IL49" s="527"/>
      <c r="IM49" s="527"/>
      <c r="IN49" s="528"/>
      <c r="IO49" s="527"/>
      <c r="IP49" s="527"/>
      <c r="IQ49" s="527"/>
      <c r="IR49" s="527"/>
      <c r="IS49" s="528"/>
      <c r="IT49" s="527"/>
      <c r="IU49" s="527"/>
      <c r="IV49" s="527"/>
      <c r="IW49" s="527"/>
      <c r="IX49" s="528"/>
      <c r="IY49" s="527"/>
      <c r="IZ49" s="527"/>
      <c r="JA49" s="527"/>
      <c r="JB49" s="527"/>
      <c r="JC49" s="528"/>
    </row>
    <row r="50" spans="1:263" ht="21" customHeight="1" x14ac:dyDescent="0.2">
      <c r="A50" s="659" t="s">
        <v>120</v>
      </c>
      <c r="B50" s="646" t="s">
        <v>428</v>
      </c>
      <c r="C50" s="647"/>
      <c r="D50" s="647"/>
      <c r="E50" s="647"/>
      <c r="F50" s="647"/>
      <c r="G50" s="647"/>
      <c r="H50" s="654" t="s">
        <v>17</v>
      </c>
      <c r="I50" s="526"/>
      <c r="J50" s="527"/>
      <c r="K50" s="527"/>
      <c r="L50" s="527"/>
      <c r="M50" s="528"/>
      <c r="N50" s="526"/>
      <c r="O50" s="527"/>
      <c r="P50" s="527"/>
      <c r="Q50" s="527"/>
      <c r="R50" s="528"/>
      <c r="S50" s="527"/>
      <c r="T50" s="527"/>
      <c r="U50" s="527"/>
      <c r="V50" s="527"/>
      <c r="W50" s="528"/>
      <c r="X50" s="527"/>
      <c r="Y50" s="527"/>
      <c r="Z50" s="527"/>
      <c r="AA50" s="527"/>
      <c r="AB50" s="528"/>
      <c r="AC50" s="527"/>
      <c r="AD50" s="527"/>
      <c r="AE50" s="527"/>
      <c r="AF50" s="527"/>
      <c r="AG50" s="528"/>
      <c r="AH50" s="527"/>
      <c r="AI50" s="527"/>
      <c r="AJ50" s="527"/>
      <c r="AK50" s="527"/>
      <c r="AL50" s="528"/>
      <c r="AM50" s="527"/>
      <c r="AN50" s="527"/>
      <c r="AO50" s="527"/>
      <c r="AP50" s="527"/>
      <c r="AQ50" s="528"/>
      <c r="AR50" s="527"/>
      <c r="AS50" s="527"/>
      <c r="AT50" s="527"/>
      <c r="AU50" s="527"/>
      <c r="AV50" s="528"/>
      <c r="AW50" s="527"/>
      <c r="AX50" s="527"/>
      <c r="AY50" s="527"/>
      <c r="AZ50" s="527"/>
      <c r="BA50" s="528"/>
      <c r="BB50" s="527"/>
      <c r="BC50" s="527"/>
      <c r="BD50" s="527"/>
      <c r="BE50" s="527"/>
      <c r="BF50" s="528"/>
      <c r="BG50" s="527"/>
      <c r="BH50" s="527"/>
      <c r="BI50" s="527"/>
      <c r="BJ50" s="527"/>
      <c r="BK50" s="528"/>
      <c r="BL50" s="527"/>
      <c r="BM50" s="527"/>
      <c r="BN50" s="527"/>
      <c r="BO50" s="527"/>
      <c r="BP50" s="528"/>
      <c r="BQ50" s="527"/>
      <c r="BR50" s="527"/>
      <c r="BS50" s="527"/>
      <c r="BT50" s="527"/>
      <c r="BU50" s="528"/>
      <c r="BV50" s="527"/>
      <c r="BW50" s="527"/>
      <c r="BX50" s="527"/>
      <c r="BY50" s="527"/>
      <c r="BZ50" s="528"/>
      <c r="CA50" s="527"/>
      <c r="CB50" s="527"/>
      <c r="CC50" s="527"/>
      <c r="CD50" s="527"/>
      <c r="CE50" s="528"/>
      <c r="CF50" s="527"/>
      <c r="CG50" s="527"/>
      <c r="CH50" s="527"/>
      <c r="CI50" s="527"/>
      <c r="CJ50" s="528"/>
      <c r="CK50" s="527"/>
      <c r="CL50" s="527"/>
      <c r="CM50" s="527"/>
      <c r="CN50" s="527"/>
      <c r="CO50" s="528"/>
      <c r="CP50" s="527"/>
      <c r="CQ50" s="527"/>
      <c r="CR50" s="527"/>
      <c r="CS50" s="527"/>
      <c r="CT50" s="528"/>
      <c r="CU50" s="527"/>
      <c r="CV50" s="527"/>
      <c r="CW50" s="527"/>
      <c r="CX50" s="527"/>
      <c r="CY50" s="528"/>
      <c r="CZ50" s="527"/>
      <c r="DA50" s="527"/>
      <c r="DB50" s="527"/>
      <c r="DC50" s="527"/>
      <c r="DD50" s="528"/>
      <c r="DE50" s="527"/>
      <c r="DF50" s="527"/>
      <c r="DG50" s="527"/>
      <c r="DH50" s="527"/>
      <c r="DI50" s="528"/>
      <c r="DJ50" s="527"/>
      <c r="DK50" s="527"/>
      <c r="DL50" s="527"/>
      <c r="DM50" s="527"/>
      <c r="DN50" s="528"/>
      <c r="DO50" s="527"/>
      <c r="DP50" s="527"/>
      <c r="DQ50" s="527"/>
      <c r="DR50" s="527"/>
      <c r="DS50" s="528"/>
      <c r="DT50" s="527"/>
      <c r="DU50" s="527"/>
      <c r="DV50" s="527"/>
      <c r="DW50" s="527"/>
      <c r="DX50" s="528"/>
      <c r="DY50" s="527"/>
      <c r="DZ50" s="527"/>
      <c r="EA50" s="527"/>
      <c r="EB50" s="527"/>
      <c r="EC50" s="528"/>
      <c r="ED50" s="527"/>
      <c r="EE50" s="527"/>
      <c r="EF50" s="527"/>
      <c r="EG50" s="527"/>
      <c r="EH50" s="528"/>
      <c r="EI50" s="527"/>
      <c r="EJ50" s="527"/>
      <c r="EK50" s="527"/>
      <c r="EL50" s="527"/>
      <c r="EM50" s="528"/>
      <c r="EN50" s="527"/>
      <c r="EO50" s="527"/>
      <c r="EP50" s="527"/>
      <c r="EQ50" s="527"/>
      <c r="ER50" s="528"/>
      <c r="ES50" s="527"/>
      <c r="ET50" s="527"/>
      <c r="EU50" s="527"/>
      <c r="EV50" s="527"/>
      <c r="EW50" s="528"/>
      <c r="EX50" s="527"/>
      <c r="EY50" s="527"/>
      <c r="EZ50" s="527"/>
      <c r="FA50" s="527"/>
      <c r="FB50" s="528"/>
      <c r="FC50" s="527"/>
      <c r="FD50" s="527"/>
      <c r="FE50" s="527"/>
      <c r="FF50" s="527"/>
      <c r="FG50" s="528"/>
      <c r="FH50" s="527"/>
      <c r="FI50" s="527"/>
      <c r="FJ50" s="527"/>
      <c r="FK50" s="527"/>
      <c r="FL50" s="528"/>
      <c r="FM50" s="527"/>
      <c r="FN50" s="527"/>
      <c r="FO50" s="527"/>
      <c r="FP50" s="527"/>
      <c r="FQ50" s="528"/>
      <c r="FR50" s="527"/>
      <c r="FS50" s="527"/>
      <c r="FT50" s="527"/>
      <c r="FU50" s="527"/>
      <c r="FV50" s="528"/>
      <c r="FW50" s="527"/>
      <c r="FX50" s="527"/>
      <c r="FY50" s="527"/>
      <c r="FZ50" s="527"/>
      <c r="GA50" s="528"/>
      <c r="GB50" s="527"/>
      <c r="GC50" s="527"/>
      <c r="GD50" s="527"/>
      <c r="GE50" s="527"/>
      <c r="GF50" s="528"/>
      <c r="GG50" s="527"/>
      <c r="GH50" s="527"/>
      <c r="GI50" s="527"/>
      <c r="GJ50" s="527"/>
      <c r="GK50" s="528"/>
      <c r="GL50" s="527"/>
      <c r="GM50" s="527"/>
      <c r="GN50" s="527"/>
      <c r="GO50" s="527"/>
      <c r="GP50" s="528"/>
      <c r="GQ50" s="527"/>
      <c r="GR50" s="527"/>
      <c r="GS50" s="527"/>
      <c r="GT50" s="527"/>
      <c r="GU50" s="528"/>
      <c r="GV50" s="527"/>
      <c r="GW50" s="527"/>
      <c r="GX50" s="527"/>
      <c r="GY50" s="527"/>
      <c r="GZ50" s="528"/>
      <c r="HA50" s="527"/>
      <c r="HB50" s="527"/>
      <c r="HC50" s="527"/>
      <c r="HD50" s="527"/>
      <c r="HE50" s="528"/>
      <c r="HF50" s="527"/>
      <c r="HG50" s="527"/>
      <c r="HH50" s="527"/>
      <c r="HI50" s="527"/>
      <c r="HJ50" s="528"/>
      <c r="HK50" s="527"/>
      <c r="HL50" s="527"/>
      <c r="HM50" s="527"/>
      <c r="HN50" s="527"/>
      <c r="HO50" s="528"/>
      <c r="HP50" s="527"/>
      <c r="HQ50" s="527"/>
      <c r="HR50" s="527"/>
      <c r="HS50" s="527"/>
      <c r="HT50" s="528"/>
      <c r="HU50" s="527"/>
      <c r="HV50" s="527"/>
      <c r="HW50" s="527"/>
      <c r="HX50" s="527"/>
      <c r="HY50" s="528"/>
      <c r="HZ50" s="527"/>
      <c r="IA50" s="527"/>
      <c r="IB50" s="527"/>
      <c r="IC50" s="527"/>
      <c r="ID50" s="528"/>
      <c r="IE50" s="527"/>
      <c r="IF50" s="527"/>
      <c r="IG50" s="527"/>
      <c r="IH50" s="527"/>
      <c r="II50" s="528"/>
      <c r="IJ50" s="527"/>
      <c r="IK50" s="527"/>
      <c r="IL50" s="527"/>
      <c r="IM50" s="527"/>
      <c r="IN50" s="528"/>
      <c r="IO50" s="527"/>
      <c r="IP50" s="527"/>
      <c r="IQ50" s="527"/>
      <c r="IR50" s="527"/>
      <c r="IS50" s="528"/>
      <c r="IT50" s="527"/>
      <c r="IU50" s="527"/>
      <c r="IV50" s="527"/>
      <c r="IW50" s="527"/>
      <c r="IX50" s="528"/>
      <c r="IY50" s="527"/>
      <c r="IZ50" s="527"/>
      <c r="JA50" s="527"/>
      <c r="JB50" s="527"/>
      <c r="JC50" s="528"/>
    </row>
    <row r="51" spans="1:263" ht="21" customHeight="1" x14ac:dyDescent="0.2">
      <c r="A51" s="660"/>
      <c r="B51" s="648"/>
      <c r="C51" s="648"/>
      <c r="D51" s="648"/>
      <c r="E51" s="648"/>
      <c r="F51" s="648"/>
      <c r="G51" s="648"/>
      <c r="H51" s="661"/>
      <c r="I51" s="497"/>
      <c r="J51" s="498"/>
      <c r="K51" s="498"/>
      <c r="L51" s="498"/>
      <c r="M51" s="525"/>
      <c r="N51" s="564"/>
      <c r="O51" s="559"/>
      <c r="P51" s="559"/>
      <c r="Q51" s="559"/>
      <c r="R51" s="560"/>
      <c r="S51" s="559"/>
      <c r="T51" s="559"/>
      <c r="U51" s="559"/>
      <c r="V51" s="559"/>
      <c r="W51" s="560"/>
      <c r="X51" s="559"/>
      <c r="Y51" s="559"/>
      <c r="Z51" s="559"/>
      <c r="AA51" s="559"/>
      <c r="AB51" s="560"/>
      <c r="AC51" s="559"/>
      <c r="AD51" s="559"/>
      <c r="AE51" s="559"/>
      <c r="AF51" s="559"/>
      <c r="AG51" s="560"/>
      <c r="AH51" s="559"/>
      <c r="AI51" s="559"/>
      <c r="AJ51" s="559"/>
      <c r="AK51" s="559"/>
      <c r="AL51" s="560"/>
      <c r="AM51" s="559"/>
      <c r="AN51" s="559"/>
      <c r="AO51" s="559"/>
      <c r="AP51" s="559"/>
      <c r="AQ51" s="560"/>
      <c r="AR51" s="559"/>
      <c r="AS51" s="559"/>
      <c r="AT51" s="559"/>
      <c r="AU51" s="559"/>
      <c r="AV51" s="560"/>
      <c r="AW51" s="559"/>
      <c r="AX51" s="559"/>
      <c r="AY51" s="559"/>
      <c r="AZ51" s="559"/>
      <c r="BA51" s="560"/>
      <c r="BB51" s="559"/>
      <c r="BC51" s="559"/>
      <c r="BD51" s="559"/>
      <c r="BE51" s="559"/>
      <c r="BF51" s="560"/>
      <c r="BG51" s="559"/>
      <c r="BH51" s="559"/>
      <c r="BI51" s="559"/>
      <c r="BJ51" s="559"/>
      <c r="BK51" s="560"/>
      <c r="BL51" s="559"/>
      <c r="BM51" s="559"/>
      <c r="BN51" s="559"/>
      <c r="BO51" s="559"/>
      <c r="BP51" s="560"/>
      <c r="BQ51" s="559"/>
      <c r="BR51" s="559"/>
      <c r="BS51" s="559"/>
      <c r="BT51" s="559"/>
      <c r="BU51" s="560"/>
      <c r="BV51" s="559"/>
      <c r="BW51" s="559"/>
      <c r="BX51" s="559"/>
      <c r="BY51" s="559"/>
      <c r="BZ51" s="560"/>
      <c r="CA51" s="559"/>
      <c r="CB51" s="559"/>
      <c r="CC51" s="559"/>
      <c r="CD51" s="559"/>
      <c r="CE51" s="560"/>
      <c r="CF51" s="559"/>
      <c r="CG51" s="559"/>
      <c r="CH51" s="559"/>
      <c r="CI51" s="559"/>
      <c r="CJ51" s="560"/>
      <c r="CK51" s="559"/>
      <c r="CL51" s="559"/>
      <c r="CM51" s="559"/>
      <c r="CN51" s="559"/>
      <c r="CO51" s="560"/>
      <c r="CP51" s="559"/>
      <c r="CQ51" s="559"/>
      <c r="CR51" s="559"/>
      <c r="CS51" s="559"/>
      <c r="CT51" s="560"/>
      <c r="CU51" s="559"/>
      <c r="CV51" s="559"/>
      <c r="CW51" s="559"/>
      <c r="CX51" s="559"/>
      <c r="CY51" s="560"/>
      <c r="CZ51" s="559"/>
      <c r="DA51" s="559"/>
      <c r="DB51" s="559"/>
      <c r="DC51" s="559"/>
      <c r="DD51" s="560"/>
      <c r="DE51" s="559"/>
      <c r="DF51" s="559"/>
      <c r="DG51" s="559"/>
      <c r="DH51" s="559"/>
      <c r="DI51" s="560"/>
      <c r="DJ51" s="559"/>
      <c r="DK51" s="559"/>
      <c r="DL51" s="559"/>
      <c r="DM51" s="559"/>
      <c r="DN51" s="560"/>
      <c r="DO51" s="559"/>
      <c r="DP51" s="559"/>
      <c r="DQ51" s="559"/>
      <c r="DR51" s="559"/>
      <c r="DS51" s="560"/>
      <c r="DT51" s="559"/>
      <c r="DU51" s="559"/>
      <c r="DV51" s="559"/>
      <c r="DW51" s="559"/>
      <c r="DX51" s="560"/>
      <c r="DY51" s="559"/>
      <c r="DZ51" s="559"/>
      <c r="EA51" s="559"/>
      <c r="EB51" s="559"/>
      <c r="EC51" s="560"/>
      <c r="ED51" s="559"/>
      <c r="EE51" s="559"/>
      <c r="EF51" s="559"/>
      <c r="EG51" s="559"/>
      <c r="EH51" s="560"/>
      <c r="EI51" s="559"/>
      <c r="EJ51" s="559"/>
      <c r="EK51" s="559"/>
      <c r="EL51" s="559"/>
      <c r="EM51" s="560"/>
      <c r="EN51" s="559"/>
      <c r="EO51" s="559"/>
      <c r="EP51" s="559"/>
      <c r="EQ51" s="559"/>
      <c r="ER51" s="560"/>
      <c r="ES51" s="559"/>
      <c r="ET51" s="559"/>
      <c r="EU51" s="559"/>
      <c r="EV51" s="559"/>
      <c r="EW51" s="560"/>
      <c r="EX51" s="559"/>
      <c r="EY51" s="559"/>
      <c r="EZ51" s="559"/>
      <c r="FA51" s="559"/>
      <c r="FB51" s="560"/>
      <c r="FC51" s="559"/>
      <c r="FD51" s="559"/>
      <c r="FE51" s="559"/>
      <c r="FF51" s="559"/>
      <c r="FG51" s="560"/>
      <c r="FH51" s="559"/>
      <c r="FI51" s="559"/>
      <c r="FJ51" s="559"/>
      <c r="FK51" s="559"/>
      <c r="FL51" s="560"/>
      <c r="FM51" s="559"/>
      <c r="FN51" s="559"/>
      <c r="FO51" s="559"/>
      <c r="FP51" s="559"/>
      <c r="FQ51" s="560"/>
      <c r="FR51" s="559"/>
      <c r="FS51" s="559"/>
      <c r="FT51" s="559"/>
      <c r="FU51" s="559"/>
      <c r="FV51" s="560"/>
      <c r="FW51" s="559"/>
      <c r="FX51" s="559"/>
      <c r="FY51" s="559"/>
      <c r="FZ51" s="559"/>
      <c r="GA51" s="560"/>
      <c r="GB51" s="559"/>
      <c r="GC51" s="559"/>
      <c r="GD51" s="559"/>
      <c r="GE51" s="559"/>
      <c r="GF51" s="560"/>
      <c r="GG51" s="559"/>
      <c r="GH51" s="559"/>
      <c r="GI51" s="559"/>
      <c r="GJ51" s="559"/>
      <c r="GK51" s="560"/>
      <c r="GL51" s="559"/>
      <c r="GM51" s="559"/>
      <c r="GN51" s="559"/>
      <c r="GO51" s="559"/>
      <c r="GP51" s="560"/>
      <c r="GQ51" s="559"/>
      <c r="GR51" s="559"/>
      <c r="GS51" s="559"/>
      <c r="GT51" s="559"/>
      <c r="GU51" s="560"/>
      <c r="GV51" s="559"/>
      <c r="GW51" s="559"/>
      <c r="GX51" s="559"/>
      <c r="GY51" s="559"/>
      <c r="GZ51" s="560"/>
      <c r="HA51" s="559"/>
      <c r="HB51" s="559"/>
      <c r="HC51" s="559"/>
      <c r="HD51" s="559"/>
      <c r="HE51" s="560"/>
      <c r="HF51" s="559"/>
      <c r="HG51" s="559"/>
      <c r="HH51" s="559"/>
      <c r="HI51" s="559"/>
      <c r="HJ51" s="560"/>
      <c r="HK51" s="559"/>
      <c r="HL51" s="559"/>
      <c r="HM51" s="559"/>
      <c r="HN51" s="559"/>
      <c r="HO51" s="560"/>
      <c r="HP51" s="559"/>
      <c r="HQ51" s="559"/>
      <c r="HR51" s="559"/>
      <c r="HS51" s="559"/>
      <c r="HT51" s="560"/>
      <c r="HU51" s="559"/>
      <c r="HV51" s="559"/>
      <c r="HW51" s="559"/>
      <c r="HX51" s="559"/>
      <c r="HY51" s="560"/>
      <c r="HZ51" s="559"/>
      <c r="IA51" s="559"/>
      <c r="IB51" s="559"/>
      <c r="IC51" s="559"/>
      <c r="ID51" s="560"/>
      <c r="IE51" s="559"/>
      <c r="IF51" s="559"/>
      <c r="IG51" s="559"/>
      <c r="IH51" s="559"/>
      <c r="II51" s="560"/>
      <c r="IJ51" s="559"/>
      <c r="IK51" s="559"/>
      <c r="IL51" s="559"/>
      <c r="IM51" s="559"/>
      <c r="IN51" s="560"/>
      <c r="IO51" s="559"/>
      <c r="IP51" s="559"/>
      <c r="IQ51" s="559"/>
      <c r="IR51" s="559"/>
      <c r="IS51" s="560"/>
      <c r="IT51" s="559"/>
      <c r="IU51" s="559"/>
      <c r="IV51" s="559"/>
      <c r="IW51" s="559"/>
      <c r="IX51" s="560"/>
      <c r="IY51" s="559"/>
      <c r="IZ51" s="559"/>
      <c r="JA51" s="559"/>
      <c r="JB51" s="559"/>
      <c r="JC51" s="560"/>
    </row>
    <row r="52" spans="1:263" ht="21" customHeight="1" thickBot="1" x14ac:dyDescent="0.25">
      <c r="A52" s="85" t="s">
        <v>127</v>
      </c>
      <c r="B52" s="644" t="s">
        <v>411</v>
      </c>
      <c r="C52" s="644"/>
      <c r="D52" s="644"/>
      <c r="E52" s="644"/>
      <c r="F52" s="644"/>
      <c r="G52" s="644"/>
      <c r="H52" s="104" t="s">
        <v>17</v>
      </c>
      <c r="I52" s="620"/>
      <c r="J52" s="368"/>
      <c r="K52" s="368"/>
      <c r="L52" s="368"/>
      <c r="M52" s="417"/>
      <c r="N52" s="620"/>
      <c r="O52" s="368"/>
      <c r="P52" s="368"/>
      <c r="Q52" s="368"/>
      <c r="R52" s="417"/>
      <c r="S52" s="368"/>
      <c r="T52" s="368"/>
      <c r="U52" s="368"/>
      <c r="V52" s="368"/>
      <c r="W52" s="417"/>
      <c r="X52" s="368"/>
      <c r="Y52" s="368"/>
      <c r="Z52" s="368"/>
      <c r="AA52" s="368"/>
      <c r="AB52" s="417"/>
      <c r="AC52" s="368"/>
      <c r="AD52" s="368"/>
      <c r="AE52" s="368"/>
      <c r="AF52" s="368"/>
      <c r="AG52" s="417"/>
      <c r="AH52" s="368"/>
      <c r="AI52" s="368"/>
      <c r="AJ52" s="368"/>
      <c r="AK52" s="368"/>
      <c r="AL52" s="417"/>
      <c r="AM52" s="368"/>
      <c r="AN52" s="368"/>
      <c r="AO52" s="368"/>
      <c r="AP52" s="368"/>
      <c r="AQ52" s="417"/>
      <c r="AR52" s="368"/>
      <c r="AS52" s="368"/>
      <c r="AT52" s="368"/>
      <c r="AU52" s="368"/>
      <c r="AV52" s="417"/>
      <c r="AW52" s="368"/>
      <c r="AX52" s="368"/>
      <c r="AY52" s="368"/>
      <c r="AZ52" s="368"/>
      <c r="BA52" s="417"/>
      <c r="BB52" s="368"/>
      <c r="BC52" s="368"/>
      <c r="BD52" s="368"/>
      <c r="BE52" s="368"/>
      <c r="BF52" s="417"/>
      <c r="BG52" s="368"/>
      <c r="BH52" s="368"/>
      <c r="BI52" s="368"/>
      <c r="BJ52" s="368"/>
      <c r="BK52" s="417"/>
      <c r="BL52" s="368"/>
      <c r="BM52" s="368"/>
      <c r="BN52" s="368"/>
      <c r="BO52" s="368"/>
      <c r="BP52" s="417"/>
      <c r="BQ52" s="368"/>
      <c r="BR52" s="368"/>
      <c r="BS52" s="368"/>
      <c r="BT52" s="368"/>
      <c r="BU52" s="417"/>
      <c r="BV52" s="368"/>
      <c r="BW52" s="368"/>
      <c r="BX52" s="368"/>
      <c r="BY52" s="368"/>
      <c r="BZ52" s="417"/>
      <c r="CA52" s="368"/>
      <c r="CB52" s="368"/>
      <c r="CC52" s="368"/>
      <c r="CD52" s="368"/>
      <c r="CE52" s="417"/>
      <c r="CF52" s="368"/>
      <c r="CG52" s="368"/>
      <c r="CH52" s="368"/>
      <c r="CI52" s="368"/>
      <c r="CJ52" s="417"/>
      <c r="CK52" s="368"/>
      <c r="CL52" s="368"/>
      <c r="CM52" s="368"/>
      <c r="CN52" s="368"/>
      <c r="CO52" s="417"/>
      <c r="CP52" s="368"/>
      <c r="CQ52" s="368"/>
      <c r="CR52" s="368"/>
      <c r="CS52" s="368"/>
      <c r="CT52" s="417"/>
      <c r="CU52" s="368"/>
      <c r="CV52" s="368"/>
      <c r="CW52" s="368"/>
      <c r="CX52" s="368"/>
      <c r="CY52" s="417"/>
      <c r="CZ52" s="368"/>
      <c r="DA52" s="368"/>
      <c r="DB52" s="368"/>
      <c r="DC52" s="368"/>
      <c r="DD52" s="417"/>
      <c r="DE52" s="368"/>
      <c r="DF52" s="368"/>
      <c r="DG52" s="368"/>
      <c r="DH52" s="368"/>
      <c r="DI52" s="417"/>
      <c r="DJ52" s="368"/>
      <c r="DK52" s="368"/>
      <c r="DL52" s="368"/>
      <c r="DM52" s="368"/>
      <c r="DN52" s="417"/>
      <c r="DO52" s="368"/>
      <c r="DP52" s="368"/>
      <c r="DQ52" s="368"/>
      <c r="DR52" s="368"/>
      <c r="DS52" s="417"/>
      <c r="DT52" s="368"/>
      <c r="DU52" s="368"/>
      <c r="DV52" s="368"/>
      <c r="DW52" s="368"/>
      <c r="DX52" s="417"/>
      <c r="DY52" s="368"/>
      <c r="DZ52" s="368"/>
      <c r="EA52" s="368"/>
      <c r="EB52" s="368"/>
      <c r="EC52" s="417"/>
      <c r="ED52" s="368"/>
      <c r="EE52" s="368"/>
      <c r="EF52" s="368"/>
      <c r="EG52" s="368"/>
      <c r="EH52" s="417"/>
      <c r="EI52" s="368"/>
      <c r="EJ52" s="368"/>
      <c r="EK52" s="368"/>
      <c r="EL52" s="368"/>
      <c r="EM52" s="417"/>
      <c r="EN52" s="368"/>
      <c r="EO52" s="368"/>
      <c r="EP52" s="368"/>
      <c r="EQ52" s="368"/>
      <c r="ER52" s="417"/>
      <c r="ES52" s="368"/>
      <c r="ET52" s="368"/>
      <c r="EU52" s="368"/>
      <c r="EV52" s="368"/>
      <c r="EW52" s="417"/>
      <c r="EX52" s="368"/>
      <c r="EY52" s="368"/>
      <c r="EZ52" s="368"/>
      <c r="FA52" s="368"/>
      <c r="FB52" s="417"/>
      <c r="FC52" s="368"/>
      <c r="FD52" s="368"/>
      <c r="FE52" s="368"/>
      <c r="FF52" s="368"/>
      <c r="FG52" s="417"/>
      <c r="FH52" s="368"/>
      <c r="FI52" s="368"/>
      <c r="FJ52" s="368"/>
      <c r="FK52" s="368"/>
      <c r="FL52" s="417"/>
      <c r="FM52" s="368"/>
      <c r="FN52" s="368"/>
      <c r="FO52" s="368"/>
      <c r="FP52" s="368"/>
      <c r="FQ52" s="417"/>
      <c r="FR52" s="368"/>
      <c r="FS52" s="368"/>
      <c r="FT52" s="368"/>
      <c r="FU52" s="368"/>
      <c r="FV52" s="417"/>
      <c r="FW52" s="368"/>
      <c r="FX52" s="368"/>
      <c r="FY52" s="368"/>
      <c r="FZ52" s="368"/>
      <c r="GA52" s="417"/>
      <c r="GB52" s="368"/>
      <c r="GC52" s="368"/>
      <c r="GD52" s="368"/>
      <c r="GE52" s="368"/>
      <c r="GF52" s="417"/>
      <c r="GG52" s="368"/>
      <c r="GH52" s="368"/>
      <c r="GI52" s="368"/>
      <c r="GJ52" s="368"/>
      <c r="GK52" s="417"/>
      <c r="GL52" s="368"/>
      <c r="GM52" s="368"/>
      <c r="GN52" s="368"/>
      <c r="GO52" s="368"/>
      <c r="GP52" s="417"/>
      <c r="GQ52" s="368"/>
      <c r="GR52" s="368"/>
      <c r="GS52" s="368"/>
      <c r="GT52" s="368"/>
      <c r="GU52" s="417"/>
      <c r="GV52" s="368"/>
      <c r="GW52" s="368"/>
      <c r="GX52" s="368"/>
      <c r="GY52" s="368"/>
      <c r="GZ52" s="417"/>
      <c r="HA52" s="368"/>
      <c r="HB52" s="368"/>
      <c r="HC52" s="368"/>
      <c r="HD52" s="368"/>
      <c r="HE52" s="417"/>
      <c r="HF52" s="368"/>
      <c r="HG52" s="368"/>
      <c r="HH52" s="368"/>
      <c r="HI52" s="368"/>
      <c r="HJ52" s="417"/>
      <c r="HK52" s="368"/>
      <c r="HL52" s="368"/>
      <c r="HM52" s="368"/>
      <c r="HN52" s="368"/>
      <c r="HO52" s="417"/>
      <c r="HP52" s="368"/>
      <c r="HQ52" s="368"/>
      <c r="HR52" s="368"/>
      <c r="HS52" s="368"/>
      <c r="HT52" s="417"/>
      <c r="HU52" s="368"/>
      <c r="HV52" s="368"/>
      <c r="HW52" s="368"/>
      <c r="HX52" s="368"/>
      <c r="HY52" s="417"/>
      <c r="HZ52" s="368"/>
      <c r="IA52" s="368"/>
      <c r="IB52" s="368"/>
      <c r="IC52" s="368"/>
      <c r="ID52" s="417"/>
      <c r="IE52" s="368"/>
      <c r="IF52" s="368"/>
      <c r="IG52" s="368"/>
      <c r="IH52" s="368"/>
      <c r="II52" s="417"/>
      <c r="IJ52" s="368"/>
      <c r="IK52" s="368"/>
      <c r="IL52" s="368"/>
      <c r="IM52" s="368"/>
      <c r="IN52" s="417"/>
      <c r="IO52" s="368"/>
      <c r="IP52" s="368"/>
      <c r="IQ52" s="368"/>
      <c r="IR52" s="368"/>
      <c r="IS52" s="417"/>
      <c r="IT52" s="368"/>
      <c r="IU52" s="368"/>
      <c r="IV52" s="368"/>
      <c r="IW52" s="368"/>
      <c r="IX52" s="417"/>
      <c r="IY52" s="368"/>
      <c r="IZ52" s="368"/>
      <c r="JA52" s="368"/>
      <c r="JB52" s="368"/>
      <c r="JC52" s="417"/>
    </row>
    <row r="53" spans="1:263" ht="18.75" customHeight="1" thickBot="1" x14ac:dyDescent="0.3">
      <c r="A53" s="107" t="s">
        <v>35</v>
      </c>
      <c r="B53" s="638" t="s">
        <v>172</v>
      </c>
      <c r="C53" s="639"/>
      <c r="D53" s="639"/>
      <c r="E53" s="639"/>
      <c r="F53" s="639"/>
      <c r="G53" s="639"/>
      <c r="H53" s="108" t="s">
        <v>17</v>
      </c>
      <c r="I53" s="529">
        <f>SUM(L14.18C01,L14.21C01,L14.22C01,L14.5C01D,L14.6C01D,L14.7C01D,L14.8C01D,L14.9C01,L14.23C01,L14.14C01,L14.24C01,L15.5C01,L16.1C01,L14.17C01,L14.19C01)</f>
        <v>0</v>
      </c>
      <c r="J53" s="530"/>
      <c r="K53" s="530"/>
      <c r="L53" s="530"/>
      <c r="M53" s="531"/>
      <c r="N53" s="529">
        <f>SUM(L14.18C02,L14.21C02,L14.22C02,L14.5C02D,L14.6C02D,L14.7C02D,L14.8C02D,L14.9C02,L14.23C02,L14.14C02,L14.24C02,L15.5C02,L16.1C02,L14.17C02,L14.19C02)</f>
        <v>0</v>
      </c>
      <c r="O53" s="530"/>
      <c r="P53" s="530"/>
      <c r="Q53" s="530"/>
      <c r="R53" s="531"/>
      <c r="S53" s="530">
        <f>SUM(L14.18C03,L14.21C03,L14.22C03,L14.5C03D,L14.6C03D,L14.7C03D,L14.8C03D,L14.9C03,L14.23C03,L14.14C03,L14.24C03,L15.5C03,L16.1C03,L14.17C03,L14.19C03)</f>
        <v>0</v>
      </c>
      <c r="T53" s="530"/>
      <c r="U53" s="530"/>
      <c r="V53" s="530"/>
      <c r="W53" s="531"/>
      <c r="X53" s="530">
        <f>SUM(L14.18C04,L14.21C04,L14.22C04,L14.5C04D,L14.6C04D,L14.7C04D,L14.8C04D,L14.9C04,L14.23C04,L14.14C04,L14.24C04,L15.5C04,L16.1C04,L14.17C04,L14.19C04)</f>
        <v>0</v>
      </c>
      <c r="Y53" s="530"/>
      <c r="Z53" s="530"/>
      <c r="AA53" s="530"/>
      <c r="AB53" s="531"/>
      <c r="AC53" s="530">
        <f>SUM(L14.18C05,L14.21C05,L14.22C05,L14.5C05D,L14.6C05D,L14.7C05D,L14.8C05D,L14.9C05,L14.23C05,L14.14C05,L14.24C05,L15.5C05,L16.1C05,L14.17C05,L14.19C05)</f>
        <v>0</v>
      </c>
      <c r="AD53" s="530"/>
      <c r="AE53" s="530"/>
      <c r="AF53" s="530"/>
      <c r="AG53" s="531"/>
      <c r="AH53" s="530">
        <f>SUM(L14.18C06,L14.21C06,L14.22C06,L14.5C06D,L14.6C06D,L14.7C06D,L14.8C06D,L14.9C06,L14.23C06,L14.14C06,L14.24C06,L15.5C06,L16.1C06,L14.17C06,L14.19C06)</f>
        <v>0</v>
      </c>
      <c r="AI53" s="530"/>
      <c r="AJ53" s="530"/>
      <c r="AK53" s="530"/>
      <c r="AL53" s="531"/>
      <c r="AM53" s="530">
        <f>SUM(L14.18C07,L14.21C07,L14.22C07,L14.5C07D,L14.6C07D,L14.7C07D,L14.8C07D,L14.9C07,L14.23C07,L14.14C07,L14.24C07,L15.5C07,L16.1C07,L14.17C07,L14.19C07)</f>
        <v>0</v>
      </c>
      <c r="AN53" s="530"/>
      <c r="AO53" s="530"/>
      <c r="AP53" s="530"/>
      <c r="AQ53" s="531"/>
      <c r="AR53" s="530">
        <f>SUM(L14.18C08,L14.21C08,L14.22C08,L14.5C08D,L14.6C08D,L14.7C08D,L14.8C08D,L14.9C08,L14.23C08,L14.14C08,L14.24C08,L15.5C08,L16.1C08,L14.17C08,L14.19C08)</f>
        <v>0</v>
      </c>
      <c r="AS53" s="530"/>
      <c r="AT53" s="530"/>
      <c r="AU53" s="530"/>
      <c r="AV53" s="531"/>
      <c r="AW53" s="530">
        <f>SUM(L14.18C09,L14.21C09,L14.22C09,L14.5C09D,L14.6C09D,L14.7C09D,L14.8C09D,L14.9C09,L14.23C09,L14.14C09,L14.24C09,L15.5C09,L16.1C09,L14.17C09,L14.19C09)</f>
        <v>0</v>
      </c>
      <c r="AX53" s="530"/>
      <c r="AY53" s="530"/>
      <c r="AZ53" s="530"/>
      <c r="BA53" s="531"/>
      <c r="BB53" s="530">
        <f>SUM(L14.18C10,L14.21C10,L14.22C10,L14.5C10D,L14.6C10D,L14.7C10D,L14.8C10D,L14.9C10,L14.23C10,L14.14C10,L14.24C10,L15.5C10,L16.1C10,L14.17C10,L14.19C10)</f>
        <v>0</v>
      </c>
      <c r="BC53" s="530"/>
      <c r="BD53" s="530"/>
      <c r="BE53" s="530"/>
      <c r="BF53" s="531"/>
      <c r="BG53" s="530">
        <f>SUM(L14.18C11,L14.21C11,L14.22C11,L14.5C11D,L14.6C11D,L14.7C11D,L14.8C11D,L14.9C11,L14.23C11,L14.14C11,L14.24C11,L15.5C11,L16.1C11,L14.17C11,L14.19C11)</f>
        <v>0</v>
      </c>
      <c r="BH53" s="530"/>
      <c r="BI53" s="530"/>
      <c r="BJ53" s="530"/>
      <c r="BK53" s="531"/>
      <c r="BL53" s="530">
        <f>SUM(L14.18C12,L14.21C12,L14.22C12,L14.5C12D,L14.6C12D,L14.7C12D,L14.8C12D,L14.9C12,L14.23C12,L14.14C12,L14.24C12,L15.5C12,L16.1C12,L14.17C12,L14.19C12)</f>
        <v>0</v>
      </c>
      <c r="BM53" s="530"/>
      <c r="BN53" s="530"/>
      <c r="BO53" s="530"/>
      <c r="BP53" s="531"/>
      <c r="BQ53" s="530">
        <f>SUM(L14.18C13,L14.21C13,L14.22C13,L14.5C13D,L14.6C13D,L14.7C13D,L14.8C13D,L14.9C13,L14.23C13,L14.14C13,L14.24C13,L15.5C13,L16.1C13,L14.17C13,L14.19C13)</f>
        <v>0</v>
      </c>
      <c r="BR53" s="530"/>
      <c r="BS53" s="530"/>
      <c r="BT53" s="530"/>
      <c r="BU53" s="531"/>
      <c r="BV53" s="530">
        <f>SUM(L14.18C14,L14.21C14,L14.22C14,L14.5C14D,L14.6C14D,L14.7C14D,L14.8C14D,L14.9C14,L14.23C14,L14.14C14,L14.24C14,L15.5C14,L16.1C14,L14.17C14,L14.19C14)</f>
        <v>0</v>
      </c>
      <c r="BW53" s="530"/>
      <c r="BX53" s="530"/>
      <c r="BY53" s="530"/>
      <c r="BZ53" s="531"/>
      <c r="CA53" s="530">
        <f>SUM(L14.18C15,L14.21C15,L14.22C15,L14.5C15D,L14.6C15D,L14.7C15D,L14.8C15D,L14.9C15,L14.23C15,L14.14C15,L14.24C15,L15.5C15,L16.1C15,L14.17C15,L14.19C15)</f>
        <v>0</v>
      </c>
      <c r="CB53" s="530"/>
      <c r="CC53" s="530"/>
      <c r="CD53" s="530"/>
      <c r="CE53" s="531"/>
      <c r="CF53" s="530">
        <f>SUM(L14.18C16,L14.21C16,L14.22C16,L14.5C16D,L14.6C16D,L14.7C16D,L14.8C16D,L14.9C16,L14.23C16,L14.14C16,L14.24C16,L15.5C16,L16.1C16,L14.17C16,L14.19C16)</f>
        <v>0</v>
      </c>
      <c r="CG53" s="530"/>
      <c r="CH53" s="530"/>
      <c r="CI53" s="530"/>
      <c r="CJ53" s="531"/>
      <c r="CK53" s="530">
        <f>SUM(L14.18C17,L14.21C17,L14.22C17,L14.5C17D,L14.6C17D,L14.7C17D,L14.8C17D,L14.9C17,L14.23C17,L14.14C17,L14.24C17,L15.5C17,L16.1C17,L14.17C17,L14.19C17)</f>
        <v>0</v>
      </c>
      <c r="CL53" s="530"/>
      <c r="CM53" s="530"/>
      <c r="CN53" s="530"/>
      <c r="CO53" s="531"/>
      <c r="CP53" s="530">
        <f>SUM(L14.18C18,L14.21C18,L14.22C18,L14.5C18D,L14.6C18D,L14.7C18D,L14.8C18D,L14.9C18,L14.23C18,L14.14C18,L14.24C18,L15.5C18,L16.1C18,L14.17C18,L14.19C18)</f>
        <v>0</v>
      </c>
      <c r="CQ53" s="530"/>
      <c r="CR53" s="530"/>
      <c r="CS53" s="530"/>
      <c r="CT53" s="531"/>
      <c r="CU53" s="530">
        <f>SUM(L14.18C19,L14.21C19,L14.22C19,L14.5C19D,L14.6C19D,L14.7C19D,L14.8C19D,L14.9C19,L14.23C19,L14.14C19,L14.24C19,L15.5C19,L16.1C19,L14.17C19,L14.19C19)</f>
        <v>0</v>
      </c>
      <c r="CV53" s="530"/>
      <c r="CW53" s="530"/>
      <c r="CX53" s="530"/>
      <c r="CY53" s="531"/>
      <c r="CZ53" s="530">
        <f>SUM(L14.18C20,L14.21C20,L14.22C20,L14.5C20D,L14.6C20D,L14.7C20D,L14.8C20D,L14.9C20,L14.23C20,L14.14C20,L14.24C20,L15.5C20,L16.1C20,L14.17C20,L14.19C20)</f>
        <v>0</v>
      </c>
      <c r="DA53" s="530"/>
      <c r="DB53" s="530"/>
      <c r="DC53" s="530"/>
      <c r="DD53" s="531"/>
      <c r="DE53" s="530">
        <f>SUM(L14.18C21,L14.21C21,L14.22C21,L14.5C21D,L14.6C21D,L14.7C21D,L14.8C21D,L14.9C21,L14.23C21,L14.14C21,L14.24C21,L15.5C21,L16.1C21,L14.17C21,L14.19C21)</f>
        <v>0</v>
      </c>
      <c r="DF53" s="530"/>
      <c r="DG53" s="530"/>
      <c r="DH53" s="530"/>
      <c r="DI53" s="531"/>
      <c r="DJ53" s="530">
        <f>SUM(L14.18C22,L14.21C22,L14.22C22,L14.5C22D,L14.6C22D,L14.7C22D,L14.8C22D,L14.9C22,L14.23C22,L14.14C22,L14.24C22,L15.5C22,L16.1C22,L14.17C22,L14.19C22)</f>
        <v>0</v>
      </c>
      <c r="DK53" s="530"/>
      <c r="DL53" s="530"/>
      <c r="DM53" s="530"/>
      <c r="DN53" s="531"/>
      <c r="DO53" s="530">
        <f>SUM(L14.18C23,L14.21C23,L14.22C23,L14.5C23D,L14.6C23D,L14.7C23D,L14.8C23D,L14.9C23,L14.23C23,L14.14C23,L14.24C23,L15.5C23,L16.1C23,L14.17C23,L14.19C23)</f>
        <v>0</v>
      </c>
      <c r="DP53" s="530"/>
      <c r="DQ53" s="530"/>
      <c r="DR53" s="530"/>
      <c r="DS53" s="531"/>
      <c r="DT53" s="530">
        <f>SUM(L14.18C24,L14.21C24,L14.22C24,L14.5C24D,L14.6C24D,L14.7C24D,L14.8C24D,L14.9C24,L14.23C24,L14.14C24,L14.24C24,L15.5C24,L16.1C24,L14.17C24,L14.19C24)</f>
        <v>0</v>
      </c>
      <c r="DU53" s="530"/>
      <c r="DV53" s="530"/>
      <c r="DW53" s="530"/>
      <c r="DX53" s="531"/>
      <c r="DY53" s="530">
        <f>SUM(L14.18C25,L14.21C25,L14.22C25,L14.5C25D,L14.6C25D,L14.7C25D,L14.8C25D,L14.9C25,L14.23C25,L14.14C25,L14.24C25,L15.5C25,L16.1C25,L14.17C25,L14.19C25)</f>
        <v>0</v>
      </c>
      <c r="DZ53" s="530"/>
      <c r="EA53" s="530"/>
      <c r="EB53" s="530"/>
      <c r="EC53" s="531"/>
      <c r="ED53" s="530">
        <f>SUM(L14.18C26,L14.21C26,L14.22C26,L14.5C26D,L14.6C26D,L14.7C26D,L14.8C26D,L14.9C26,L14.23C26,L14.14C26,L14.24C26,L15.5C26,L16.1C26,L14.17C26,L14.19C26)</f>
        <v>0</v>
      </c>
      <c r="EE53" s="530"/>
      <c r="EF53" s="530"/>
      <c r="EG53" s="530"/>
      <c r="EH53" s="531"/>
      <c r="EI53" s="530">
        <f>SUM(L14.18C27,L14.21C27,L14.22C27,L14.5C27D,L14.6C27D,L14.7C27D,L14.8C27D,L14.9C27,L14.23C27,L14.14C27,L14.24C27,L15.5C27,L16.1C27,L14.17C27,L14.19C27)</f>
        <v>0</v>
      </c>
      <c r="EJ53" s="530"/>
      <c r="EK53" s="530"/>
      <c r="EL53" s="530"/>
      <c r="EM53" s="531"/>
      <c r="EN53" s="530">
        <f>SUM(L14.18C28,L14.21C28,L14.22C28,L14.5C28D,L14.6C28D,L14.7C28D,L14.8C28D,L14.9C28,L14.23C28,L14.14C28,L14.24C28,L15.5C28,L16.1C28,L14.17C28,L14.19C28)</f>
        <v>0</v>
      </c>
      <c r="EO53" s="530"/>
      <c r="EP53" s="530"/>
      <c r="EQ53" s="530"/>
      <c r="ER53" s="531"/>
      <c r="ES53" s="530">
        <f>SUM(L14.18C29,L14.21C29,L14.22C29,L14.5C29D,L14.6C29D,L14.7C29D,L14.8C29D,L14.9C29,L14.23C29,L14.14C29,L14.24C29,L15.5C29,L16.1C29,L14.17C29,L14.19C29)</f>
        <v>0</v>
      </c>
      <c r="ET53" s="530"/>
      <c r="EU53" s="530"/>
      <c r="EV53" s="530"/>
      <c r="EW53" s="531"/>
      <c r="EX53" s="530">
        <f>SUM(L14.18C30,L14.21C30,L14.22C30,L14.5C30D,L14.6C30D,L14.7C30D,L14.8C30D,L14.9C30,L14.23C30,L14.14C30,L14.24C30,L15.5C30,L16.1C30,L14.17C30,L14.19C30)</f>
        <v>0</v>
      </c>
      <c r="EY53" s="530"/>
      <c r="EZ53" s="530"/>
      <c r="FA53" s="530"/>
      <c r="FB53" s="531"/>
      <c r="FC53" s="530">
        <f>SUM(L14.18C31,L14.21C31,L14.22C31,L14.5C31D,L14.6C31D,L14.7C31D,L14.8C31D,L14.9C31,L14.23C31,L14.14C31,L14.24C31,L15.5C31,L16.1C31,L14.17C31,L14.19C31)</f>
        <v>0</v>
      </c>
      <c r="FD53" s="530"/>
      <c r="FE53" s="530"/>
      <c r="FF53" s="530"/>
      <c r="FG53" s="531"/>
      <c r="FH53" s="530">
        <f>SUM(L14.18C32,L14.21C32,L14.22C32,L14.5C32D,L14.6C32D,L14.7C32D,L14.8C32D,L14.9C32,L14.23C32,L14.14C32,L14.24C32,L15.5C32,L16.1C32,L14.17C32,L14.19C32)</f>
        <v>0</v>
      </c>
      <c r="FI53" s="530"/>
      <c r="FJ53" s="530"/>
      <c r="FK53" s="530"/>
      <c r="FL53" s="531"/>
      <c r="FM53" s="530">
        <f>SUM(L14.18C33,L14.21C33,L14.22C33,L14.5C33D,L14.6C33D,L14.7C33D,L14.8C33D,L14.9C33,L14.23C33,L14.14C33,L14.24C33,L15.5C33,L16.1C33,L14.17C33,L14.19C33)</f>
        <v>0</v>
      </c>
      <c r="FN53" s="530"/>
      <c r="FO53" s="530"/>
      <c r="FP53" s="530"/>
      <c r="FQ53" s="531"/>
      <c r="FR53" s="530">
        <f>SUM(L14.18C34,L14.21C34,L14.22C34,L14.5C34D,L14.6C34D,L14.7C34D,L14.8C34D,L14.9C34,L14.23C34,L14.14C34,L14.24C34,L15.5C34,L16.1C34,L14.17C34,L14.19C34)</f>
        <v>0</v>
      </c>
      <c r="FS53" s="530"/>
      <c r="FT53" s="530"/>
      <c r="FU53" s="530"/>
      <c r="FV53" s="531"/>
      <c r="FW53" s="530">
        <f>SUM(L14.18C35,L14.21C35,L14.22C35,L14.5C35D,L14.6C35D,L14.7C35D,L14.8C35D,L14.9C35,L14.23C35,L14.14C35,L14.24C35,L15.5C35,L16.1C35,L14.17C35,L14.19C35)</f>
        <v>0</v>
      </c>
      <c r="FX53" s="530"/>
      <c r="FY53" s="530"/>
      <c r="FZ53" s="530"/>
      <c r="GA53" s="531"/>
      <c r="GB53" s="530">
        <f>SUM(L14.18C36,L14.21C36,L14.22C36,L14.5C36D,L14.6C36D,L14.7C36D,L14.8C36D,L14.9C36,L14.23C36,L14.14C36,L14.24C36,L15.5C36,L16.1C36,L14.17C36,L14.19C36)</f>
        <v>0</v>
      </c>
      <c r="GC53" s="530"/>
      <c r="GD53" s="530"/>
      <c r="GE53" s="530"/>
      <c r="GF53" s="531"/>
      <c r="GG53" s="530">
        <f>SUM(L14.18C37,L14.21C37,L14.22C37,L14.5C37D,L14.6C37D,L14.7C37D,L14.8C37D,L14.9C37,L14.23C37,L14.14C37,L14.24C37,L15.5C37,L16.1C37,L14.17C37,L14.19C37)</f>
        <v>0</v>
      </c>
      <c r="GH53" s="530"/>
      <c r="GI53" s="530"/>
      <c r="GJ53" s="530"/>
      <c r="GK53" s="531"/>
      <c r="GL53" s="530">
        <f>SUM(L14.18C38,L14.21C38,L14.22C38,L14.5C38D,L14.6C38D,L14.7C38D,L14.8C38D,L14.9C38,L14.23C38,L14.14C38,L14.24C38,L15.5C38,L16.1C38,L14.17C38,L14.19C38)</f>
        <v>0</v>
      </c>
      <c r="GM53" s="530"/>
      <c r="GN53" s="530"/>
      <c r="GO53" s="530"/>
      <c r="GP53" s="531"/>
      <c r="GQ53" s="530">
        <f>SUM(L14.18C39,L14.21C39,L14.22C39,L14.5C39D,L14.6C39D,L14.7C39D,L14.8C39D,L14.9C39,L14.23C39,L14.14C39,L14.24C39,L15.5C39,L16.1C39,L14.17C39,L14.19C39)</f>
        <v>0</v>
      </c>
      <c r="GR53" s="530"/>
      <c r="GS53" s="530"/>
      <c r="GT53" s="530"/>
      <c r="GU53" s="531"/>
      <c r="GV53" s="530">
        <f>SUM(L14.18C40,L14.21C40,L14.22C40,L14.5C40D,L14.6C40D,L14.7C40D,L14.8C40D,L14.9C40,L14.23C40,L14.14C40,L14.24C40,L15.5C40,L16.1C40,L14.17C40,L14.19C40)</f>
        <v>0</v>
      </c>
      <c r="GW53" s="530"/>
      <c r="GX53" s="530"/>
      <c r="GY53" s="530"/>
      <c r="GZ53" s="531"/>
      <c r="HA53" s="530">
        <f>SUM(L14.18C41,L14.21C41,L14.22C41,L14.5C41D,L14.6C41D,L14.7C41D,L14.8C41D,L14.9C41,L14.23C41,L14.14C41,L14.24C41,L15.5C41,L16.1C41,L14.17C41,L14.19C41)</f>
        <v>0</v>
      </c>
      <c r="HB53" s="530"/>
      <c r="HC53" s="530"/>
      <c r="HD53" s="530"/>
      <c r="HE53" s="531"/>
      <c r="HF53" s="530">
        <f>SUM(L14.18C42,L14.21C42,L14.22C42,L14.5C42D,L14.6C42D,L14.7C42D,L14.8C42D,L14.9C42,L14.23C42,L14.14C42,L14.24C42,L15.5C42,L16.1C42,L14.17C42,L14.19C42)</f>
        <v>0</v>
      </c>
      <c r="HG53" s="530"/>
      <c r="HH53" s="530"/>
      <c r="HI53" s="530"/>
      <c r="HJ53" s="531"/>
      <c r="HK53" s="530">
        <f>SUM(L14.18C43,L14.21C43,L14.22C43,L14.5C43D,L14.6C43D,L14.7C43D,L14.8C43D,L14.9C43,L14.23C43,L14.14C43,L14.24C43,L15.5C43,L16.1C43,L14.17C43,L14.19C43)</f>
        <v>0</v>
      </c>
      <c r="HL53" s="530"/>
      <c r="HM53" s="530"/>
      <c r="HN53" s="530"/>
      <c r="HO53" s="531"/>
      <c r="HP53" s="530">
        <f>SUM(L14.18C44,L14.21C44,L14.22C44,L14.5C44D,L14.6C44D,L14.7C44D,L14.8C44D,L14.9C44,L14.23C44,L14.14C44,L14.24C44,L15.5C44,L16.1C44,L14.17C44,L14.19C44)</f>
        <v>0</v>
      </c>
      <c r="HQ53" s="530"/>
      <c r="HR53" s="530"/>
      <c r="HS53" s="530"/>
      <c r="HT53" s="531"/>
      <c r="HU53" s="530">
        <f>SUM(L14.18C45,L14.21C45,L14.22C45,L14.5C45D,L14.6C45D,L14.7C45D,L14.8C45D,L14.9C45,L14.23C45,L14.14C45,L14.24C45,L15.5C45,L16.1C45,L14.17C45,L14.19C45)</f>
        <v>0</v>
      </c>
      <c r="HV53" s="530"/>
      <c r="HW53" s="530"/>
      <c r="HX53" s="530"/>
      <c r="HY53" s="531"/>
      <c r="HZ53" s="530">
        <f>SUM(L14.18C46,L14.21C46,L14.22C46,L14.5C46D,L14.6C46D,L14.7C46D,L14.8C46D,L14.9C46,L14.23C46,L14.14C46,L14.24C46,L15.5C46,L16.1C46,L14.17C46,L14.19C46)</f>
        <v>0</v>
      </c>
      <c r="IA53" s="530"/>
      <c r="IB53" s="530"/>
      <c r="IC53" s="530"/>
      <c r="ID53" s="531"/>
      <c r="IE53" s="530">
        <f>SUM(L14.18C47,L14.21C47,L14.22C47,L14.5C47D,L14.6C47D,L14.7C47D,L14.8C47D,L14.9C47,L14.23C47,L14.14C47,L14.24C47,L15.5C47,L16.1C47,L14.17C47,L14.19C47)</f>
        <v>0</v>
      </c>
      <c r="IF53" s="530"/>
      <c r="IG53" s="530"/>
      <c r="IH53" s="530"/>
      <c r="II53" s="531"/>
      <c r="IJ53" s="530">
        <f>SUM(L14.18C48,L14.21C48,L14.22C48,L14.5C48D,L14.6C48D,L14.7C48D,L14.8C48D,L14.9C48,L14.23C48,L14.14C48,L14.24C48,L15.5C48,L16.1C48,L14.17C48,L14.19C48)</f>
        <v>0</v>
      </c>
      <c r="IK53" s="530"/>
      <c r="IL53" s="530"/>
      <c r="IM53" s="530"/>
      <c r="IN53" s="531"/>
      <c r="IO53" s="530">
        <f>SUM(L14.18C49,L14.21C49,L14.22C49,L14.5C49D,L14.6C49D,L14.7C49D,L14.8C49D,L14.9C49,L14.23C49,L14.14C49,L14.24C49,L15.5C49,L16.1C49,L14.17C49,L14.19C49)</f>
        <v>0</v>
      </c>
      <c r="IP53" s="530"/>
      <c r="IQ53" s="530"/>
      <c r="IR53" s="530"/>
      <c r="IS53" s="531"/>
      <c r="IT53" s="530">
        <f>SUM(L14.18C50,L14.21C50,L14.22C50,L14.5C50D,L14.6C50D,L14.7C50D,L14.8C50D,L14.9C50,L14.23C50,L14.14C50,L14.24C50,L15.5C50,L16.1C50,L14.17C50,L14.19C50)</f>
        <v>0</v>
      </c>
      <c r="IU53" s="530"/>
      <c r="IV53" s="530"/>
      <c r="IW53" s="530"/>
      <c r="IX53" s="531"/>
      <c r="IY53" s="530">
        <f>SUM(L14.18C51,L14.21C51,L14.22C51,L14.5C51D,L14.6C51D,L14.7C51D,L14.8C51D,L14.9C51,L14.23C51,L14.14C51,L14.24C51,L15.5C51,L16.1C51,L14.17C51,L14.19C51)</f>
        <v>0</v>
      </c>
      <c r="IZ53" s="530"/>
      <c r="JA53" s="530"/>
      <c r="JB53" s="530"/>
      <c r="JC53" s="531"/>
    </row>
    <row r="54" spans="1:263" ht="18.75" customHeight="1" x14ac:dyDescent="0.2">
      <c r="A54" s="873" t="s">
        <v>44</v>
      </c>
      <c r="B54" s="642" t="s">
        <v>429</v>
      </c>
      <c r="C54" s="643"/>
      <c r="D54" s="643"/>
      <c r="E54" s="643"/>
      <c r="F54" s="643"/>
      <c r="G54" s="643"/>
      <c r="H54" s="110"/>
      <c r="I54" s="561"/>
      <c r="J54" s="562"/>
      <c r="K54" s="562"/>
      <c r="L54" s="562"/>
      <c r="M54" s="563"/>
      <c r="N54" s="561"/>
      <c r="O54" s="562"/>
      <c r="P54" s="562"/>
      <c r="Q54" s="562"/>
      <c r="R54" s="563"/>
      <c r="S54" s="561"/>
      <c r="T54" s="562"/>
      <c r="U54" s="562"/>
      <c r="V54" s="562"/>
      <c r="W54" s="563"/>
      <c r="X54" s="561"/>
      <c r="Y54" s="562"/>
      <c r="Z54" s="562"/>
      <c r="AA54" s="562"/>
      <c r="AB54" s="563"/>
      <c r="AC54" s="561"/>
      <c r="AD54" s="562"/>
      <c r="AE54" s="562"/>
      <c r="AF54" s="562"/>
      <c r="AG54" s="563"/>
      <c r="AH54" s="561"/>
      <c r="AI54" s="562"/>
      <c r="AJ54" s="562"/>
      <c r="AK54" s="562"/>
      <c r="AL54" s="563"/>
      <c r="AM54" s="561"/>
      <c r="AN54" s="562"/>
      <c r="AO54" s="562"/>
      <c r="AP54" s="562"/>
      <c r="AQ54" s="563"/>
      <c r="AR54" s="561"/>
      <c r="AS54" s="562"/>
      <c r="AT54" s="562"/>
      <c r="AU54" s="562"/>
      <c r="AV54" s="563"/>
      <c r="AW54" s="561"/>
      <c r="AX54" s="562"/>
      <c r="AY54" s="562"/>
      <c r="AZ54" s="562"/>
      <c r="BA54" s="563"/>
      <c r="BB54" s="561"/>
      <c r="BC54" s="562"/>
      <c r="BD54" s="562"/>
      <c r="BE54" s="562"/>
      <c r="BF54" s="563"/>
      <c r="BG54" s="561"/>
      <c r="BH54" s="562"/>
      <c r="BI54" s="562"/>
      <c r="BJ54" s="562"/>
      <c r="BK54" s="563"/>
      <c r="BL54" s="561"/>
      <c r="BM54" s="562"/>
      <c r="BN54" s="562"/>
      <c r="BO54" s="562"/>
      <c r="BP54" s="563"/>
      <c r="BQ54" s="561"/>
      <c r="BR54" s="562"/>
      <c r="BS54" s="562"/>
      <c r="BT54" s="562"/>
      <c r="BU54" s="563"/>
      <c r="BV54" s="561"/>
      <c r="BW54" s="562"/>
      <c r="BX54" s="562"/>
      <c r="BY54" s="562"/>
      <c r="BZ54" s="563"/>
      <c r="CA54" s="561"/>
      <c r="CB54" s="562"/>
      <c r="CC54" s="562"/>
      <c r="CD54" s="562"/>
      <c r="CE54" s="563"/>
      <c r="CF54" s="561"/>
      <c r="CG54" s="562"/>
      <c r="CH54" s="562"/>
      <c r="CI54" s="562"/>
      <c r="CJ54" s="563"/>
      <c r="CK54" s="561"/>
      <c r="CL54" s="562"/>
      <c r="CM54" s="562"/>
      <c r="CN54" s="562"/>
      <c r="CO54" s="563"/>
      <c r="CP54" s="561"/>
      <c r="CQ54" s="562"/>
      <c r="CR54" s="562"/>
      <c r="CS54" s="562"/>
      <c r="CT54" s="563"/>
      <c r="CU54" s="561"/>
      <c r="CV54" s="562"/>
      <c r="CW54" s="562"/>
      <c r="CX54" s="562"/>
      <c r="CY54" s="563"/>
      <c r="CZ54" s="561"/>
      <c r="DA54" s="562"/>
      <c r="DB54" s="562"/>
      <c r="DC54" s="562"/>
      <c r="DD54" s="563"/>
      <c r="DE54" s="561"/>
      <c r="DF54" s="562"/>
      <c r="DG54" s="562"/>
      <c r="DH54" s="562"/>
      <c r="DI54" s="563"/>
      <c r="DJ54" s="561"/>
      <c r="DK54" s="562"/>
      <c r="DL54" s="562"/>
      <c r="DM54" s="562"/>
      <c r="DN54" s="563"/>
      <c r="DO54" s="561"/>
      <c r="DP54" s="562"/>
      <c r="DQ54" s="562"/>
      <c r="DR54" s="562"/>
      <c r="DS54" s="563"/>
      <c r="DT54" s="561"/>
      <c r="DU54" s="562"/>
      <c r="DV54" s="562"/>
      <c r="DW54" s="562"/>
      <c r="DX54" s="563"/>
      <c r="DY54" s="561"/>
      <c r="DZ54" s="562"/>
      <c r="EA54" s="562"/>
      <c r="EB54" s="562"/>
      <c r="EC54" s="563"/>
      <c r="ED54" s="561"/>
      <c r="EE54" s="562"/>
      <c r="EF54" s="562"/>
      <c r="EG54" s="562"/>
      <c r="EH54" s="563"/>
      <c r="EI54" s="561"/>
      <c r="EJ54" s="562"/>
      <c r="EK54" s="562"/>
      <c r="EL54" s="562"/>
      <c r="EM54" s="563"/>
      <c r="EN54" s="561"/>
      <c r="EO54" s="562"/>
      <c r="EP54" s="562"/>
      <c r="EQ54" s="562"/>
      <c r="ER54" s="563"/>
      <c r="ES54" s="561"/>
      <c r="ET54" s="562"/>
      <c r="EU54" s="562"/>
      <c r="EV54" s="562"/>
      <c r="EW54" s="563"/>
      <c r="EX54" s="561"/>
      <c r="EY54" s="562"/>
      <c r="EZ54" s="562"/>
      <c r="FA54" s="562"/>
      <c r="FB54" s="563"/>
      <c r="FC54" s="561"/>
      <c r="FD54" s="562"/>
      <c r="FE54" s="562"/>
      <c r="FF54" s="562"/>
      <c r="FG54" s="563"/>
      <c r="FH54" s="561"/>
      <c r="FI54" s="562"/>
      <c r="FJ54" s="562"/>
      <c r="FK54" s="562"/>
      <c r="FL54" s="563"/>
      <c r="FM54" s="561"/>
      <c r="FN54" s="562"/>
      <c r="FO54" s="562"/>
      <c r="FP54" s="562"/>
      <c r="FQ54" s="563"/>
      <c r="FR54" s="561"/>
      <c r="FS54" s="562"/>
      <c r="FT54" s="562"/>
      <c r="FU54" s="562"/>
      <c r="FV54" s="563"/>
      <c r="FW54" s="561"/>
      <c r="FX54" s="562"/>
      <c r="FY54" s="562"/>
      <c r="FZ54" s="562"/>
      <c r="GA54" s="563"/>
      <c r="GB54" s="561"/>
      <c r="GC54" s="562"/>
      <c r="GD54" s="562"/>
      <c r="GE54" s="562"/>
      <c r="GF54" s="563"/>
      <c r="GG54" s="561"/>
      <c r="GH54" s="562"/>
      <c r="GI54" s="562"/>
      <c r="GJ54" s="562"/>
      <c r="GK54" s="563"/>
      <c r="GL54" s="561"/>
      <c r="GM54" s="562"/>
      <c r="GN54" s="562"/>
      <c r="GO54" s="562"/>
      <c r="GP54" s="563"/>
      <c r="GQ54" s="561"/>
      <c r="GR54" s="562"/>
      <c r="GS54" s="562"/>
      <c r="GT54" s="562"/>
      <c r="GU54" s="563"/>
      <c r="GV54" s="561"/>
      <c r="GW54" s="562"/>
      <c r="GX54" s="562"/>
      <c r="GY54" s="562"/>
      <c r="GZ54" s="563"/>
      <c r="HA54" s="561"/>
      <c r="HB54" s="562"/>
      <c r="HC54" s="562"/>
      <c r="HD54" s="562"/>
      <c r="HE54" s="563"/>
      <c r="HF54" s="561"/>
      <c r="HG54" s="562"/>
      <c r="HH54" s="562"/>
      <c r="HI54" s="562"/>
      <c r="HJ54" s="563"/>
      <c r="HK54" s="561"/>
      <c r="HL54" s="562"/>
      <c r="HM54" s="562"/>
      <c r="HN54" s="562"/>
      <c r="HO54" s="563"/>
      <c r="HP54" s="561"/>
      <c r="HQ54" s="562"/>
      <c r="HR54" s="562"/>
      <c r="HS54" s="562"/>
      <c r="HT54" s="563"/>
      <c r="HU54" s="561"/>
      <c r="HV54" s="562"/>
      <c r="HW54" s="562"/>
      <c r="HX54" s="562"/>
      <c r="HY54" s="563"/>
      <c r="HZ54" s="561"/>
      <c r="IA54" s="562"/>
      <c r="IB54" s="562"/>
      <c r="IC54" s="562"/>
      <c r="ID54" s="563"/>
      <c r="IE54" s="561"/>
      <c r="IF54" s="562"/>
      <c r="IG54" s="562"/>
      <c r="IH54" s="562"/>
      <c r="II54" s="563"/>
      <c r="IJ54" s="561"/>
      <c r="IK54" s="562"/>
      <c r="IL54" s="562"/>
      <c r="IM54" s="562"/>
      <c r="IN54" s="563"/>
      <c r="IO54" s="561"/>
      <c r="IP54" s="562"/>
      <c r="IQ54" s="562"/>
      <c r="IR54" s="562"/>
      <c r="IS54" s="563"/>
      <c r="IT54" s="561"/>
      <c r="IU54" s="562"/>
      <c r="IV54" s="562"/>
      <c r="IW54" s="562"/>
      <c r="IX54" s="563"/>
      <c r="IY54" s="561"/>
      <c r="IZ54" s="562"/>
      <c r="JA54" s="562"/>
      <c r="JB54" s="562"/>
      <c r="JC54" s="563"/>
    </row>
    <row r="55" spans="1:263" ht="15" customHeight="1" x14ac:dyDescent="0.2">
      <c r="A55" s="666" t="s">
        <v>18</v>
      </c>
      <c r="B55" s="645" t="s">
        <v>430</v>
      </c>
      <c r="C55" s="645"/>
      <c r="D55" s="645"/>
      <c r="E55" s="645"/>
      <c r="F55" s="645"/>
      <c r="G55" s="645"/>
      <c r="H55" s="665" t="s">
        <v>17</v>
      </c>
      <c r="I55" s="522"/>
      <c r="J55" s="523"/>
      <c r="K55" s="523"/>
      <c r="L55" s="523"/>
      <c r="M55" s="524"/>
      <c r="N55" s="522"/>
      <c r="O55" s="523"/>
      <c r="P55" s="523"/>
      <c r="Q55" s="523"/>
      <c r="R55" s="524"/>
      <c r="S55" s="522"/>
      <c r="T55" s="523"/>
      <c r="U55" s="523"/>
      <c r="V55" s="523"/>
      <c r="W55" s="524"/>
      <c r="X55" s="522"/>
      <c r="Y55" s="523"/>
      <c r="Z55" s="523"/>
      <c r="AA55" s="523"/>
      <c r="AB55" s="524"/>
      <c r="AC55" s="522"/>
      <c r="AD55" s="523"/>
      <c r="AE55" s="523"/>
      <c r="AF55" s="523"/>
      <c r="AG55" s="524"/>
      <c r="AH55" s="522"/>
      <c r="AI55" s="523"/>
      <c r="AJ55" s="523"/>
      <c r="AK55" s="523"/>
      <c r="AL55" s="524"/>
      <c r="AM55" s="522"/>
      <c r="AN55" s="523"/>
      <c r="AO55" s="523"/>
      <c r="AP55" s="523"/>
      <c r="AQ55" s="524"/>
      <c r="AR55" s="522"/>
      <c r="AS55" s="523"/>
      <c r="AT55" s="523"/>
      <c r="AU55" s="523"/>
      <c r="AV55" s="524"/>
      <c r="AW55" s="522"/>
      <c r="AX55" s="523"/>
      <c r="AY55" s="523"/>
      <c r="AZ55" s="523"/>
      <c r="BA55" s="524"/>
      <c r="BB55" s="522"/>
      <c r="BC55" s="523"/>
      <c r="BD55" s="523"/>
      <c r="BE55" s="523"/>
      <c r="BF55" s="524"/>
      <c r="BG55" s="522"/>
      <c r="BH55" s="523"/>
      <c r="BI55" s="523"/>
      <c r="BJ55" s="523"/>
      <c r="BK55" s="524"/>
      <c r="BL55" s="522"/>
      <c r="BM55" s="523"/>
      <c r="BN55" s="523"/>
      <c r="BO55" s="523"/>
      <c r="BP55" s="524"/>
      <c r="BQ55" s="522"/>
      <c r="BR55" s="523"/>
      <c r="BS55" s="523"/>
      <c r="BT55" s="523"/>
      <c r="BU55" s="524"/>
      <c r="BV55" s="522"/>
      <c r="BW55" s="523"/>
      <c r="BX55" s="523"/>
      <c r="BY55" s="523"/>
      <c r="BZ55" s="524"/>
      <c r="CA55" s="522"/>
      <c r="CB55" s="523"/>
      <c r="CC55" s="523"/>
      <c r="CD55" s="523"/>
      <c r="CE55" s="524"/>
      <c r="CF55" s="522"/>
      <c r="CG55" s="523"/>
      <c r="CH55" s="523"/>
      <c r="CI55" s="523"/>
      <c r="CJ55" s="524"/>
      <c r="CK55" s="522"/>
      <c r="CL55" s="523"/>
      <c r="CM55" s="523"/>
      <c r="CN55" s="523"/>
      <c r="CO55" s="524"/>
      <c r="CP55" s="522"/>
      <c r="CQ55" s="523"/>
      <c r="CR55" s="523"/>
      <c r="CS55" s="523"/>
      <c r="CT55" s="524"/>
      <c r="CU55" s="522"/>
      <c r="CV55" s="523"/>
      <c r="CW55" s="523"/>
      <c r="CX55" s="523"/>
      <c r="CY55" s="524"/>
      <c r="CZ55" s="522"/>
      <c r="DA55" s="523"/>
      <c r="DB55" s="523"/>
      <c r="DC55" s="523"/>
      <c r="DD55" s="524"/>
      <c r="DE55" s="522"/>
      <c r="DF55" s="523"/>
      <c r="DG55" s="523"/>
      <c r="DH55" s="523"/>
      <c r="DI55" s="524"/>
      <c r="DJ55" s="522"/>
      <c r="DK55" s="523"/>
      <c r="DL55" s="523"/>
      <c r="DM55" s="523"/>
      <c r="DN55" s="524"/>
      <c r="DO55" s="522"/>
      <c r="DP55" s="523"/>
      <c r="DQ55" s="523"/>
      <c r="DR55" s="523"/>
      <c r="DS55" s="524"/>
      <c r="DT55" s="522"/>
      <c r="DU55" s="523"/>
      <c r="DV55" s="523"/>
      <c r="DW55" s="523"/>
      <c r="DX55" s="524"/>
      <c r="DY55" s="522"/>
      <c r="DZ55" s="523"/>
      <c r="EA55" s="523"/>
      <c r="EB55" s="523"/>
      <c r="EC55" s="524"/>
      <c r="ED55" s="522"/>
      <c r="EE55" s="523"/>
      <c r="EF55" s="523"/>
      <c r="EG55" s="523"/>
      <c r="EH55" s="524"/>
      <c r="EI55" s="522"/>
      <c r="EJ55" s="523"/>
      <c r="EK55" s="523"/>
      <c r="EL55" s="523"/>
      <c r="EM55" s="524"/>
      <c r="EN55" s="522"/>
      <c r="EO55" s="523"/>
      <c r="EP55" s="523"/>
      <c r="EQ55" s="523"/>
      <c r="ER55" s="524"/>
      <c r="ES55" s="522"/>
      <c r="ET55" s="523"/>
      <c r="EU55" s="523"/>
      <c r="EV55" s="523"/>
      <c r="EW55" s="524"/>
      <c r="EX55" s="522"/>
      <c r="EY55" s="523"/>
      <c r="EZ55" s="523"/>
      <c r="FA55" s="523"/>
      <c r="FB55" s="524"/>
      <c r="FC55" s="522"/>
      <c r="FD55" s="523"/>
      <c r="FE55" s="523"/>
      <c r="FF55" s="523"/>
      <c r="FG55" s="524"/>
      <c r="FH55" s="522"/>
      <c r="FI55" s="523"/>
      <c r="FJ55" s="523"/>
      <c r="FK55" s="523"/>
      <c r="FL55" s="524"/>
      <c r="FM55" s="522"/>
      <c r="FN55" s="523"/>
      <c r="FO55" s="523"/>
      <c r="FP55" s="523"/>
      <c r="FQ55" s="524"/>
      <c r="FR55" s="522"/>
      <c r="FS55" s="523"/>
      <c r="FT55" s="523"/>
      <c r="FU55" s="523"/>
      <c r="FV55" s="524"/>
      <c r="FW55" s="522"/>
      <c r="FX55" s="523"/>
      <c r="FY55" s="523"/>
      <c r="FZ55" s="523"/>
      <c r="GA55" s="524"/>
      <c r="GB55" s="522"/>
      <c r="GC55" s="523"/>
      <c r="GD55" s="523"/>
      <c r="GE55" s="523"/>
      <c r="GF55" s="524"/>
      <c r="GG55" s="522"/>
      <c r="GH55" s="523"/>
      <c r="GI55" s="523"/>
      <c r="GJ55" s="523"/>
      <c r="GK55" s="524"/>
      <c r="GL55" s="522"/>
      <c r="GM55" s="523"/>
      <c r="GN55" s="523"/>
      <c r="GO55" s="523"/>
      <c r="GP55" s="524"/>
      <c r="GQ55" s="522"/>
      <c r="GR55" s="523"/>
      <c r="GS55" s="523"/>
      <c r="GT55" s="523"/>
      <c r="GU55" s="524"/>
      <c r="GV55" s="522"/>
      <c r="GW55" s="523"/>
      <c r="GX55" s="523"/>
      <c r="GY55" s="523"/>
      <c r="GZ55" s="524"/>
      <c r="HA55" s="522"/>
      <c r="HB55" s="523"/>
      <c r="HC55" s="523"/>
      <c r="HD55" s="523"/>
      <c r="HE55" s="524"/>
      <c r="HF55" s="522"/>
      <c r="HG55" s="523"/>
      <c r="HH55" s="523"/>
      <c r="HI55" s="523"/>
      <c r="HJ55" s="524"/>
      <c r="HK55" s="522"/>
      <c r="HL55" s="523"/>
      <c r="HM55" s="523"/>
      <c r="HN55" s="523"/>
      <c r="HO55" s="524"/>
      <c r="HP55" s="522"/>
      <c r="HQ55" s="523"/>
      <c r="HR55" s="523"/>
      <c r="HS55" s="523"/>
      <c r="HT55" s="524"/>
      <c r="HU55" s="522"/>
      <c r="HV55" s="523"/>
      <c r="HW55" s="523"/>
      <c r="HX55" s="523"/>
      <c r="HY55" s="524"/>
      <c r="HZ55" s="522"/>
      <c r="IA55" s="523"/>
      <c r="IB55" s="523"/>
      <c r="IC55" s="523"/>
      <c r="ID55" s="524"/>
      <c r="IE55" s="522"/>
      <c r="IF55" s="523"/>
      <c r="IG55" s="523"/>
      <c r="IH55" s="523"/>
      <c r="II55" s="524"/>
      <c r="IJ55" s="522"/>
      <c r="IK55" s="523"/>
      <c r="IL55" s="523"/>
      <c r="IM55" s="523"/>
      <c r="IN55" s="524"/>
      <c r="IO55" s="522"/>
      <c r="IP55" s="523"/>
      <c r="IQ55" s="523"/>
      <c r="IR55" s="523"/>
      <c r="IS55" s="524"/>
      <c r="IT55" s="522"/>
      <c r="IU55" s="523"/>
      <c r="IV55" s="523"/>
      <c r="IW55" s="523"/>
      <c r="IX55" s="524"/>
      <c r="IY55" s="522"/>
      <c r="IZ55" s="523"/>
      <c r="JA55" s="523"/>
      <c r="JB55" s="523"/>
      <c r="JC55" s="524"/>
    </row>
    <row r="56" spans="1:263" ht="15" customHeight="1" x14ac:dyDescent="0.2">
      <c r="A56" s="660"/>
      <c r="B56" s="641" t="s">
        <v>7082</v>
      </c>
      <c r="C56" s="641"/>
      <c r="D56" s="641"/>
      <c r="E56" s="641"/>
      <c r="F56" s="641"/>
      <c r="G56" s="641"/>
      <c r="H56" s="664"/>
      <c r="I56" s="497"/>
      <c r="J56" s="498"/>
      <c r="K56" s="498"/>
      <c r="L56" s="498"/>
      <c r="M56" s="525"/>
      <c r="N56" s="497"/>
      <c r="O56" s="498"/>
      <c r="P56" s="498"/>
      <c r="Q56" s="498"/>
      <c r="R56" s="525"/>
      <c r="S56" s="497"/>
      <c r="T56" s="498"/>
      <c r="U56" s="498"/>
      <c r="V56" s="498"/>
      <c r="W56" s="525"/>
      <c r="X56" s="497"/>
      <c r="Y56" s="498"/>
      <c r="Z56" s="498"/>
      <c r="AA56" s="498"/>
      <c r="AB56" s="525"/>
      <c r="AC56" s="497"/>
      <c r="AD56" s="498"/>
      <c r="AE56" s="498"/>
      <c r="AF56" s="498"/>
      <c r="AG56" s="525"/>
      <c r="AH56" s="497"/>
      <c r="AI56" s="498"/>
      <c r="AJ56" s="498"/>
      <c r="AK56" s="498"/>
      <c r="AL56" s="525"/>
      <c r="AM56" s="497"/>
      <c r="AN56" s="498"/>
      <c r="AO56" s="498"/>
      <c r="AP56" s="498"/>
      <c r="AQ56" s="525"/>
      <c r="AR56" s="497"/>
      <c r="AS56" s="498"/>
      <c r="AT56" s="498"/>
      <c r="AU56" s="498"/>
      <c r="AV56" s="525"/>
      <c r="AW56" s="497"/>
      <c r="AX56" s="498"/>
      <c r="AY56" s="498"/>
      <c r="AZ56" s="498"/>
      <c r="BA56" s="525"/>
      <c r="BB56" s="497"/>
      <c r="BC56" s="498"/>
      <c r="BD56" s="498"/>
      <c r="BE56" s="498"/>
      <c r="BF56" s="525"/>
      <c r="BG56" s="497"/>
      <c r="BH56" s="498"/>
      <c r="BI56" s="498"/>
      <c r="BJ56" s="498"/>
      <c r="BK56" s="525"/>
      <c r="BL56" s="497"/>
      <c r="BM56" s="498"/>
      <c r="BN56" s="498"/>
      <c r="BO56" s="498"/>
      <c r="BP56" s="525"/>
      <c r="BQ56" s="497"/>
      <c r="BR56" s="498"/>
      <c r="BS56" s="498"/>
      <c r="BT56" s="498"/>
      <c r="BU56" s="525"/>
      <c r="BV56" s="497"/>
      <c r="BW56" s="498"/>
      <c r="BX56" s="498"/>
      <c r="BY56" s="498"/>
      <c r="BZ56" s="525"/>
      <c r="CA56" s="497"/>
      <c r="CB56" s="498"/>
      <c r="CC56" s="498"/>
      <c r="CD56" s="498"/>
      <c r="CE56" s="525"/>
      <c r="CF56" s="497"/>
      <c r="CG56" s="498"/>
      <c r="CH56" s="498"/>
      <c r="CI56" s="498"/>
      <c r="CJ56" s="525"/>
      <c r="CK56" s="497"/>
      <c r="CL56" s="498"/>
      <c r="CM56" s="498"/>
      <c r="CN56" s="498"/>
      <c r="CO56" s="525"/>
      <c r="CP56" s="497"/>
      <c r="CQ56" s="498"/>
      <c r="CR56" s="498"/>
      <c r="CS56" s="498"/>
      <c r="CT56" s="525"/>
      <c r="CU56" s="497"/>
      <c r="CV56" s="498"/>
      <c r="CW56" s="498"/>
      <c r="CX56" s="498"/>
      <c r="CY56" s="525"/>
      <c r="CZ56" s="497"/>
      <c r="DA56" s="498"/>
      <c r="DB56" s="498"/>
      <c r="DC56" s="498"/>
      <c r="DD56" s="525"/>
      <c r="DE56" s="497"/>
      <c r="DF56" s="498"/>
      <c r="DG56" s="498"/>
      <c r="DH56" s="498"/>
      <c r="DI56" s="525"/>
      <c r="DJ56" s="497"/>
      <c r="DK56" s="498"/>
      <c r="DL56" s="498"/>
      <c r="DM56" s="498"/>
      <c r="DN56" s="525"/>
      <c r="DO56" s="497"/>
      <c r="DP56" s="498"/>
      <c r="DQ56" s="498"/>
      <c r="DR56" s="498"/>
      <c r="DS56" s="525"/>
      <c r="DT56" s="497"/>
      <c r="DU56" s="498"/>
      <c r="DV56" s="498"/>
      <c r="DW56" s="498"/>
      <c r="DX56" s="525"/>
      <c r="DY56" s="497"/>
      <c r="DZ56" s="498"/>
      <c r="EA56" s="498"/>
      <c r="EB56" s="498"/>
      <c r="EC56" s="525"/>
      <c r="ED56" s="497"/>
      <c r="EE56" s="498"/>
      <c r="EF56" s="498"/>
      <c r="EG56" s="498"/>
      <c r="EH56" s="525"/>
      <c r="EI56" s="497"/>
      <c r="EJ56" s="498"/>
      <c r="EK56" s="498"/>
      <c r="EL56" s="498"/>
      <c r="EM56" s="525"/>
      <c r="EN56" s="497"/>
      <c r="EO56" s="498"/>
      <c r="EP56" s="498"/>
      <c r="EQ56" s="498"/>
      <c r="ER56" s="525"/>
      <c r="ES56" s="497"/>
      <c r="ET56" s="498"/>
      <c r="EU56" s="498"/>
      <c r="EV56" s="498"/>
      <c r="EW56" s="525"/>
      <c r="EX56" s="497"/>
      <c r="EY56" s="498"/>
      <c r="EZ56" s="498"/>
      <c r="FA56" s="498"/>
      <c r="FB56" s="525"/>
      <c r="FC56" s="497"/>
      <c r="FD56" s="498"/>
      <c r="FE56" s="498"/>
      <c r="FF56" s="498"/>
      <c r="FG56" s="525"/>
      <c r="FH56" s="497"/>
      <c r="FI56" s="498"/>
      <c r="FJ56" s="498"/>
      <c r="FK56" s="498"/>
      <c r="FL56" s="525"/>
      <c r="FM56" s="497"/>
      <c r="FN56" s="498"/>
      <c r="FO56" s="498"/>
      <c r="FP56" s="498"/>
      <c r="FQ56" s="525"/>
      <c r="FR56" s="497"/>
      <c r="FS56" s="498"/>
      <c r="FT56" s="498"/>
      <c r="FU56" s="498"/>
      <c r="FV56" s="525"/>
      <c r="FW56" s="497"/>
      <c r="FX56" s="498"/>
      <c r="FY56" s="498"/>
      <c r="FZ56" s="498"/>
      <c r="GA56" s="525"/>
      <c r="GB56" s="497"/>
      <c r="GC56" s="498"/>
      <c r="GD56" s="498"/>
      <c r="GE56" s="498"/>
      <c r="GF56" s="525"/>
      <c r="GG56" s="497"/>
      <c r="GH56" s="498"/>
      <c r="GI56" s="498"/>
      <c r="GJ56" s="498"/>
      <c r="GK56" s="525"/>
      <c r="GL56" s="497"/>
      <c r="GM56" s="498"/>
      <c r="GN56" s="498"/>
      <c r="GO56" s="498"/>
      <c r="GP56" s="525"/>
      <c r="GQ56" s="497"/>
      <c r="GR56" s="498"/>
      <c r="GS56" s="498"/>
      <c r="GT56" s="498"/>
      <c r="GU56" s="525"/>
      <c r="GV56" s="497"/>
      <c r="GW56" s="498"/>
      <c r="GX56" s="498"/>
      <c r="GY56" s="498"/>
      <c r="GZ56" s="525"/>
      <c r="HA56" s="497"/>
      <c r="HB56" s="498"/>
      <c r="HC56" s="498"/>
      <c r="HD56" s="498"/>
      <c r="HE56" s="525"/>
      <c r="HF56" s="497"/>
      <c r="HG56" s="498"/>
      <c r="HH56" s="498"/>
      <c r="HI56" s="498"/>
      <c r="HJ56" s="525"/>
      <c r="HK56" s="497"/>
      <c r="HL56" s="498"/>
      <c r="HM56" s="498"/>
      <c r="HN56" s="498"/>
      <c r="HO56" s="525"/>
      <c r="HP56" s="497"/>
      <c r="HQ56" s="498"/>
      <c r="HR56" s="498"/>
      <c r="HS56" s="498"/>
      <c r="HT56" s="525"/>
      <c r="HU56" s="497"/>
      <c r="HV56" s="498"/>
      <c r="HW56" s="498"/>
      <c r="HX56" s="498"/>
      <c r="HY56" s="525"/>
      <c r="HZ56" s="497"/>
      <c r="IA56" s="498"/>
      <c r="IB56" s="498"/>
      <c r="IC56" s="498"/>
      <c r="ID56" s="525"/>
      <c r="IE56" s="497"/>
      <c r="IF56" s="498"/>
      <c r="IG56" s="498"/>
      <c r="IH56" s="498"/>
      <c r="II56" s="525"/>
      <c r="IJ56" s="497"/>
      <c r="IK56" s="498"/>
      <c r="IL56" s="498"/>
      <c r="IM56" s="498"/>
      <c r="IN56" s="525"/>
      <c r="IO56" s="497"/>
      <c r="IP56" s="498"/>
      <c r="IQ56" s="498"/>
      <c r="IR56" s="498"/>
      <c r="IS56" s="525"/>
      <c r="IT56" s="497"/>
      <c r="IU56" s="498"/>
      <c r="IV56" s="498"/>
      <c r="IW56" s="498"/>
      <c r="IX56" s="525"/>
      <c r="IY56" s="497"/>
      <c r="IZ56" s="498"/>
      <c r="JA56" s="498"/>
      <c r="JB56" s="498"/>
      <c r="JC56" s="525"/>
    </row>
    <row r="57" spans="1:263" ht="24.75" customHeight="1" x14ac:dyDescent="0.2">
      <c r="A57" s="88" t="s">
        <v>26</v>
      </c>
      <c r="B57" s="621" t="s">
        <v>175</v>
      </c>
      <c r="C57" s="621"/>
      <c r="D57" s="621"/>
      <c r="E57" s="621"/>
      <c r="F57" s="621"/>
      <c r="G57" s="621"/>
      <c r="H57" s="104" t="s">
        <v>17</v>
      </c>
      <c r="I57" s="510"/>
      <c r="J57" s="379"/>
      <c r="K57" s="379"/>
      <c r="L57" s="379"/>
      <c r="M57" s="418"/>
      <c r="N57" s="510"/>
      <c r="O57" s="379"/>
      <c r="P57" s="379"/>
      <c r="Q57" s="379"/>
      <c r="R57" s="418"/>
      <c r="S57" s="522"/>
      <c r="T57" s="523"/>
      <c r="U57" s="523"/>
      <c r="V57" s="523"/>
      <c r="W57" s="524"/>
      <c r="X57" s="522"/>
      <c r="Y57" s="523"/>
      <c r="Z57" s="523"/>
      <c r="AA57" s="523"/>
      <c r="AB57" s="524"/>
      <c r="AC57" s="522"/>
      <c r="AD57" s="523"/>
      <c r="AE57" s="523"/>
      <c r="AF57" s="523"/>
      <c r="AG57" s="524"/>
      <c r="AH57" s="522"/>
      <c r="AI57" s="523"/>
      <c r="AJ57" s="523"/>
      <c r="AK57" s="523"/>
      <c r="AL57" s="524"/>
      <c r="AM57" s="522"/>
      <c r="AN57" s="523"/>
      <c r="AO57" s="523"/>
      <c r="AP57" s="523"/>
      <c r="AQ57" s="524"/>
      <c r="AR57" s="522"/>
      <c r="AS57" s="523"/>
      <c r="AT57" s="523"/>
      <c r="AU57" s="523"/>
      <c r="AV57" s="524"/>
      <c r="AW57" s="522"/>
      <c r="AX57" s="523"/>
      <c r="AY57" s="523"/>
      <c r="AZ57" s="523"/>
      <c r="BA57" s="524"/>
      <c r="BB57" s="522"/>
      <c r="BC57" s="523"/>
      <c r="BD57" s="523"/>
      <c r="BE57" s="523"/>
      <c r="BF57" s="524"/>
      <c r="BG57" s="522"/>
      <c r="BH57" s="523"/>
      <c r="BI57" s="523"/>
      <c r="BJ57" s="523"/>
      <c r="BK57" s="524"/>
      <c r="BL57" s="522"/>
      <c r="BM57" s="523"/>
      <c r="BN57" s="523"/>
      <c r="BO57" s="523"/>
      <c r="BP57" s="524"/>
      <c r="BQ57" s="522"/>
      <c r="BR57" s="523"/>
      <c r="BS57" s="523"/>
      <c r="BT57" s="523"/>
      <c r="BU57" s="524"/>
      <c r="BV57" s="522"/>
      <c r="BW57" s="523"/>
      <c r="BX57" s="523"/>
      <c r="BY57" s="523"/>
      <c r="BZ57" s="524"/>
      <c r="CA57" s="522"/>
      <c r="CB57" s="523"/>
      <c r="CC57" s="523"/>
      <c r="CD57" s="523"/>
      <c r="CE57" s="524"/>
      <c r="CF57" s="522"/>
      <c r="CG57" s="523"/>
      <c r="CH57" s="523"/>
      <c r="CI57" s="523"/>
      <c r="CJ57" s="524"/>
      <c r="CK57" s="522"/>
      <c r="CL57" s="523"/>
      <c r="CM57" s="523"/>
      <c r="CN57" s="523"/>
      <c r="CO57" s="524"/>
      <c r="CP57" s="522"/>
      <c r="CQ57" s="523"/>
      <c r="CR57" s="523"/>
      <c r="CS57" s="523"/>
      <c r="CT57" s="524"/>
      <c r="CU57" s="522"/>
      <c r="CV57" s="523"/>
      <c r="CW57" s="523"/>
      <c r="CX57" s="523"/>
      <c r="CY57" s="524"/>
      <c r="CZ57" s="522"/>
      <c r="DA57" s="523"/>
      <c r="DB57" s="523"/>
      <c r="DC57" s="523"/>
      <c r="DD57" s="524"/>
      <c r="DE57" s="522"/>
      <c r="DF57" s="523"/>
      <c r="DG57" s="523"/>
      <c r="DH57" s="523"/>
      <c r="DI57" s="524"/>
      <c r="DJ57" s="522"/>
      <c r="DK57" s="523"/>
      <c r="DL57" s="523"/>
      <c r="DM57" s="523"/>
      <c r="DN57" s="524"/>
      <c r="DO57" s="522"/>
      <c r="DP57" s="523"/>
      <c r="DQ57" s="523"/>
      <c r="DR57" s="523"/>
      <c r="DS57" s="524"/>
      <c r="DT57" s="522"/>
      <c r="DU57" s="523"/>
      <c r="DV57" s="523"/>
      <c r="DW57" s="523"/>
      <c r="DX57" s="524"/>
      <c r="DY57" s="522"/>
      <c r="DZ57" s="523"/>
      <c r="EA57" s="523"/>
      <c r="EB57" s="523"/>
      <c r="EC57" s="524"/>
      <c r="ED57" s="522"/>
      <c r="EE57" s="523"/>
      <c r="EF57" s="523"/>
      <c r="EG57" s="523"/>
      <c r="EH57" s="524"/>
      <c r="EI57" s="522"/>
      <c r="EJ57" s="523"/>
      <c r="EK57" s="523"/>
      <c r="EL57" s="523"/>
      <c r="EM57" s="524"/>
      <c r="EN57" s="522"/>
      <c r="EO57" s="523"/>
      <c r="EP57" s="523"/>
      <c r="EQ57" s="523"/>
      <c r="ER57" s="524"/>
      <c r="ES57" s="522"/>
      <c r="ET57" s="523"/>
      <c r="EU57" s="523"/>
      <c r="EV57" s="523"/>
      <c r="EW57" s="524"/>
      <c r="EX57" s="522"/>
      <c r="EY57" s="523"/>
      <c r="EZ57" s="523"/>
      <c r="FA57" s="523"/>
      <c r="FB57" s="524"/>
      <c r="FC57" s="522"/>
      <c r="FD57" s="523"/>
      <c r="FE57" s="523"/>
      <c r="FF57" s="523"/>
      <c r="FG57" s="524"/>
      <c r="FH57" s="522"/>
      <c r="FI57" s="523"/>
      <c r="FJ57" s="523"/>
      <c r="FK57" s="523"/>
      <c r="FL57" s="524"/>
      <c r="FM57" s="522"/>
      <c r="FN57" s="523"/>
      <c r="FO57" s="523"/>
      <c r="FP57" s="523"/>
      <c r="FQ57" s="524"/>
      <c r="FR57" s="522"/>
      <c r="FS57" s="523"/>
      <c r="FT57" s="523"/>
      <c r="FU57" s="523"/>
      <c r="FV57" s="524"/>
      <c r="FW57" s="522"/>
      <c r="FX57" s="523"/>
      <c r="FY57" s="523"/>
      <c r="FZ57" s="523"/>
      <c r="GA57" s="524"/>
      <c r="GB57" s="522"/>
      <c r="GC57" s="523"/>
      <c r="GD57" s="523"/>
      <c r="GE57" s="523"/>
      <c r="GF57" s="524"/>
      <c r="GG57" s="522"/>
      <c r="GH57" s="523"/>
      <c r="GI57" s="523"/>
      <c r="GJ57" s="523"/>
      <c r="GK57" s="524"/>
      <c r="GL57" s="522"/>
      <c r="GM57" s="523"/>
      <c r="GN57" s="523"/>
      <c r="GO57" s="523"/>
      <c r="GP57" s="524"/>
      <c r="GQ57" s="522"/>
      <c r="GR57" s="523"/>
      <c r="GS57" s="523"/>
      <c r="GT57" s="523"/>
      <c r="GU57" s="524"/>
      <c r="GV57" s="522"/>
      <c r="GW57" s="523"/>
      <c r="GX57" s="523"/>
      <c r="GY57" s="523"/>
      <c r="GZ57" s="524"/>
      <c r="HA57" s="522"/>
      <c r="HB57" s="523"/>
      <c r="HC57" s="523"/>
      <c r="HD57" s="523"/>
      <c r="HE57" s="524"/>
      <c r="HF57" s="522"/>
      <c r="HG57" s="523"/>
      <c r="HH57" s="523"/>
      <c r="HI57" s="523"/>
      <c r="HJ57" s="524"/>
      <c r="HK57" s="522"/>
      <c r="HL57" s="523"/>
      <c r="HM57" s="523"/>
      <c r="HN57" s="523"/>
      <c r="HO57" s="524"/>
      <c r="HP57" s="522"/>
      <c r="HQ57" s="523"/>
      <c r="HR57" s="523"/>
      <c r="HS57" s="523"/>
      <c r="HT57" s="524"/>
      <c r="HU57" s="522"/>
      <c r="HV57" s="523"/>
      <c r="HW57" s="523"/>
      <c r="HX57" s="523"/>
      <c r="HY57" s="524"/>
      <c r="HZ57" s="522"/>
      <c r="IA57" s="523"/>
      <c r="IB57" s="523"/>
      <c r="IC57" s="523"/>
      <c r="ID57" s="524"/>
      <c r="IE57" s="522"/>
      <c r="IF57" s="523"/>
      <c r="IG57" s="523"/>
      <c r="IH57" s="523"/>
      <c r="II57" s="524"/>
      <c r="IJ57" s="522"/>
      <c r="IK57" s="523"/>
      <c r="IL57" s="523"/>
      <c r="IM57" s="523"/>
      <c r="IN57" s="524"/>
      <c r="IO57" s="522"/>
      <c r="IP57" s="523"/>
      <c r="IQ57" s="523"/>
      <c r="IR57" s="523"/>
      <c r="IS57" s="524"/>
      <c r="IT57" s="522"/>
      <c r="IU57" s="523"/>
      <c r="IV57" s="523"/>
      <c r="IW57" s="523"/>
      <c r="IX57" s="524"/>
      <c r="IY57" s="522"/>
      <c r="IZ57" s="523"/>
      <c r="JA57" s="523"/>
      <c r="JB57" s="523"/>
      <c r="JC57" s="524"/>
    </row>
    <row r="58" spans="1:263" ht="15" customHeight="1" x14ac:dyDescent="0.2">
      <c r="A58" s="659" t="s">
        <v>19</v>
      </c>
      <c r="B58" s="646" t="s">
        <v>7083</v>
      </c>
      <c r="C58" s="647"/>
      <c r="D58" s="647"/>
      <c r="E58" s="647"/>
      <c r="F58" s="647"/>
      <c r="G58" s="647"/>
      <c r="H58" s="663" t="s">
        <v>17</v>
      </c>
      <c r="I58" s="526"/>
      <c r="J58" s="527"/>
      <c r="K58" s="527"/>
      <c r="L58" s="527"/>
      <c r="M58" s="528"/>
      <c r="N58" s="527"/>
      <c r="O58" s="527"/>
      <c r="P58" s="527"/>
      <c r="Q58" s="527"/>
      <c r="R58" s="527"/>
      <c r="S58" s="526"/>
      <c r="T58" s="527"/>
      <c r="U58" s="527"/>
      <c r="V58" s="527"/>
      <c r="W58" s="528"/>
      <c r="X58" s="526"/>
      <c r="Y58" s="527"/>
      <c r="Z58" s="527"/>
      <c r="AA58" s="527"/>
      <c r="AB58" s="528"/>
      <c r="AC58" s="526"/>
      <c r="AD58" s="527"/>
      <c r="AE58" s="527"/>
      <c r="AF58" s="527"/>
      <c r="AG58" s="528"/>
      <c r="AH58" s="526"/>
      <c r="AI58" s="527"/>
      <c r="AJ58" s="527"/>
      <c r="AK58" s="527"/>
      <c r="AL58" s="528"/>
      <c r="AM58" s="526"/>
      <c r="AN58" s="527"/>
      <c r="AO58" s="527"/>
      <c r="AP58" s="527"/>
      <c r="AQ58" s="528"/>
      <c r="AR58" s="526"/>
      <c r="AS58" s="527"/>
      <c r="AT58" s="527"/>
      <c r="AU58" s="527"/>
      <c r="AV58" s="528"/>
      <c r="AW58" s="526"/>
      <c r="AX58" s="527"/>
      <c r="AY58" s="527"/>
      <c r="AZ58" s="527"/>
      <c r="BA58" s="528"/>
      <c r="BB58" s="526"/>
      <c r="BC58" s="527"/>
      <c r="BD58" s="527"/>
      <c r="BE58" s="527"/>
      <c r="BF58" s="528"/>
      <c r="BG58" s="526"/>
      <c r="BH58" s="527"/>
      <c r="BI58" s="527"/>
      <c r="BJ58" s="527"/>
      <c r="BK58" s="528"/>
      <c r="BL58" s="526"/>
      <c r="BM58" s="527"/>
      <c r="BN58" s="527"/>
      <c r="BO58" s="527"/>
      <c r="BP58" s="528"/>
      <c r="BQ58" s="526"/>
      <c r="BR58" s="527"/>
      <c r="BS58" s="527"/>
      <c r="BT58" s="527"/>
      <c r="BU58" s="528"/>
      <c r="BV58" s="526"/>
      <c r="BW58" s="527"/>
      <c r="BX58" s="527"/>
      <c r="BY58" s="527"/>
      <c r="BZ58" s="528"/>
      <c r="CA58" s="526"/>
      <c r="CB58" s="527"/>
      <c r="CC58" s="527"/>
      <c r="CD58" s="527"/>
      <c r="CE58" s="528"/>
      <c r="CF58" s="526"/>
      <c r="CG58" s="527"/>
      <c r="CH58" s="527"/>
      <c r="CI58" s="527"/>
      <c r="CJ58" s="528"/>
      <c r="CK58" s="526"/>
      <c r="CL58" s="527"/>
      <c r="CM58" s="527"/>
      <c r="CN58" s="527"/>
      <c r="CO58" s="528"/>
      <c r="CP58" s="526"/>
      <c r="CQ58" s="527"/>
      <c r="CR58" s="527"/>
      <c r="CS58" s="527"/>
      <c r="CT58" s="528"/>
      <c r="CU58" s="526"/>
      <c r="CV58" s="527"/>
      <c r="CW58" s="527"/>
      <c r="CX58" s="527"/>
      <c r="CY58" s="528"/>
      <c r="CZ58" s="526"/>
      <c r="DA58" s="527"/>
      <c r="DB58" s="527"/>
      <c r="DC58" s="527"/>
      <c r="DD58" s="528"/>
      <c r="DE58" s="526"/>
      <c r="DF58" s="527"/>
      <c r="DG58" s="527"/>
      <c r="DH58" s="527"/>
      <c r="DI58" s="528"/>
      <c r="DJ58" s="526"/>
      <c r="DK58" s="527"/>
      <c r="DL58" s="527"/>
      <c r="DM58" s="527"/>
      <c r="DN58" s="528"/>
      <c r="DO58" s="526"/>
      <c r="DP58" s="527"/>
      <c r="DQ58" s="527"/>
      <c r="DR58" s="527"/>
      <c r="DS58" s="528"/>
      <c r="DT58" s="526"/>
      <c r="DU58" s="527"/>
      <c r="DV58" s="527"/>
      <c r="DW58" s="527"/>
      <c r="DX58" s="528"/>
      <c r="DY58" s="526"/>
      <c r="DZ58" s="527"/>
      <c r="EA58" s="527"/>
      <c r="EB58" s="527"/>
      <c r="EC58" s="528"/>
      <c r="ED58" s="526"/>
      <c r="EE58" s="527"/>
      <c r="EF58" s="527"/>
      <c r="EG58" s="527"/>
      <c r="EH58" s="528"/>
      <c r="EI58" s="526"/>
      <c r="EJ58" s="527"/>
      <c r="EK58" s="527"/>
      <c r="EL58" s="527"/>
      <c r="EM58" s="528"/>
      <c r="EN58" s="526"/>
      <c r="EO58" s="527"/>
      <c r="EP58" s="527"/>
      <c r="EQ58" s="527"/>
      <c r="ER58" s="528"/>
      <c r="ES58" s="526"/>
      <c r="ET58" s="527"/>
      <c r="EU58" s="527"/>
      <c r="EV58" s="527"/>
      <c r="EW58" s="528"/>
      <c r="EX58" s="526"/>
      <c r="EY58" s="527"/>
      <c r="EZ58" s="527"/>
      <c r="FA58" s="527"/>
      <c r="FB58" s="528"/>
      <c r="FC58" s="526"/>
      <c r="FD58" s="527"/>
      <c r="FE58" s="527"/>
      <c r="FF58" s="527"/>
      <c r="FG58" s="528"/>
      <c r="FH58" s="526"/>
      <c r="FI58" s="527"/>
      <c r="FJ58" s="527"/>
      <c r="FK58" s="527"/>
      <c r="FL58" s="528"/>
      <c r="FM58" s="526"/>
      <c r="FN58" s="527"/>
      <c r="FO58" s="527"/>
      <c r="FP58" s="527"/>
      <c r="FQ58" s="528"/>
      <c r="FR58" s="526"/>
      <c r="FS58" s="527"/>
      <c r="FT58" s="527"/>
      <c r="FU58" s="527"/>
      <c r="FV58" s="528"/>
      <c r="FW58" s="526"/>
      <c r="FX58" s="527"/>
      <c r="FY58" s="527"/>
      <c r="FZ58" s="527"/>
      <c r="GA58" s="528"/>
      <c r="GB58" s="526"/>
      <c r="GC58" s="527"/>
      <c r="GD58" s="527"/>
      <c r="GE58" s="527"/>
      <c r="GF58" s="528"/>
      <c r="GG58" s="526"/>
      <c r="GH58" s="527"/>
      <c r="GI58" s="527"/>
      <c r="GJ58" s="527"/>
      <c r="GK58" s="528"/>
      <c r="GL58" s="526"/>
      <c r="GM58" s="527"/>
      <c r="GN58" s="527"/>
      <c r="GO58" s="527"/>
      <c r="GP58" s="528"/>
      <c r="GQ58" s="526"/>
      <c r="GR58" s="527"/>
      <c r="GS58" s="527"/>
      <c r="GT58" s="527"/>
      <c r="GU58" s="528"/>
      <c r="GV58" s="526"/>
      <c r="GW58" s="527"/>
      <c r="GX58" s="527"/>
      <c r="GY58" s="527"/>
      <c r="GZ58" s="528"/>
      <c r="HA58" s="526"/>
      <c r="HB58" s="527"/>
      <c r="HC58" s="527"/>
      <c r="HD58" s="527"/>
      <c r="HE58" s="528"/>
      <c r="HF58" s="526"/>
      <c r="HG58" s="527"/>
      <c r="HH58" s="527"/>
      <c r="HI58" s="527"/>
      <c r="HJ58" s="528"/>
      <c r="HK58" s="526"/>
      <c r="HL58" s="527"/>
      <c r="HM58" s="527"/>
      <c r="HN58" s="527"/>
      <c r="HO58" s="528"/>
      <c r="HP58" s="526"/>
      <c r="HQ58" s="527"/>
      <c r="HR58" s="527"/>
      <c r="HS58" s="527"/>
      <c r="HT58" s="528"/>
      <c r="HU58" s="526"/>
      <c r="HV58" s="527"/>
      <c r="HW58" s="527"/>
      <c r="HX58" s="527"/>
      <c r="HY58" s="528"/>
      <c r="HZ58" s="526"/>
      <c r="IA58" s="527"/>
      <c r="IB58" s="527"/>
      <c r="IC58" s="527"/>
      <c r="ID58" s="528"/>
      <c r="IE58" s="526"/>
      <c r="IF58" s="527"/>
      <c r="IG58" s="527"/>
      <c r="IH58" s="527"/>
      <c r="II58" s="528"/>
      <c r="IJ58" s="526"/>
      <c r="IK58" s="527"/>
      <c r="IL58" s="527"/>
      <c r="IM58" s="527"/>
      <c r="IN58" s="528"/>
      <c r="IO58" s="526"/>
      <c r="IP58" s="527"/>
      <c r="IQ58" s="527"/>
      <c r="IR58" s="527"/>
      <c r="IS58" s="528"/>
      <c r="IT58" s="526"/>
      <c r="IU58" s="527"/>
      <c r="IV58" s="527"/>
      <c r="IW58" s="527"/>
      <c r="IX58" s="528"/>
      <c r="IY58" s="526"/>
      <c r="IZ58" s="527"/>
      <c r="JA58" s="527"/>
      <c r="JB58" s="527"/>
      <c r="JC58" s="528"/>
    </row>
    <row r="59" spans="1:263" ht="15" customHeight="1" x14ac:dyDescent="0.2">
      <c r="A59" s="703"/>
      <c r="B59" s="648"/>
      <c r="C59" s="648"/>
      <c r="D59" s="648"/>
      <c r="E59" s="648"/>
      <c r="F59" s="648"/>
      <c r="G59" s="648"/>
      <c r="H59" s="664"/>
      <c r="I59" s="497"/>
      <c r="J59" s="498"/>
      <c r="K59" s="498"/>
      <c r="L59" s="498"/>
      <c r="M59" s="525"/>
      <c r="N59" s="559"/>
      <c r="O59" s="559"/>
      <c r="P59" s="559"/>
      <c r="Q59" s="559"/>
      <c r="R59" s="559"/>
      <c r="S59" s="564"/>
      <c r="T59" s="559"/>
      <c r="U59" s="559"/>
      <c r="V59" s="559"/>
      <c r="W59" s="560"/>
      <c r="X59" s="564"/>
      <c r="Y59" s="559"/>
      <c r="Z59" s="559"/>
      <c r="AA59" s="559"/>
      <c r="AB59" s="560"/>
      <c r="AC59" s="564"/>
      <c r="AD59" s="559"/>
      <c r="AE59" s="559"/>
      <c r="AF59" s="559"/>
      <c r="AG59" s="560"/>
      <c r="AH59" s="564"/>
      <c r="AI59" s="559"/>
      <c r="AJ59" s="559"/>
      <c r="AK59" s="559"/>
      <c r="AL59" s="560"/>
      <c r="AM59" s="564"/>
      <c r="AN59" s="559"/>
      <c r="AO59" s="559"/>
      <c r="AP59" s="559"/>
      <c r="AQ59" s="560"/>
      <c r="AR59" s="564"/>
      <c r="AS59" s="559"/>
      <c r="AT59" s="559"/>
      <c r="AU59" s="559"/>
      <c r="AV59" s="560"/>
      <c r="AW59" s="564"/>
      <c r="AX59" s="559"/>
      <c r="AY59" s="559"/>
      <c r="AZ59" s="559"/>
      <c r="BA59" s="560"/>
      <c r="BB59" s="564"/>
      <c r="BC59" s="559"/>
      <c r="BD59" s="559"/>
      <c r="BE59" s="559"/>
      <c r="BF59" s="560"/>
      <c r="BG59" s="564"/>
      <c r="BH59" s="559"/>
      <c r="BI59" s="559"/>
      <c r="BJ59" s="559"/>
      <c r="BK59" s="560"/>
      <c r="BL59" s="564"/>
      <c r="BM59" s="559"/>
      <c r="BN59" s="559"/>
      <c r="BO59" s="559"/>
      <c r="BP59" s="560"/>
      <c r="BQ59" s="564"/>
      <c r="BR59" s="559"/>
      <c r="BS59" s="559"/>
      <c r="BT59" s="559"/>
      <c r="BU59" s="560"/>
      <c r="BV59" s="564"/>
      <c r="BW59" s="559"/>
      <c r="BX59" s="559"/>
      <c r="BY59" s="559"/>
      <c r="BZ59" s="560"/>
      <c r="CA59" s="564"/>
      <c r="CB59" s="559"/>
      <c r="CC59" s="559"/>
      <c r="CD59" s="559"/>
      <c r="CE59" s="560"/>
      <c r="CF59" s="564"/>
      <c r="CG59" s="559"/>
      <c r="CH59" s="559"/>
      <c r="CI59" s="559"/>
      <c r="CJ59" s="560"/>
      <c r="CK59" s="564"/>
      <c r="CL59" s="559"/>
      <c r="CM59" s="559"/>
      <c r="CN59" s="559"/>
      <c r="CO59" s="560"/>
      <c r="CP59" s="564"/>
      <c r="CQ59" s="559"/>
      <c r="CR59" s="559"/>
      <c r="CS59" s="559"/>
      <c r="CT59" s="560"/>
      <c r="CU59" s="564"/>
      <c r="CV59" s="559"/>
      <c r="CW59" s="559"/>
      <c r="CX59" s="559"/>
      <c r="CY59" s="560"/>
      <c r="CZ59" s="564"/>
      <c r="DA59" s="559"/>
      <c r="DB59" s="559"/>
      <c r="DC59" s="559"/>
      <c r="DD59" s="560"/>
      <c r="DE59" s="564"/>
      <c r="DF59" s="559"/>
      <c r="DG59" s="559"/>
      <c r="DH59" s="559"/>
      <c r="DI59" s="560"/>
      <c r="DJ59" s="564"/>
      <c r="DK59" s="559"/>
      <c r="DL59" s="559"/>
      <c r="DM59" s="559"/>
      <c r="DN59" s="560"/>
      <c r="DO59" s="564"/>
      <c r="DP59" s="559"/>
      <c r="DQ59" s="559"/>
      <c r="DR59" s="559"/>
      <c r="DS59" s="560"/>
      <c r="DT59" s="564"/>
      <c r="DU59" s="559"/>
      <c r="DV59" s="559"/>
      <c r="DW59" s="559"/>
      <c r="DX59" s="560"/>
      <c r="DY59" s="564"/>
      <c r="DZ59" s="559"/>
      <c r="EA59" s="559"/>
      <c r="EB59" s="559"/>
      <c r="EC59" s="560"/>
      <c r="ED59" s="564"/>
      <c r="EE59" s="559"/>
      <c r="EF59" s="559"/>
      <c r="EG59" s="559"/>
      <c r="EH59" s="560"/>
      <c r="EI59" s="564"/>
      <c r="EJ59" s="559"/>
      <c r="EK59" s="559"/>
      <c r="EL59" s="559"/>
      <c r="EM59" s="560"/>
      <c r="EN59" s="564"/>
      <c r="EO59" s="559"/>
      <c r="EP59" s="559"/>
      <c r="EQ59" s="559"/>
      <c r="ER59" s="560"/>
      <c r="ES59" s="564"/>
      <c r="ET59" s="559"/>
      <c r="EU59" s="559"/>
      <c r="EV59" s="559"/>
      <c r="EW59" s="560"/>
      <c r="EX59" s="564"/>
      <c r="EY59" s="559"/>
      <c r="EZ59" s="559"/>
      <c r="FA59" s="559"/>
      <c r="FB59" s="560"/>
      <c r="FC59" s="564"/>
      <c r="FD59" s="559"/>
      <c r="FE59" s="559"/>
      <c r="FF59" s="559"/>
      <c r="FG59" s="560"/>
      <c r="FH59" s="564"/>
      <c r="FI59" s="559"/>
      <c r="FJ59" s="559"/>
      <c r="FK59" s="559"/>
      <c r="FL59" s="560"/>
      <c r="FM59" s="564"/>
      <c r="FN59" s="559"/>
      <c r="FO59" s="559"/>
      <c r="FP59" s="559"/>
      <c r="FQ59" s="560"/>
      <c r="FR59" s="564"/>
      <c r="FS59" s="559"/>
      <c r="FT59" s="559"/>
      <c r="FU59" s="559"/>
      <c r="FV59" s="560"/>
      <c r="FW59" s="564"/>
      <c r="FX59" s="559"/>
      <c r="FY59" s="559"/>
      <c r="FZ59" s="559"/>
      <c r="GA59" s="560"/>
      <c r="GB59" s="564"/>
      <c r="GC59" s="559"/>
      <c r="GD59" s="559"/>
      <c r="GE59" s="559"/>
      <c r="GF59" s="560"/>
      <c r="GG59" s="564"/>
      <c r="GH59" s="559"/>
      <c r="GI59" s="559"/>
      <c r="GJ59" s="559"/>
      <c r="GK59" s="560"/>
      <c r="GL59" s="564"/>
      <c r="GM59" s="559"/>
      <c r="GN59" s="559"/>
      <c r="GO59" s="559"/>
      <c r="GP59" s="560"/>
      <c r="GQ59" s="564"/>
      <c r="GR59" s="559"/>
      <c r="GS59" s="559"/>
      <c r="GT59" s="559"/>
      <c r="GU59" s="560"/>
      <c r="GV59" s="564"/>
      <c r="GW59" s="559"/>
      <c r="GX59" s="559"/>
      <c r="GY59" s="559"/>
      <c r="GZ59" s="560"/>
      <c r="HA59" s="564"/>
      <c r="HB59" s="559"/>
      <c r="HC59" s="559"/>
      <c r="HD59" s="559"/>
      <c r="HE59" s="560"/>
      <c r="HF59" s="564"/>
      <c r="HG59" s="559"/>
      <c r="HH59" s="559"/>
      <c r="HI59" s="559"/>
      <c r="HJ59" s="560"/>
      <c r="HK59" s="564"/>
      <c r="HL59" s="559"/>
      <c r="HM59" s="559"/>
      <c r="HN59" s="559"/>
      <c r="HO59" s="560"/>
      <c r="HP59" s="564"/>
      <c r="HQ59" s="559"/>
      <c r="HR59" s="559"/>
      <c r="HS59" s="559"/>
      <c r="HT59" s="560"/>
      <c r="HU59" s="564"/>
      <c r="HV59" s="559"/>
      <c r="HW59" s="559"/>
      <c r="HX59" s="559"/>
      <c r="HY59" s="560"/>
      <c r="HZ59" s="564"/>
      <c r="IA59" s="559"/>
      <c r="IB59" s="559"/>
      <c r="IC59" s="559"/>
      <c r="ID59" s="560"/>
      <c r="IE59" s="564"/>
      <c r="IF59" s="559"/>
      <c r="IG59" s="559"/>
      <c r="IH59" s="559"/>
      <c r="II59" s="560"/>
      <c r="IJ59" s="564"/>
      <c r="IK59" s="559"/>
      <c r="IL59" s="559"/>
      <c r="IM59" s="559"/>
      <c r="IN59" s="560"/>
      <c r="IO59" s="564"/>
      <c r="IP59" s="559"/>
      <c r="IQ59" s="559"/>
      <c r="IR59" s="559"/>
      <c r="IS59" s="560"/>
      <c r="IT59" s="564"/>
      <c r="IU59" s="559"/>
      <c r="IV59" s="559"/>
      <c r="IW59" s="559"/>
      <c r="IX59" s="560"/>
      <c r="IY59" s="564"/>
      <c r="IZ59" s="559"/>
      <c r="JA59" s="559"/>
      <c r="JB59" s="559"/>
      <c r="JC59" s="560"/>
    </row>
    <row r="60" spans="1:263" ht="24.75" customHeight="1" x14ac:dyDescent="0.2">
      <c r="A60" s="85" t="s">
        <v>27</v>
      </c>
      <c r="B60" s="621" t="s">
        <v>177</v>
      </c>
      <c r="C60" s="621"/>
      <c r="D60" s="621"/>
      <c r="E60" s="621"/>
      <c r="F60" s="621"/>
      <c r="G60" s="621"/>
      <c r="H60" s="104" t="s">
        <v>17</v>
      </c>
      <c r="I60" s="510"/>
      <c r="J60" s="379"/>
      <c r="K60" s="379"/>
      <c r="L60" s="379"/>
      <c r="M60" s="418"/>
      <c r="N60" s="379"/>
      <c r="O60" s="379"/>
      <c r="P60" s="379"/>
      <c r="Q60" s="379"/>
      <c r="R60" s="379"/>
      <c r="S60" s="510"/>
      <c r="T60" s="379"/>
      <c r="U60" s="379"/>
      <c r="V60" s="379"/>
      <c r="W60" s="418"/>
      <c r="X60" s="510"/>
      <c r="Y60" s="379"/>
      <c r="Z60" s="379"/>
      <c r="AA60" s="379"/>
      <c r="AB60" s="418"/>
      <c r="AC60" s="510"/>
      <c r="AD60" s="379"/>
      <c r="AE60" s="379"/>
      <c r="AF60" s="379"/>
      <c r="AG60" s="418"/>
      <c r="AH60" s="510"/>
      <c r="AI60" s="379"/>
      <c r="AJ60" s="379"/>
      <c r="AK60" s="379"/>
      <c r="AL60" s="418"/>
      <c r="AM60" s="510"/>
      <c r="AN60" s="379"/>
      <c r="AO60" s="379"/>
      <c r="AP60" s="379"/>
      <c r="AQ60" s="418"/>
      <c r="AR60" s="510"/>
      <c r="AS60" s="379"/>
      <c r="AT60" s="379"/>
      <c r="AU60" s="379"/>
      <c r="AV60" s="418"/>
      <c r="AW60" s="510"/>
      <c r="AX60" s="379"/>
      <c r="AY60" s="379"/>
      <c r="AZ60" s="379"/>
      <c r="BA60" s="418"/>
      <c r="BB60" s="510"/>
      <c r="BC60" s="379"/>
      <c r="BD60" s="379"/>
      <c r="BE60" s="379"/>
      <c r="BF60" s="418"/>
      <c r="BG60" s="510"/>
      <c r="BH60" s="379"/>
      <c r="BI60" s="379"/>
      <c r="BJ60" s="379"/>
      <c r="BK60" s="418"/>
      <c r="BL60" s="510"/>
      <c r="BM60" s="379"/>
      <c r="BN60" s="379"/>
      <c r="BO60" s="379"/>
      <c r="BP60" s="418"/>
      <c r="BQ60" s="510"/>
      <c r="BR60" s="379"/>
      <c r="BS60" s="379"/>
      <c r="BT60" s="379"/>
      <c r="BU60" s="418"/>
      <c r="BV60" s="510"/>
      <c r="BW60" s="379"/>
      <c r="BX60" s="379"/>
      <c r="BY60" s="379"/>
      <c r="BZ60" s="418"/>
      <c r="CA60" s="510"/>
      <c r="CB60" s="379"/>
      <c r="CC60" s="379"/>
      <c r="CD60" s="379"/>
      <c r="CE60" s="418"/>
      <c r="CF60" s="510"/>
      <c r="CG60" s="379"/>
      <c r="CH60" s="379"/>
      <c r="CI60" s="379"/>
      <c r="CJ60" s="418"/>
      <c r="CK60" s="510"/>
      <c r="CL60" s="379"/>
      <c r="CM60" s="379"/>
      <c r="CN60" s="379"/>
      <c r="CO60" s="418"/>
      <c r="CP60" s="510"/>
      <c r="CQ60" s="379"/>
      <c r="CR60" s="379"/>
      <c r="CS60" s="379"/>
      <c r="CT60" s="418"/>
      <c r="CU60" s="510"/>
      <c r="CV60" s="379"/>
      <c r="CW60" s="379"/>
      <c r="CX60" s="379"/>
      <c r="CY60" s="418"/>
      <c r="CZ60" s="510"/>
      <c r="DA60" s="379"/>
      <c r="DB60" s="379"/>
      <c r="DC60" s="379"/>
      <c r="DD60" s="418"/>
      <c r="DE60" s="510"/>
      <c r="DF60" s="379"/>
      <c r="DG60" s="379"/>
      <c r="DH60" s="379"/>
      <c r="DI60" s="418"/>
      <c r="DJ60" s="510"/>
      <c r="DK60" s="379"/>
      <c r="DL60" s="379"/>
      <c r="DM60" s="379"/>
      <c r="DN60" s="418"/>
      <c r="DO60" s="510"/>
      <c r="DP60" s="379"/>
      <c r="DQ60" s="379"/>
      <c r="DR60" s="379"/>
      <c r="DS60" s="418"/>
      <c r="DT60" s="510"/>
      <c r="DU60" s="379"/>
      <c r="DV60" s="379"/>
      <c r="DW60" s="379"/>
      <c r="DX60" s="418"/>
      <c r="DY60" s="510"/>
      <c r="DZ60" s="379"/>
      <c r="EA60" s="379"/>
      <c r="EB60" s="379"/>
      <c r="EC60" s="418"/>
      <c r="ED60" s="510"/>
      <c r="EE60" s="379"/>
      <c r="EF60" s="379"/>
      <c r="EG60" s="379"/>
      <c r="EH60" s="418"/>
      <c r="EI60" s="510"/>
      <c r="EJ60" s="379"/>
      <c r="EK60" s="379"/>
      <c r="EL60" s="379"/>
      <c r="EM60" s="418"/>
      <c r="EN60" s="510"/>
      <c r="EO60" s="379"/>
      <c r="EP60" s="379"/>
      <c r="EQ60" s="379"/>
      <c r="ER60" s="418"/>
      <c r="ES60" s="510"/>
      <c r="ET60" s="379"/>
      <c r="EU60" s="379"/>
      <c r="EV60" s="379"/>
      <c r="EW60" s="418"/>
      <c r="EX60" s="510"/>
      <c r="EY60" s="379"/>
      <c r="EZ60" s="379"/>
      <c r="FA60" s="379"/>
      <c r="FB60" s="418"/>
      <c r="FC60" s="510"/>
      <c r="FD60" s="379"/>
      <c r="FE60" s="379"/>
      <c r="FF60" s="379"/>
      <c r="FG60" s="418"/>
      <c r="FH60" s="510"/>
      <c r="FI60" s="379"/>
      <c r="FJ60" s="379"/>
      <c r="FK60" s="379"/>
      <c r="FL60" s="418"/>
      <c r="FM60" s="510"/>
      <c r="FN60" s="379"/>
      <c r="FO60" s="379"/>
      <c r="FP60" s="379"/>
      <c r="FQ60" s="418"/>
      <c r="FR60" s="510"/>
      <c r="FS60" s="379"/>
      <c r="FT60" s="379"/>
      <c r="FU60" s="379"/>
      <c r="FV60" s="418"/>
      <c r="FW60" s="510"/>
      <c r="FX60" s="379"/>
      <c r="FY60" s="379"/>
      <c r="FZ60" s="379"/>
      <c r="GA60" s="418"/>
      <c r="GB60" s="510"/>
      <c r="GC60" s="379"/>
      <c r="GD60" s="379"/>
      <c r="GE60" s="379"/>
      <c r="GF60" s="418"/>
      <c r="GG60" s="510"/>
      <c r="GH60" s="379"/>
      <c r="GI60" s="379"/>
      <c r="GJ60" s="379"/>
      <c r="GK60" s="418"/>
      <c r="GL60" s="510"/>
      <c r="GM60" s="379"/>
      <c r="GN60" s="379"/>
      <c r="GO60" s="379"/>
      <c r="GP60" s="418"/>
      <c r="GQ60" s="510"/>
      <c r="GR60" s="379"/>
      <c r="GS60" s="379"/>
      <c r="GT60" s="379"/>
      <c r="GU60" s="418"/>
      <c r="GV60" s="510"/>
      <c r="GW60" s="379"/>
      <c r="GX60" s="379"/>
      <c r="GY60" s="379"/>
      <c r="GZ60" s="418"/>
      <c r="HA60" s="510"/>
      <c r="HB60" s="379"/>
      <c r="HC60" s="379"/>
      <c r="HD60" s="379"/>
      <c r="HE60" s="418"/>
      <c r="HF60" s="510"/>
      <c r="HG60" s="379"/>
      <c r="HH60" s="379"/>
      <c r="HI60" s="379"/>
      <c r="HJ60" s="418"/>
      <c r="HK60" s="510"/>
      <c r="HL60" s="379"/>
      <c r="HM60" s="379"/>
      <c r="HN60" s="379"/>
      <c r="HO60" s="418"/>
      <c r="HP60" s="510"/>
      <c r="HQ60" s="379"/>
      <c r="HR60" s="379"/>
      <c r="HS60" s="379"/>
      <c r="HT60" s="418"/>
      <c r="HU60" s="510"/>
      <c r="HV60" s="379"/>
      <c r="HW60" s="379"/>
      <c r="HX60" s="379"/>
      <c r="HY60" s="418"/>
      <c r="HZ60" s="510"/>
      <c r="IA60" s="379"/>
      <c r="IB60" s="379"/>
      <c r="IC60" s="379"/>
      <c r="ID60" s="418"/>
      <c r="IE60" s="510"/>
      <c r="IF60" s="379"/>
      <c r="IG60" s="379"/>
      <c r="IH60" s="379"/>
      <c r="II60" s="418"/>
      <c r="IJ60" s="510"/>
      <c r="IK60" s="379"/>
      <c r="IL60" s="379"/>
      <c r="IM60" s="379"/>
      <c r="IN60" s="418"/>
      <c r="IO60" s="510"/>
      <c r="IP60" s="379"/>
      <c r="IQ60" s="379"/>
      <c r="IR60" s="379"/>
      <c r="IS60" s="418"/>
      <c r="IT60" s="510"/>
      <c r="IU60" s="379"/>
      <c r="IV60" s="379"/>
      <c r="IW60" s="379"/>
      <c r="IX60" s="418"/>
      <c r="IY60" s="510"/>
      <c r="IZ60" s="379"/>
      <c r="JA60" s="379"/>
      <c r="JB60" s="379"/>
      <c r="JC60" s="418"/>
    </row>
    <row r="61" spans="1:263" ht="24.75" customHeight="1" x14ac:dyDescent="0.2">
      <c r="A61" s="85" t="s">
        <v>20</v>
      </c>
      <c r="B61" s="621" t="s">
        <v>178</v>
      </c>
      <c r="C61" s="621"/>
      <c r="D61" s="621"/>
      <c r="E61" s="621"/>
      <c r="F61" s="621"/>
      <c r="G61" s="621"/>
      <c r="H61" s="98" t="s">
        <v>17</v>
      </c>
      <c r="I61" s="510"/>
      <c r="J61" s="379"/>
      <c r="K61" s="379"/>
      <c r="L61" s="379"/>
      <c r="M61" s="418"/>
      <c r="N61" s="379"/>
      <c r="O61" s="379"/>
      <c r="P61" s="379"/>
      <c r="Q61" s="379"/>
      <c r="R61" s="379"/>
      <c r="S61" s="510"/>
      <c r="T61" s="379"/>
      <c r="U61" s="379"/>
      <c r="V61" s="379"/>
      <c r="W61" s="418"/>
      <c r="X61" s="510"/>
      <c r="Y61" s="379"/>
      <c r="Z61" s="379"/>
      <c r="AA61" s="379"/>
      <c r="AB61" s="418"/>
      <c r="AC61" s="510"/>
      <c r="AD61" s="379"/>
      <c r="AE61" s="379"/>
      <c r="AF61" s="379"/>
      <c r="AG61" s="418"/>
      <c r="AH61" s="510"/>
      <c r="AI61" s="379"/>
      <c r="AJ61" s="379"/>
      <c r="AK61" s="379"/>
      <c r="AL61" s="418"/>
      <c r="AM61" s="510"/>
      <c r="AN61" s="379"/>
      <c r="AO61" s="379"/>
      <c r="AP61" s="379"/>
      <c r="AQ61" s="418"/>
      <c r="AR61" s="510"/>
      <c r="AS61" s="379"/>
      <c r="AT61" s="379"/>
      <c r="AU61" s="379"/>
      <c r="AV61" s="418"/>
      <c r="AW61" s="510"/>
      <c r="AX61" s="379"/>
      <c r="AY61" s="379"/>
      <c r="AZ61" s="379"/>
      <c r="BA61" s="418"/>
      <c r="BB61" s="510"/>
      <c r="BC61" s="379"/>
      <c r="BD61" s="379"/>
      <c r="BE61" s="379"/>
      <c r="BF61" s="418"/>
      <c r="BG61" s="510"/>
      <c r="BH61" s="379"/>
      <c r="BI61" s="379"/>
      <c r="BJ61" s="379"/>
      <c r="BK61" s="418"/>
      <c r="BL61" s="510"/>
      <c r="BM61" s="379"/>
      <c r="BN61" s="379"/>
      <c r="BO61" s="379"/>
      <c r="BP61" s="418"/>
      <c r="BQ61" s="510"/>
      <c r="BR61" s="379"/>
      <c r="BS61" s="379"/>
      <c r="BT61" s="379"/>
      <c r="BU61" s="418"/>
      <c r="BV61" s="510"/>
      <c r="BW61" s="379"/>
      <c r="BX61" s="379"/>
      <c r="BY61" s="379"/>
      <c r="BZ61" s="418"/>
      <c r="CA61" s="510"/>
      <c r="CB61" s="379"/>
      <c r="CC61" s="379"/>
      <c r="CD61" s="379"/>
      <c r="CE61" s="418"/>
      <c r="CF61" s="510"/>
      <c r="CG61" s="379"/>
      <c r="CH61" s="379"/>
      <c r="CI61" s="379"/>
      <c r="CJ61" s="418"/>
      <c r="CK61" s="510"/>
      <c r="CL61" s="379"/>
      <c r="CM61" s="379"/>
      <c r="CN61" s="379"/>
      <c r="CO61" s="418"/>
      <c r="CP61" s="510"/>
      <c r="CQ61" s="379"/>
      <c r="CR61" s="379"/>
      <c r="CS61" s="379"/>
      <c r="CT61" s="418"/>
      <c r="CU61" s="510"/>
      <c r="CV61" s="379"/>
      <c r="CW61" s="379"/>
      <c r="CX61" s="379"/>
      <c r="CY61" s="418"/>
      <c r="CZ61" s="510"/>
      <c r="DA61" s="379"/>
      <c r="DB61" s="379"/>
      <c r="DC61" s="379"/>
      <c r="DD61" s="418"/>
      <c r="DE61" s="510"/>
      <c r="DF61" s="379"/>
      <c r="DG61" s="379"/>
      <c r="DH61" s="379"/>
      <c r="DI61" s="418"/>
      <c r="DJ61" s="510"/>
      <c r="DK61" s="379"/>
      <c r="DL61" s="379"/>
      <c r="DM61" s="379"/>
      <c r="DN61" s="418"/>
      <c r="DO61" s="510"/>
      <c r="DP61" s="379"/>
      <c r="DQ61" s="379"/>
      <c r="DR61" s="379"/>
      <c r="DS61" s="418"/>
      <c r="DT61" s="510"/>
      <c r="DU61" s="379"/>
      <c r="DV61" s="379"/>
      <c r="DW61" s="379"/>
      <c r="DX61" s="418"/>
      <c r="DY61" s="510"/>
      <c r="DZ61" s="379"/>
      <c r="EA61" s="379"/>
      <c r="EB61" s="379"/>
      <c r="EC61" s="418"/>
      <c r="ED61" s="510"/>
      <c r="EE61" s="379"/>
      <c r="EF61" s="379"/>
      <c r="EG61" s="379"/>
      <c r="EH61" s="418"/>
      <c r="EI61" s="510"/>
      <c r="EJ61" s="379"/>
      <c r="EK61" s="379"/>
      <c r="EL61" s="379"/>
      <c r="EM61" s="418"/>
      <c r="EN61" s="510"/>
      <c r="EO61" s="379"/>
      <c r="EP61" s="379"/>
      <c r="EQ61" s="379"/>
      <c r="ER61" s="418"/>
      <c r="ES61" s="510"/>
      <c r="ET61" s="379"/>
      <c r="EU61" s="379"/>
      <c r="EV61" s="379"/>
      <c r="EW61" s="418"/>
      <c r="EX61" s="510"/>
      <c r="EY61" s="379"/>
      <c r="EZ61" s="379"/>
      <c r="FA61" s="379"/>
      <c r="FB61" s="418"/>
      <c r="FC61" s="510"/>
      <c r="FD61" s="379"/>
      <c r="FE61" s="379"/>
      <c r="FF61" s="379"/>
      <c r="FG61" s="418"/>
      <c r="FH61" s="510"/>
      <c r="FI61" s="379"/>
      <c r="FJ61" s="379"/>
      <c r="FK61" s="379"/>
      <c r="FL61" s="418"/>
      <c r="FM61" s="510"/>
      <c r="FN61" s="379"/>
      <c r="FO61" s="379"/>
      <c r="FP61" s="379"/>
      <c r="FQ61" s="418"/>
      <c r="FR61" s="510"/>
      <c r="FS61" s="379"/>
      <c r="FT61" s="379"/>
      <c r="FU61" s="379"/>
      <c r="FV61" s="418"/>
      <c r="FW61" s="510"/>
      <c r="FX61" s="379"/>
      <c r="FY61" s="379"/>
      <c r="FZ61" s="379"/>
      <c r="GA61" s="418"/>
      <c r="GB61" s="510"/>
      <c r="GC61" s="379"/>
      <c r="GD61" s="379"/>
      <c r="GE61" s="379"/>
      <c r="GF61" s="418"/>
      <c r="GG61" s="510"/>
      <c r="GH61" s="379"/>
      <c r="GI61" s="379"/>
      <c r="GJ61" s="379"/>
      <c r="GK61" s="418"/>
      <c r="GL61" s="510"/>
      <c r="GM61" s="379"/>
      <c r="GN61" s="379"/>
      <c r="GO61" s="379"/>
      <c r="GP61" s="418"/>
      <c r="GQ61" s="510"/>
      <c r="GR61" s="379"/>
      <c r="GS61" s="379"/>
      <c r="GT61" s="379"/>
      <c r="GU61" s="418"/>
      <c r="GV61" s="510"/>
      <c r="GW61" s="379"/>
      <c r="GX61" s="379"/>
      <c r="GY61" s="379"/>
      <c r="GZ61" s="418"/>
      <c r="HA61" s="510"/>
      <c r="HB61" s="379"/>
      <c r="HC61" s="379"/>
      <c r="HD61" s="379"/>
      <c r="HE61" s="418"/>
      <c r="HF61" s="510"/>
      <c r="HG61" s="379"/>
      <c r="HH61" s="379"/>
      <c r="HI61" s="379"/>
      <c r="HJ61" s="418"/>
      <c r="HK61" s="510"/>
      <c r="HL61" s="379"/>
      <c r="HM61" s="379"/>
      <c r="HN61" s="379"/>
      <c r="HO61" s="418"/>
      <c r="HP61" s="510"/>
      <c r="HQ61" s="379"/>
      <c r="HR61" s="379"/>
      <c r="HS61" s="379"/>
      <c r="HT61" s="418"/>
      <c r="HU61" s="510"/>
      <c r="HV61" s="379"/>
      <c r="HW61" s="379"/>
      <c r="HX61" s="379"/>
      <c r="HY61" s="418"/>
      <c r="HZ61" s="510"/>
      <c r="IA61" s="379"/>
      <c r="IB61" s="379"/>
      <c r="IC61" s="379"/>
      <c r="ID61" s="418"/>
      <c r="IE61" s="510"/>
      <c r="IF61" s="379"/>
      <c r="IG61" s="379"/>
      <c r="IH61" s="379"/>
      <c r="II61" s="418"/>
      <c r="IJ61" s="510"/>
      <c r="IK61" s="379"/>
      <c r="IL61" s="379"/>
      <c r="IM61" s="379"/>
      <c r="IN61" s="418"/>
      <c r="IO61" s="510"/>
      <c r="IP61" s="379"/>
      <c r="IQ61" s="379"/>
      <c r="IR61" s="379"/>
      <c r="IS61" s="418"/>
      <c r="IT61" s="510"/>
      <c r="IU61" s="379"/>
      <c r="IV61" s="379"/>
      <c r="IW61" s="379"/>
      <c r="IX61" s="418"/>
      <c r="IY61" s="510"/>
      <c r="IZ61" s="379"/>
      <c r="JA61" s="379"/>
      <c r="JB61" s="379"/>
      <c r="JC61" s="418"/>
    </row>
    <row r="62" spans="1:263" ht="24.75" customHeight="1" x14ac:dyDescent="0.2">
      <c r="A62" s="88" t="s">
        <v>21</v>
      </c>
      <c r="B62" s="621" t="s">
        <v>179</v>
      </c>
      <c r="C62" s="621"/>
      <c r="D62" s="621"/>
      <c r="E62" s="621"/>
      <c r="F62" s="621"/>
      <c r="G62" s="621"/>
      <c r="H62" s="99" t="s">
        <v>17</v>
      </c>
      <c r="I62" s="510"/>
      <c r="J62" s="379"/>
      <c r="K62" s="379"/>
      <c r="L62" s="379"/>
      <c r="M62" s="418"/>
      <c r="N62" s="379"/>
      <c r="O62" s="379"/>
      <c r="P62" s="379"/>
      <c r="Q62" s="379"/>
      <c r="R62" s="379"/>
      <c r="S62" s="510"/>
      <c r="T62" s="379"/>
      <c r="U62" s="379"/>
      <c r="V62" s="379"/>
      <c r="W62" s="418"/>
      <c r="X62" s="510"/>
      <c r="Y62" s="379"/>
      <c r="Z62" s="379"/>
      <c r="AA62" s="379"/>
      <c r="AB62" s="418"/>
      <c r="AC62" s="510"/>
      <c r="AD62" s="379"/>
      <c r="AE62" s="379"/>
      <c r="AF62" s="379"/>
      <c r="AG62" s="418"/>
      <c r="AH62" s="510"/>
      <c r="AI62" s="379"/>
      <c r="AJ62" s="379"/>
      <c r="AK62" s="379"/>
      <c r="AL62" s="418"/>
      <c r="AM62" s="510"/>
      <c r="AN62" s="379"/>
      <c r="AO62" s="379"/>
      <c r="AP62" s="379"/>
      <c r="AQ62" s="418"/>
      <c r="AR62" s="510"/>
      <c r="AS62" s="379"/>
      <c r="AT62" s="379"/>
      <c r="AU62" s="379"/>
      <c r="AV62" s="418"/>
      <c r="AW62" s="510"/>
      <c r="AX62" s="379"/>
      <c r="AY62" s="379"/>
      <c r="AZ62" s="379"/>
      <c r="BA62" s="418"/>
      <c r="BB62" s="510"/>
      <c r="BC62" s="379"/>
      <c r="BD62" s="379"/>
      <c r="BE62" s="379"/>
      <c r="BF62" s="418"/>
      <c r="BG62" s="510"/>
      <c r="BH62" s="379"/>
      <c r="BI62" s="379"/>
      <c r="BJ62" s="379"/>
      <c r="BK62" s="418"/>
      <c r="BL62" s="510"/>
      <c r="BM62" s="379"/>
      <c r="BN62" s="379"/>
      <c r="BO62" s="379"/>
      <c r="BP62" s="418"/>
      <c r="BQ62" s="510"/>
      <c r="BR62" s="379"/>
      <c r="BS62" s="379"/>
      <c r="BT62" s="379"/>
      <c r="BU62" s="418"/>
      <c r="BV62" s="510"/>
      <c r="BW62" s="379"/>
      <c r="BX62" s="379"/>
      <c r="BY62" s="379"/>
      <c r="BZ62" s="418"/>
      <c r="CA62" s="510"/>
      <c r="CB62" s="379"/>
      <c r="CC62" s="379"/>
      <c r="CD62" s="379"/>
      <c r="CE62" s="418"/>
      <c r="CF62" s="510"/>
      <c r="CG62" s="379"/>
      <c r="CH62" s="379"/>
      <c r="CI62" s="379"/>
      <c r="CJ62" s="418"/>
      <c r="CK62" s="510"/>
      <c r="CL62" s="379"/>
      <c r="CM62" s="379"/>
      <c r="CN62" s="379"/>
      <c r="CO62" s="418"/>
      <c r="CP62" s="510"/>
      <c r="CQ62" s="379"/>
      <c r="CR62" s="379"/>
      <c r="CS62" s="379"/>
      <c r="CT62" s="418"/>
      <c r="CU62" s="510"/>
      <c r="CV62" s="379"/>
      <c r="CW62" s="379"/>
      <c r="CX62" s="379"/>
      <c r="CY62" s="418"/>
      <c r="CZ62" s="510"/>
      <c r="DA62" s="379"/>
      <c r="DB62" s="379"/>
      <c r="DC62" s="379"/>
      <c r="DD62" s="418"/>
      <c r="DE62" s="510"/>
      <c r="DF62" s="379"/>
      <c r="DG62" s="379"/>
      <c r="DH62" s="379"/>
      <c r="DI62" s="418"/>
      <c r="DJ62" s="510"/>
      <c r="DK62" s="379"/>
      <c r="DL62" s="379"/>
      <c r="DM62" s="379"/>
      <c r="DN62" s="418"/>
      <c r="DO62" s="510"/>
      <c r="DP62" s="379"/>
      <c r="DQ62" s="379"/>
      <c r="DR62" s="379"/>
      <c r="DS62" s="418"/>
      <c r="DT62" s="510"/>
      <c r="DU62" s="379"/>
      <c r="DV62" s="379"/>
      <c r="DW62" s="379"/>
      <c r="DX62" s="418"/>
      <c r="DY62" s="510"/>
      <c r="DZ62" s="379"/>
      <c r="EA62" s="379"/>
      <c r="EB62" s="379"/>
      <c r="EC62" s="418"/>
      <c r="ED62" s="510"/>
      <c r="EE62" s="379"/>
      <c r="EF62" s="379"/>
      <c r="EG62" s="379"/>
      <c r="EH62" s="418"/>
      <c r="EI62" s="510"/>
      <c r="EJ62" s="379"/>
      <c r="EK62" s="379"/>
      <c r="EL62" s="379"/>
      <c r="EM62" s="418"/>
      <c r="EN62" s="510"/>
      <c r="EO62" s="379"/>
      <c r="EP62" s="379"/>
      <c r="EQ62" s="379"/>
      <c r="ER62" s="418"/>
      <c r="ES62" s="510"/>
      <c r="ET62" s="379"/>
      <c r="EU62" s="379"/>
      <c r="EV62" s="379"/>
      <c r="EW62" s="418"/>
      <c r="EX62" s="510"/>
      <c r="EY62" s="379"/>
      <c r="EZ62" s="379"/>
      <c r="FA62" s="379"/>
      <c r="FB62" s="418"/>
      <c r="FC62" s="510"/>
      <c r="FD62" s="379"/>
      <c r="FE62" s="379"/>
      <c r="FF62" s="379"/>
      <c r="FG62" s="418"/>
      <c r="FH62" s="510"/>
      <c r="FI62" s="379"/>
      <c r="FJ62" s="379"/>
      <c r="FK62" s="379"/>
      <c r="FL62" s="418"/>
      <c r="FM62" s="510"/>
      <c r="FN62" s="379"/>
      <c r="FO62" s="379"/>
      <c r="FP62" s="379"/>
      <c r="FQ62" s="418"/>
      <c r="FR62" s="510"/>
      <c r="FS62" s="379"/>
      <c r="FT62" s="379"/>
      <c r="FU62" s="379"/>
      <c r="FV62" s="418"/>
      <c r="FW62" s="510"/>
      <c r="FX62" s="379"/>
      <c r="FY62" s="379"/>
      <c r="FZ62" s="379"/>
      <c r="GA62" s="418"/>
      <c r="GB62" s="510"/>
      <c r="GC62" s="379"/>
      <c r="GD62" s="379"/>
      <c r="GE62" s="379"/>
      <c r="GF62" s="418"/>
      <c r="GG62" s="510"/>
      <c r="GH62" s="379"/>
      <c r="GI62" s="379"/>
      <c r="GJ62" s="379"/>
      <c r="GK62" s="418"/>
      <c r="GL62" s="510"/>
      <c r="GM62" s="379"/>
      <c r="GN62" s="379"/>
      <c r="GO62" s="379"/>
      <c r="GP62" s="418"/>
      <c r="GQ62" s="510"/>
      <c r="GR62" s="379"/>
      <c r="GS62" s="379"/>
      <c r="GT62" s="379"/>
      <c r="GU62" s="418"/>
      <c r="GV62" s="510"/>
      <c r="GW62" s="379"/>
      <c r="GX62" s="379"/>
      <c r="GY62" s="379"/>
      <c r="GZ62" s="418"/>
      <c r="HA62" s="510"/>
      <c r="HB62" s="379"/>
      <c r="HC62" s="379"/>
      <c r="HD62" s="379"/>
      <c r="HE62" s="418"/>
      <c r="HF62" s="510"/>
      <c r="HG62" s="379"/>
      <c r="HH62" s="379"/>
      <c r="HI62" s="379"/>
      <c r="HJ62" s="418"/>
      <c r="HK62" s="510"/>
      <c r="HL62" s="379"/>
      <c r="HM62" s="379"/>
      <c r="HN62" s="379"/>
      <c r="HO62" s="418"/>
      <c r="HP62" s="510"/>
      <c r="HQ62" s="379"/>
      <c r="HR62" s="379"/>
      <c r="HS62" s="379"/>
      <c r="HT62" s="418"/>
      <c r="HU62" s="510"/>
      <c r="HV62" s="379"/>
      <c r="HW62" s="379"/>
      <c r="HX62" s="379"/>
      <c r="HY62" s="418"/>
      <c r="HZ62" s="510"/>
      <c r="IA62" s="379"/>
      <c r="IB62" s="379"/>
      <c r="IC62" s="379"/>
      <c r="ID62" s="418"/>
      <c r="IE62" s="510"/>
      <c r="IF62" s="379"/>
      <c r="IG62" s="379"/>
      <c r="IH62" s="379"/>
      <c r="II62" s="418"/>
      <c r="IJ62" s="510"/>
      <c r="IK62" s="379"/>
      <c r="IL62" s="379"/>
      <c r="IM62" s="379"/>
      <c r="IN62" s="418"/>
      <c r="IO62" s="510"/>
      <c r="IP62" s="379"/>
      <c r="IQ62" s="379"/>
      <c r="IR62" s="379"/>
      <c r="IS62" s="418"/>
      <c r="IT62" s="510"/>
      <c r="IU62" s="379"/>
      <c r="IV62" s="379"/>
      <c r="IW62" s="379"/>
      <c r="IX62" s="418"/>
      <c r="IY62" s="510"/>
      <c r="IZ62" s="379"/>
      <c r="JA62" s="379"/>
      <c r="JB62" s="379"/>
      <c r="JC62" s="418"/>
    </row>
    <row r="63" spans="1:263" ht="15" customHeight="1" x14ac:dyDescent="0.2">
      <c r="A63" s="874" t="s">
        <v>45</v>
      </c>
      <c r="B63" s="636" t="s">
        <v>180</v>
      </c>
      <c r="C63" s="637"/>
      <c r="D63" s="637"/>
      <c r="E63" s="637"/>
      <c r="F63" s="637"/>
      <c r="G63" s="637"/>
      <c r="H63" s="98"/>
      <c r="I63" s="526"/>
      <c r="J63" s="527"/>
      <c r="K63" s="527"/>
      <c r="L63" s="527"/>
      <c r="M63" s="528"/>
      <c r="N63" s="523"/>
      <c r="O63" s="523"/>
      <c r="P63" s="523"/>
      <c r="Q63" s="523"/>
      <c r="R63" s="523"/>
      <c r="S63" s="522"/>
      <c r="T63" s="523"/>
      <c r="U63" s="523"/>
      <c r="V63" s="523"/>
      <c r="W63" s="524"/>
      <c r="X63" s="522"/>
      <c r="Y63" s="523"/>
      <c r="Z63" s="523"/>
      <c r="AA63" s="523"/>
      <c r="AB63" s="524"/>
      <c r="AC63" s="522"/>
      <c r="AD63" s="523"/>
      <c r="AE63" s="523"/>
      <c r="AF63" s="523"/>
      <c r="AG63" s="524"/>
      <c r="AH63" s="522"/>
      <c r="AI63" s="523"/>
      <c r="AJ63" s="523"/>
      <c r="AK63" s="523"/>
      <c r="AL63" s="524"/>
      <c r="AM63" s="522"/>
      <c r="AN63" s="523"/>
      <c r="AO63" s="523"/>
      <c r="AP63" s="523"/>
      <c r="AQ63" s="524"/>
      <c r="AR63" s="522"/>
      <c r="AS63" s="523"/>
      <c r="AT63" s="523"/>
      <c r="AU63" s="523"/>
      <c r="AV63" s="524"/>
      <c r="AW63" s="522"/>
      <c r="AX63" s="523"/>
      <c r="AY63" s="523"/>
      <c r="AZ63" s="523"/>
      <c r="BA63" s="524"/>
      <c r="BB63" s="522"/>
      <c r="BC63" s="523"/>
      <c r="BD63" s="523"/>
      <c r="BE63" s="523"/>
      <c r="BF63" s="524"/>
      <c r="BG63" s="522"/>
      <c r="BH63" s="523"/>
      <c r="BI63" s="523"/>
      <c r="BJ63" s="523"/>
      <c r="BK63" s="524"/>
      <c r="BL63" s="522"/>
      <c r="BM63" s="523"/>
      <c r="BN63" s="523"/>
      <c r="BO63" s="523"/>
      <c r="BP63" s="524"/>
      <c r="BQ63" s="522"/>
      <c r="BR63" s="523"/>
      <c r="BS63" s="523"/>
      <c r="BT63" s="523"/>
      <c r="BU63" s="524"/>
      <c r="BV63" s="522"/>
      <c r="BW63" s="523"/>
      <c r="BX63" s="523"/>
      <c r="BY63" s="523"/>
      <c r="BZ63" s="524"/>
      <c r="CA63" s="522"/>
      <c r="CB63" s="523"/>
      <c r="CC63" s="523"/>
      <c r="CD63" s="523"/>
      <c r="CE63" s="524"/>
      <c r="CF63" s="522"/>
      <c r="CG63" s="523"/>
      <c r="CH63" s="523"/>
      <c r="CI63" s="523"/>
      <c r="CJ63" s="524"/>
      <c r="CK63" s="522"/>
      <c r="CL63" s="523"/>
      <c r="CM63" s="523"/>
      <c r="CN63" s="523"/>
      <c r="CO63" s="524"/>
      <c r="CP63" s="522"/>
      <c r="CQ63" s="523"/>
      <c r="CR63" s="523"/>
      <c r="CS63" s="523"/>
      <c r="CT63" s="524"/>
      <c r="CU63" s="522"/>
      <c r="CV63" s="523"/>
      <c r="CW63" s="523"/>
      <c r="CX63" s="523"/>
      <c r="CY63" s="524"/>
      <c r="CZ63" s="522"/>
      <c r="DA63" s="523"/>
      <c r="DB63" s="523"/>
      <c r="DC63" s="523"/>
      <c r="DD63" s="524"/>
      <c r="DE63" s="522"/>
      <c r="DF63" s="523"/>
      <c r="DG63" s="523"/>
      <c r="DH63" s="523"/>
      <c r="DI63" s="524"/>
      <c r="DJ63" s="522"/>
      <c r="DK63" s="523"/>
      <c r="DL63" s="523"/>
      <c r="DM63" s="523"/>
      <c r="DN63" s="524"/>
      <c r="DO63" s="522"/>
      <c r="DP63" s="523"/>
      <c r="DQ63" s="523"/>
      <c r="DR63" s="523"/>
      <c r="DS63" s="524"/>
      <c r="DT63" s="522"/>
      <c r="DU63" s="523"/>
      <c r="DV63" s="523"/>
      <c r="DW63" s="523"/>
      <c r="DX63" s="524"/>
      <c r="DY63" s="522"/>
      <c r="DZ63" s="523"/>
      <c r="EA63" s="523"/>
      <c r="EB63" s="523"/>
      <c r="EC63" s="524"/>
      <c r="ED63" s="522"/>
      <c r="EE63" s="523"/>
      <c r="EF63" s="523"/>
      <c r="EG63" s="523"/>
      <c r="EH63" s="524"/>
      <c r="EI63" s="522"/>
      <c r="EJ63" s="523"/>
      <c r="EK63" s="523"/>
      <c r="EL63" s="523"/>
      <c r="EM63" s="524"/>
      <c r="EN63" s="522"/>
      <c r="EO63" s="523"/>
      <c r="EP63" s="523"/>
      <c r="EQ63" s="523"/>
      <c r="ER63" s="524"/>
      <c r="ES63" s="522"/>
      <c r="ET63" s="523"/>
      <c r="EU63" s="523"/>
      <c r="EV63" s="523"/>
      <c r="EW63" s="524"/>
      <c r="EX63" s="522"/>
      <c r="EY63" s="523"/>
      <c r="EZ63" s="523"/>
      <c r="FA63" s="523"/>
      <c r="FB63" s="524"/>
      <c r="FC63" s="522"/>
      <c r="FD63" s="523"/>
      <c r="FE63" s="523"/>
      <c r="FF63" s="523"/>
      <c r="FG63" s="524"/>
      <c r="FH63" s="522"/>
      <c r="FI63" s="523"/>
      <c r="FJ63" s="523"/>
      <c r="FK63" s="523"/>
      <c r="FL63" s="524"/>
      <c r="FM63" s="522"/>
      <c r="FN63" s="523"/>
      <c r="FO63" s="523"/>
      <c r="FP63" s="523"/>
      <c r="FQ63" s="524"/>
      <c r="FR63" s="522"/>
      <c r="FS63" s="523"/>
      <c r="FT63" s="523"/>
      <c r="FU63" s="523"/>
      <c r="FV63" s="524"/>
      <c r="FW63" s="522"/>
      <c r="FX63" s="523"/>
      <c r="FY63" s="523"/>
      <c r="FZ63" s="523"/>
      <c r="GA63" s="524"/>
      <c r="GB63" s="522"/>
      <c r="GC63" s="523"/>
      <c r="GD63" s="523"/>
      <c r="GE63" s="523"/>
      <c r="GF63" s="524"/>
      <c r="GG63" s="522"/>
      <c r="GH63" s="523"/>
      <c r="GI63" s="523"/>
      <c r="GJ63" s="523"/>
      <c r="GK63" s="524"/>
      <c r="GL63" s="522"/>
      <c r="GM63" s="523"/>
      <c r="GN63" s="523"/>
      <c r="GO63" s="523"/>
      <c r="GP63" s="524"/>
      <c r="GQ63" s="522"/>
      <c r="GR63" s="523"/>
      <c r="GS63" s="523"/>
      <c r="GT63" s="523"/>
      <c r="GU63" s="524"/>
      <c r="GV63" s="522"/>
      <c r="GW63" s="523"/>
      <c r="GX63" s="523"/>
      <c r="GY63" s="523"/>
      <c r="GZ63" s="524"/>
      <c r="HA63" s="522"/>
      <c r="HB63" s="523"/>
      <c r="HC63" s="523"/>
      <c r="HD63" s="523"/>
      <c r="HE63" s="524"/>
      <c r="HF63" s="522"/>
      <c r="HG63" s="523"/>
      <c r="HH63" s="523"/>
      <c r="HI63" s="523"/>
      <c r="HJ63" s="524"/>
      <c r="HK63" s="522"/>
      <c r="HL63" s="523"/>
      <c r="HM63" s="523"/>
      <c r="HN63" s="523"/>
      <c r="HO63" s="524"/>
      <c r="HP63" s="522"/>
      <c r="HQ63" s="523"/>
      <c r="HR63" s="523"/>
      <c r="HS63" s="523"/>
      <c r="HT63" s="524"/>
      <c r="HU63" s="522"/>
      <c r="HV63" s="523"/>
      <c r="HW63" s="523"/>
      <c r="HX63" s="523"/>
      <c r="HY63" s="524"/>
      <c r="HZ63" s="522"/>
      <c r="IA63" s="523"/>
      <c r="IB63" s="523"/>
      <c r="IC63" s="523"/>
      <c r="ID63" s="524"/>
      <c r="IE63" s="522"/>
      <c r="IF63" s="523"/>
      <c r="IG63" s="523"/>
      <c r="IH63" s="523"/>
      <c r="II63" s="524"/>
      <c r="IJ63" s="522"/>
      <c r="IK63" s="523"/>
      <c r="IL63" s="523"/>
      <c r="IM63" s="523"/>
      <c r="IN63" s="524"/>
      <c r="IO63" s="522"/>
      <c r="IP63" s="523"/>
      <c r="IQ63" s="523"/>
      <c r="IR63" s="523"/>
      <c r="IS63" s="524"/>
      <c r="IT63" s="522"/>
      <c r="IU63" s="523"/>
      <c r="IV63" s="523"/>
      <c r="IW63" s="523"/>
      <c r="IX63" s="524"/>
      <c r="IY63" s="522"/>
      <c r="IZ63" s="523"/>
      <c r="JA63" s="523"/>
      <c r="JB63" s="523"/>
      <c r="JC63" s="524"/>
    </row>
    <row r="64" spans="1:263" ht="15" customHeight="1" x14ac:dyDescent="0.2">
      <c r="A64" s="86" t="s">
        <v>22</v>
      </c>
      <c r="B64" s="635" t="s">
        <v>173</v>
      </c>
      <c r="C64" s="635"/>
      <c r="D64" s="635"/>
      <c r="E64" s="635"/>
      <c r="F64" s="635"/>
      <c r="G64" s="635"/>
      <c r="H64" s="100" t="s">
        <v>17</v>
      </c>
      <c r="I64" s="497"/>
      <c r="J64" s="498"/>
      <c r="K64" s="498"/>
      <c r="L64" s="498"/>
      <c r="M64" s="525"/>
      <c r="N64" s="498"/>
      <c r="O64" s="498"/>
      <c r="P64" s="498"/>
      <c r="Q64" s="498"/>
      <c r="R64" s="498"/>
      <c r="S64" s="497"/>
      <c r="T64" s="498"/>
      <c r="U64" s="498"/>
      <c r="V64" s="498"/>
      <c r="W64" s="525"/>
      <c r="X64" s="497"/>
      <c r="Y64" s="498"/>
      <c r="Z64" s="498"/>
      <c r="AA64" s="498"/>
      <c r="AB64" s="525"/>
      <c r="AC64" s="497"/>
      <c r="AD64" s="498"/>
      <c r="AE64" s="498"/>
      <c r="AF64" s="498"/>
      <c r="AG64" s="525"/>
      <c r="AH64" s="497"/>
      <c r="AI64" s="498"/>
      <c r="AJ64" s="498"/>
      <c r="AK64" s="498"/>
      <c r="AL64" s="525"/>
      <c r="AM64" s="497"/>
      <c r="AN64" s="498"/>
      <c r="AO64" s="498"/>
      <c r="AP64" s="498"/>
      <c r="AQ64" s="525"/>
      <c r="AR64" s="497"/>
      <c r="AS64" s="498"/>
      <c r="AT64" s="498"/>
      <c r="AU64" s="498"/>
      <c r="AV64" s="525"/>
      <c r="AW64" s="497"/>
      <c r="AX64" s="498"/>
      <c r="AY64" s="498"/>
      <c r="AZ64" s="498"/>
      <c r="BA64" s="525"/>
      <c r="BB64" s="497"/>
      <c r="BC64" s="498"/>
      <c r="BD64" s="498"/>
      <c r="BE64" s="498"/>
      <c r="BF64" s="525"/>
      <c r="BG64" s="497"/>
      <c r="BH64" s="498"/>
      <c r="BI64" s="498"/>
      <c r="BJ64" s="498"/>
      <c r="BK64" s="525"/>
      <c r="BL64" s="497"/>
      <c r="BM64" s="498"/>
      <c r="BN64" s="498"/>
      <c r="BO64" s="498"/>
      <c r="BP64" s="525"/>
      <c r="BQ64" s="497"/>
      <c r="BR64" s="498"/>
      <c r="BS64" s="498"/>
      <c r="BT64" s="498"/>
      <c r="BU64" s="525"/>
      <c r="BV64" s="497"/>
      <c r="BW64" s="498"/>
      <c r="BX64" s="498"/>
      <c r="BY64" s="498"/>
      <c r="BZ64" s="525"/>
      <c r="CA64" s="497"/>
      <c r="CB64" s="498"/>
      <c r="CC64" s="498"/>
      <c r="CD64" s="498"/>
      <c r="CE64" s="525"/>
      <c r="CF64" s="497"/>
      <c r="CG64" s="498"/>
      <c r="CH64" s="498"/>
      <c r="CI64" s="498"/>
      <c r="CJ64" s="525"/>
      <c r="CK64" s="497"/>
      <c r="CL64" s="498"/>
      <c r="CM64" s="498"/>
      <c r="CN64" s="498"/>
      <c r="CO64" s="525"/>
      <c r="CP64" s="497"/>
      <c r="CQ64" s="498"/>
      <c r="CR64" s="498"/>
      <c r="CS64" s="498"/>
      <c r="CT64" s="525"/>
      <c r="CU64" s="497"/>
      <c r="CV64" s="498"/>
      <c r="CW64" s="498"/>
      <c r="CX64" s="498"/>
      <c r="CY64" s="525"/>
      <c r="CZ64" s="497"/>
      <c r="DA64" s="498"/>
      <c r="DB64" s="498"/>
      <c r="DC64" s="498"/>
      <c r="DD64" s="525"/>
      <c r="DE64" s="497"/>
      <c r="DF64" s="498"/>
      <c r="DG64" s="498"/>
      <c r="DH64" s="498"/>
      <c r="DI64" s="525"/>
      <c r="DJ64" s="497"/>
      <c r="DK64" s="498"/>
      <c r="DL64" s="498"/>
      <c r="DM64" s="498"/>
      <c r="DN64" s="525"/>
      <c r="DO64" s="497"/>
      <c r="DP64" s="498"/>
      <c r="DQ64" s="498"/>
      <c r="DR64" s="498"/>
      <c r="DS64" s="525"/>
      <c r="DT64" s="497"/>
      <c r="DU64" s="498"/>
      <c r="DV64" s="498"/>
      <c r="DW64" s="498"/>
      <c r="DX64" s="525"/>
      <c r="DY64" s="497"/>
      <c r="DZ64" s="498"/>
      <c r="EA64" s="498"/>
      <c r="EB64" s="498"/>
      <c r="EC64" s="525"/>
      <c r="ED64" s="497"/>
      <c r="EE64" s="498"/>
      <c r="EF64" s="498"/>
      <c r="EG64" s="498"/>
      <c r="EH64" s="525"/>
      <c r="EI64" s="497"/>
      <c r="EJ64" s="498"/>
      <c r="EK64" s="498"/>
      <c r="EL64" s="498"/>
      <c r="EM64" s="525"/>
      <c r="EN64" s="497"/>
      <c r="EO64" s="498"/>
      <c r="EP64" s="498"/>
      <c r="EQ64" s="498"/>
      <c r="ER64" s="525"/>
      <c r="ES64" s="497"/>
      <c r="ET64" s="498"/>
      <c r="EU64" s="498"/>
      <c r="EV64" s="498"/>
      <c r="EW64" s="525"/>
      <c r="EX64" s="497"/>
      <c r="EY64" s="498"/>
      <c r="EZ64" s="498"/>
      <c r="FA64" s="498"/>
      <c r="FB64" s="525"/>
      <c r="FC64" s="497"/>
      <c r="FD64" s="498"/>
      <c r="FE64" s="498"/>
      <c r="FF64" s="498"/>
      <c r="FG64" s="525"/>
      <c r="FH64" s="497"/>
      <c r="FI64" s="498"/>
      <c r="FJ64" s="498"/>
      <c r="FK64" s="498"/>
      <c r="FL64" s="525"/>
      <c r="FM64" s="497"/>
      <c r="FN64" s="498"/>
      <c r="FO64" s="498"/>
      <c r="FP64" s="498"/>
      <c r="FQ64" s="525"/>
      <c r="FR64" s="497"/>
      <c r="FS64" s="498"/>
      <c r="FT64" s="498"/>
      <c r="FU64" s="498"/>
      <c r="FV64" s="525"/>
      <c r="FW64" s="497"/>
      <c r="FX64" s="498"/>
      <c r="FY64" s="498"/>
      <c r="FZ64" s="498"/>
      <c r="GA64" s="525"/>
      <c r="GB64" s="497"/>
      <c r="GC64" s="498"/>
      <c r="GD64" s="498"/>
      <c r="GE64" s="498"/>
      <c r="GF64" s="525"/>
      <c r="GG64" s="497"/>
      <c r="GH64" s="498"/>
      <c r="GI64" s="498"/>
      <c r="GJ64" s="498"/>
      <c r="GK64" s="525"/>
      <c r="GL64" s="497"/>
      <c r="GM64" s="498"/>
      <c r="GN64" s="498"/>
      <c r="GO64" s="498"/>
      <c r="GP64" s="525"/>
      <c r="GQ64" s="497"/>
      <c r="GR64" s="498"/>
      <c r="GS64" s="498"/>
      <c r="GT64" s="498"/>
      <c r="GU64" s="525"/>
      <c r="GV64" s="497"/>
      <c r="GW64" s="498"/>
      <c r="GX64" s="498"/>
      <c r="GY64" s="498"/>
      <c r="GZ64" s="525"/>
      <c r="HA64" s="497"/>
      <c r="HB64" s="498"/>
      <c r="HC64" s="498"/>
      <c r="HD64" s="498"/>
      <c r="HE64" s="525"/>
      <c r="HF64" s="497"/>
      <c r="HG64" s="498"/>
      <c r="HH64" s="498"/>
      <c r="HI64" s="498"/>
      <c r="HJ64" s="525"/>
      <c r="HK64" s="497"/>
      <c r="HL64" s="498"/>
      <c r="HM64" s="498"/>
      <c r="HN64" s="498"/>
      <c r="HO64" s="525"/>
      <c r="HP64" s="497"/>
      <c r="HQ64" s="498"/>
      <c r="HR64" s="498"/>
      <c r="HS64" s="498"/>
      <c r="HT64" s="525"/>
      <c r="HU64" s="497"/>
      <c r="HV64" s="498"/>
      <c r="HW64" s="498"/>
      <c r="HX64" s="498"/>
      <c r="HY64" s="525"/>
      <c r="HZ64" s="497"/>
      <c r="IA64" s="498"/>
      <c r="IB64" s="498"/>
      <c r="IC64" s="498"/>
      <c r="ID64" s="525"/>
      <c r="IE64" s="497"/>
      <c r="IF64" s="498"/>
      <c r="IG64" s="498"/>
      <c r="IH64" s="498"/>
      <c r="II64" s="525"/>
      <c r="IJ64" s="497"/>
      <c r="IK64" s="498"/>
      <c r="IL64" s="498"/>
      <c r="IM64" s="498"/>
      <c r="IN64" s="525"/>
      <c r="IO64" s="497"/>
      <c r="IP64" s="498"/>
      <c r="IQ64" s="498"/>
      <c r="IR64" s="498"/>
      <c r="IS64" s="525"/>
      <c r="IT64" s="497"/>
      <c r="IU64" s="498"/>
      <c r="IV64" s="498"/>
      <c r="IW64" s="498"/>
      <c r="IX64" s="525"/>
      <c r="IY64" s="497"/>
      <c r="IZ64" s="498"/>
      <c r="JA64" s="498"/>
      <c r="JB64" s="498"/>
      <c r="JC64" s="525"/>
    </row>
    <row r="65" spans="1:263" ht="24.75" customHeight="1" thickBot="1" x14ac:dyDescent="0.25">
      <c r="A65" s="85" t="s">
        <v>23</v>
      </c>
      <c r="B65" s="640" t="s">
        <v>181</v>
      </c>
      <c r="C65" s="640"/>
      <c r="D65" s="640"/>
      <c r="E65" s="640"/>
      <c r="F65" s="640"/>
      <c r="G65" s="640"/>
      <c r="H65" s="111" t="s">
        <v>17</v>
      </c>
      <c r="I65" s="620"/>
      <c r="J65" s="368"/>
      <c r="K65" s="368"/>
      <c r="L65" s="368"/>
      <c r="M65" s="417"/>
      <c r="N65" s="527"/>
      <c r="O65" s="527"/>
      <c r="P65" s="527"/>
      <c r="Q65" s="527"/>
      <c r="R65" s="527"/>
      <c r="S65" s="526"/>
      <c r="T65" s="527"/>
      <c r="U65" s="527"/>
      <c r="V65" s="527"/>
      <c r="W65" s="528"/>
      <c r="X65" s="526"/>
      <c r="Y65" s="527"/>
      <c r="Z65" s="527"/>
      <c r="AA65" s="527"/>
      <c r="AB65" s="528"/>
      <c r="AC65" s="526"/>
      <c r="AD65" s="527"/>
      <c r="AE65" s="527"/>
      <c r="AF65" s="527"/>
      <c r="AG65" s="528"/>
      <c r="AH65" s="526"/>
      <c r="AI65" s="527"/>
      <c r="AJ65" s="527"/>
      <c r="AK65" s="527"/>
      <c r="AL65" s="528"/>
      <c r="AM65" s="526"/>
      <c r="AN65" s="527"/>
      <c r="AO65" s="527"/>
      <c r="AP65" s="527"/>
      <c r="AQ65" s="528"/>
      <c r="AR65" s="526"/>
      <c r="AS65" s="527"/>
      <c r="AT65" s="527"/>
      <c r="AU65" s="527"/>
      <c r="AV65" s="528"/>
      <c r="AW65" s="526"/>
      <c r="AX65" s="527"/>
      <c r="AY65" s="527"/>
      <c r="AZ65" s="527"/>
      <c r="BA65" s="528"/>
      <c r="BB65" s="526"/>
      <c r="BC65" s="527"/>
      <c r="BD65" s="527"/>
      <c r="BE65" s="527"/>
      <c r="BF65" s="528"/>
      <c r="BG65" s="526"/>
      <c r="BH65" s="527"/>
      <c r="BI65" s="527"/>
      <c r="BJ65" s="527"/>
      <c r="BK65" s="528"/>
      <c r="BL65" s="526"/>
      <c r="BM65" s="527"/>
      <c r="BN65" s="527"/>
      <c r="BO65" s="527"/>
      <c r="BP65" s="528"/>
      <c r="BQ65" s="526"/>
      <c r="BR65" s="527"/>
      <c r="BS65" s="527"/>
      <c r="BT65" s="527"/>
      <c r="BU65" s="528"/>
      <c r="BV65" s="526"/>
      <c r="BW65" s="527"/>
      <c r="BX65" s="527"/>
      <c r="BY65" s="527"/>
      <c r="BZ65" s="528"/>
      <c r="CA65" s="526"/>
      <c r="CB65" s="527"/>
      <c r="CC65" s="527"/>
      <c r="CD65" s="527"/>
      <c r="CE65" s="528"/>
      <c r="CF65" s="526"/>
      <c r="CG65" s="527"/>
      <c r="CH65" s="527"/>
      <c r="CI65" s="527"/>
      <c r="CJ65" s="528"/>
      <c r="CK65" s="526"/>
      <c r="CL65" s="527"/>
      <c r="CM65" s="527"/>
      <c r="CN65" s="527"/>
      <c r="CO65" s="528"/>
      <c r="CP65" s="526"/>
      <c r="CQ65" s="527"/>
      <c r="CR65" s="527"/>
      <c r="CS65" s="527"/>
      <c r="CT65" s="528"/>
      <c r="CU65" s="526"/>
      <c r="CV65" s="527"/>
      <c r="CW65" s="527"/>
      <c r="CX65" s="527"/>
      <c r="CY65" s="528"/>
      <c r="CZ65" s="526"/>
      <c r="DA65" s="527"/>
      <c r="DB65" s="527"/>
      <c r="DC65" s="527"/>
      <c r="DD65" s="528"/>
      <c r="DE65" s="526"/>
      <c r="DF65" s="527"/>
      <c r="DG65" s="527"/>
      <c r="DH65" s="527"/>
      <c r="DI65" s="528"/>
      <c r="DJ65" s="526"/>
      <c r="DK65" s="527"/>
      <c r="DL65" s="527"/>
      <c r="DM65" s="527"/>
      <c r="DN65" s="528"/>
      <c r="DO65" s="526"/>
      <c r="DP65" s="527"/>
      <c r="DQ65" s="527"/>
      <c r="DR65" s="527"/>
      <c r="DS65" s="528"/>
      <c r="DT65" s="526"/>
      <c r="DU65" s="527"/>
      <c r="DV65" s="527"/>
      <c r="DW65" s="527"/>
      <c r="DX65" s="528"/>
      <c r="DY65" s="526"/>
      <c r="DZ65" s="527"/>
      <c r="EA65" s="527"/>
      <c r="EB65" s="527"/>
      <c r="EC65" s="528"/>
      <c r="ED65" s="526"/>
      <c r="EE65" s="527"/>
      <c r="EF65" s="527"/>
      <c r="EG65" s="527"/>
      <c r="EH65" s="528"/>
      <c r="EI65" s="526"/>
      <c r="EJ65" s="527"/>
      <c r="EK65" s="527"/>
      <c r="EL65" s="527"/>
      <c r="EM65" s="528"/>
      <c r="EN65" s="526"/>
      <c r="EO65" s="527"/>
      <c r="EP65" s="527"/>
      <c r="EQ65" s="527"/>
      <c r="ER65" s="528"/>
      <c r="ES65" s="526"/>
      <c r="ET65" s="527"/>
      <c r="EU65" s="527"/>
      <c r="EV65" s="527"/>
      <c r="EW65" s="528"/>
      <c r="EX65" s="526"/>
      <c r="EY65" s="527"/>
      <c r="EZ65" s="527"/>
      <c r="FA65" s="527"/>
      <c r="FB65" s="528"/>
      <c r="FC65" s="526"/>
      <c r="FD65" s="527"/>
      <c r="FE65" s="527"/>
      <c r="FF65" s="527"/>
      <c r="FG65" s="528"/>
      <c r="FH65" s="526"/>
      <c r="FI65" s="527"/>
      <c r="FJ65" s="527"/>
      <c r="FK65" s="527"/>
      <c r="FL65" s="528"/>
      <c r="FM65" s="526"/>
      <c r="FN65" s="527"/>
      <c r="FO65" s="527"/>
      <c r="FP65" s="527"/>
      <c r="FQ65" s="528"/>
      <c r="FR65" s="526"/>
      <c r="FS65" s="527"/>
      <c r="FT65" s="527"/>
      <c r="FU65" s="527"/>
      <c r="FV65" s="528"/>
      <c r="FW65" s="526"/>
      <c r="FX65" s="527"/>
      <c r="FY65" s="527"/>
      <c r="FZ65" s="527"/>
      <c r="GA65" s="528"/>
      <c r="GB65" s="526"/>
      <c r="GC65" s="527"/>
      <c r="GD65" s="527"/>
      <c r="GE65" s="527"/>
      <c r="GF65" s="528"/>
      <c r="GG65" s="526"/>
      <c r="GH65" s="527"/>
      <c r="GI65" s="527"/>
      <c r="GJ65" s="527"/>
      <c r="GK65" s="528"/>
      <c r="GL65" s="526"/>
      <c r="GM65" s="527"/>
      <c r="GN65" s="527"/>
      <c r="GO65" s="527"/>
      <c r="GP65" s="528"/>
      <c r="GQ65" s="526"/>
      <c r="GR65" s="527"/>
      <c r="GS65" s="527"/>
      <c r="GT65" s="527"/>
      <c r="GU65" s="528"/>
      <c r="GV65" s="526"/>
      <c r="GW65" s="527"/>
      <c r="GX65" s="527"/>
      <c r="GY65" s="527"/>
      <c r="GZ65" s="528"/>
      <c r="HA65" s="526"/>
      <c r="HB65" s="527"/>
      <c r="HC65" s="527"/>
      <c r="HD65" s="527"/>
      <c r="HE65" s="528"/>
      <c r="HF65" s="526"/>
      <c r="HG65" s="527"/>
      <c r="HH65" s="527"/>
      <c r="HI65" s="527"/>
      <c r="HJ65" s="528"/>
      <c r="HK65" s="526"/>
      <c r="HL65" s="527"/>
      <c r="HM65" s="527"/>
      <c r="HN65" s="527"/>
      <c r="HO65" s="528"/>
      <c r="HP65" s="526"/>
      <c r="HQ65" s="527"/>
      <c r="HR65" s="527"/>
      <c r="HS65" s="527"/>
      <c r="HT65" s="528"/>
      <c r="HU65" s="526"/>
      <c r="HV65" s="527"/>
      <c r="HW65" s="527"/>
      <c r="HX65" s="527"/>
      <c r="HY65" s="528"/>
      <c r="HZ65" s="526"/>
      <c r="IA65" s="527"/>
      <c r="IB65" s="527"/>
      <c r="IC65" s="527"/>
      <c r="ID65" s="528"/>
      <c r="IE65" s="526"/>
      <c r="IF65" s="527"/>
      <c r="IG65" s="527"/>
      <c r="IH65" s="527"/>
      <c r="II65" s="528"/>
      <c r="IJ65" s="526"/>
      <c r="IK65" s="527"/>
      <c r="IL65" s="527"/>
      <c r="IM65" s="527"/>
      <c r="IN65" s="528"/>
      <c r="IO65" s="526"/>
      <c r="IP65" s="527"/>
      <c r="IQ65" s="527"/>
      <c r="IR65" s="527"/>
      <c r="IS65" s="528"/>
      <c r="IT65" s="526"/>
      <c r="IU65" s="527"/>
      <c r="IV65" s="527"/>
      <c r="IW65" s="527"/>
      <c r="IX65" s="528"/>
      <c r="IY65" s="526"/>
      <c r="IZ65" s="527"/>
      <c r="JA65" s="527"/>
      <c r="JB65" s="527"/>
      <c r="JC65" s="528"/>
    </row>
    <row r="66" spans="1:263" ht="19.5" customHeight="1" thickBot="1" x14ac:dyDescent="0.3">
      <c r="A66" s="107" t="s">
        <v>46</v>
      </c>
      <c r="B66" s="638" t="s">
        <v>182</v>
      </c>
      <c r="C66" s="639"/>
      <c r="D66" s="639"/>
      <c r="E66" s="639"/>
      <c r="F66" s="639"/>
      <c r="G66" s="639"/>
      <c r="H66" s="108" t="s">
        <v>17</v>
      </c>
      <c r="I66" s="529">
        <f>SUM(L18.1.1C01,L18.1.2C01,L18.2.1C01,L18.2.2C01)</f>
        <v>0</v>
      </c>
      <c r="J66" s="530"/>
      <c r="K66" s="530"/>
      <c r="L66" s="530"/>
      <c r="M66" s="531"/>
      <c r="N66" s="530">
        <f>SUM(L18.1.1C02,L18.1.2C02,L18.2.1C02,L18.2.2C02)</f>
        <v>0</v>
      </c>
      <c r="O66" s="530"/>
      <c r="P66" s="530"/>
      <c r="Q66" s="530"/>
      <c r="R66" s="530"/>
      <c r="S66" s="529">
        <f>SUM(L18.1.1C03,L18.1.2C03,L18.2.1C03,L18.2.2C03)</f>
        <v>0</v>
      </c>
      <c r="T66" s="530"/>
      <c r="U66" s="530"/>
      <c r="V66" s="530"/>
      <c r="W66" s="531"/>
      <c r="X66" s="529">
        <f>SUM(L18.1.1C04,L18.1.2C04,L18.2.1C04,L18.2.2C04)</f>
        <v>0</v>
      </c>
      <c r="Y66" s="530"/>
      <c r="Z66" s="530"/>
      <c r="AA66" s="530"/>
      <c r="AB66" s="531"/>
      <c r="AC66" s="529">
        <f>SUM(L18.1.1C05,L18.1.2C05,L18.2.1C05,L18.2.2C05)</f>
        <v>0</v>
      </c>
      <c r="AD66" s="530"/>
      <c r="AE66" s="530"/>
      <c r="AF66" s="530"/>
      <c r="AG66" s="531"/>
      <c r="AH66" s="529">
        <f>SUM(L18.1.1C06,L18.1.2C06,L18.2.1C06,L18.2.2C06)</f>
        <v>0</v>
      </c>
      <c r="AI66" s="530"/>
      <c r="AJ66" s="530"/>
      <c r="AK66" s="530"/>
      <c r="AL66" s="531"/>
      <c r="AM66" s="529">
        <f>SUM(L18.1.1C07,L18.1.2C07,L18.2.1C07,L18.2.2C07)</f>
        <v>0</v>
      </c>
      <c r="AN66" s="530"/>
      <c r="AO66" s="530"/>
      <c r="AP66" s="530"/>
      <c r="AQ66" s="531"/>
      <c r="AR66" s="529">
        <f>SUM(L18.1.1C08,L18.1.2C08,L18.2.1C08,L18.2.2C08)</f>
        <v>0</v>
      </c>
      <c r="AS66" s="530"/>
      <c r="AT66" s="530"/>
      <c r="AU66" s="530"/>
      <c r="AV66" s="531"/>
      <c r="AW66" s="529">
        <f>SUM(L18.1.1C09,L18.1.2C09,L18.2.1C09,L18.2.2C09)</f>
        <v>0</v>
      </c>
      <c r="AX66" s="530"/>
      <c r="AY66" s="530"/>
      <c r="AZ66" s="530"/>
      <c r="BA66" s="531"/>
      <c r="BB66" s="529">
        <f>SUM(L18.1.1C10,L18.1.2C10,L18.2.1C10,L18.2.2C10)</f>
        <v>0</v>
      </c>
      <c r="BC66" s="530"/>
      <c r="BD66" s="530"/>
      <c r="BE66" s="530"/>
      <c r="BF66" s="531"/>
      <c r="BG66" s="529">
        <f>SUM(L18.1.1C11,L18.1.2C11,L18.2.1C11,L18.2.2C11)</f>
        <v>0</v>
      </c>
      <c r="BH66" s="530"/>
      <c r="BI66" s="530"/>
      <c r="BJ66" s="530"/>
      <c r="BK66" s="531"/>
      <c r="BL66" s="529">
        <f>SUM(L18.1.1C12,L18.1.2C12,L18.2.1C12,L18.2.2C12)</f>
        <v>0</v>
      </c>
      <c r="BM66" s="530"/>
      <c r="BN66" s="530"/>
      <c r="BO66" s="530"/>
      <c r="BP66" s="531"/>
      <c r="BQ66" s="529">
        <f>SUM(L18.1.1C13,L18.1.2C13,L18.2.1C13,L18.2.2C13)</f>
        <v>0</v>
      </c>
      <c r="BR66" s="530"/>
      <c r="BS66" s="530"/>
      <c r="BT66" s="530"/>
      <c r="BU66" s="531"/>
      <c r="BV66" s="529">
        <f>SUM(L18.1.1C14,L18.1.2C14,L18.2.1C14,L18.2.2C14)</f>
        <v>0</v>
      </c>
      <c r="BW66" s="530"/>
      <c r="BX66" s="530"/>
      <c r="BY66" s="530"/>
      <c r="BZ66" s="531"/>
      <c r="CA66" s="529">
        <f>SUM(L18.1.1C15,L18.1.2C15,L18.2.1C15,L18.2.2C15)</f>
        <v>0</v>
      </c>
      <c r="CB66" s="530"/>
      <c r="CC66" s="530"/>
      <c r="CD66" s="530"/>
      <c r="CE66" s="531"/>
      <c r="CF66" s="529">
        <f>SUM(L18.1.1C16,L18.1.2C16,L18.2.1C16,L18.2.2C16)</f>
        <v>0</v>
      </c>
      <c r="CG66" s="530"/>
      <c r="CH66" s="530"/>
      <c r="CI66" s="530"/>
      <c r="CJ66" s="531"/>
      <c r="CK66" s="529">
        <f>SUM(L18.1.1C17,L18.1.2C17,L18.2.1C17,L18.2.2C17)</f>
        <v>0</v>
      </c>
      <c r="CL66" s="530"/>
      <c r="CM66" s="530"/>
      <c r="CN66" s="530"/>
      <c r="CO66" s="531"/>
      <c r="CP66" s="529">
        <f>SUM(L18.1.1C18,L18.1.2C18,L18.2.1C18,L18.2.2C18)</f>
        <v>0</v>
      </c>
      <c r="CQ66" s="530"/>
      <c r="CR66" s="530"/>
      <c r="CS66" s="530"/>
      <c r="CT66" s="531"/>
      <c r="CU66" s="529">
        <f>SUM(L18.1.1C19,L18.1.2C19,L18.2.1C19,L18.2.2C19)</f>
        <v>0</v>
      </c>
      <c r="CV66" s="530"/>
      <c r="CW66" s="530"/>
      <c r="CX66" s="530"/>
      <c r="CY66" s="531"/>
      <c r="CZ66" s="529">
        <f>SUM(L18.1.1C20,L18.1.2C20,L18.2.1C20,L18.2.2C20)</f>
        <v>0</v>
      </c>
      <c r="DA66" s="530"/>
      <c r="DB66" s="530"/>
      <c r="DC66" s="530"/>
      <c r="DD66" s="531"/>
      <c r="DE66" s="529">
        <f>SUM(L18.1.1C21,L18.1.2C21,L18.2.1C21,L18.2.2C21)</f>
        <v>0</v>
      </c>
      <c r="DF66" s="530"/>
      <c r="DG66" s="530"/>
      <c r="DH66" s="530"/>
      <c r="DI66" s="531"/>
      <c r="DJ66" s="529">
        <f>SUM(L18.1.1C22,L18.1.2C22,L18.2.1C22,L18.2.2C22)</f>
        <v>0</v>
      </c>
      <c r="DK66" s="530"/>
      <c r="DL66" s="530"/>
      <c r="DM66" s="530"/>
      <c r="DN66" s="531"/>
      <c r="DO66" s="529">
        <f>SUM(L18.1.1C23,L18.1.2C23,L18.2.1C23,L18.2.2C23)</f>
        <v>0</v>
      </c>
      <c r="DP66" s="530"/>
      <c r="DQ66" s="530"/>
      <c r="DR66" s="530"/>
      <c r="DS66" s="531"/>
      <c r="DT66" s="529">
        <f>SUM(L18.1.1C24,L18.1.2C24,L18.2.1C24,L18.2.2C24)</f>
        <v>0</v>
      </c>
      <c r="DU66" s="530"/>
      <c r="DV66" s="530"/>
      <c r="DW66" s="530"/>
      <c r="DX66" s="531"/>
      <c r="DY66" s="529">
        <f>SUM(L18.1.1C25,L18.1.2C25,L18.2.1C25,L18.2.2C25)</f>
        <v>0</v>
      </c>
      <c r="DZ66" s="530"/>
      <c r="EA66" s="530"/>
      <c r="EB66" s="530"/>
      <c r="EC66" s="531"/>
      <c r="ED66" s="529">
        <f>SUM(L18.1.1C26,L18.1.2C26,L18.2.1C26,L18.2.2C26)</f>
        <v>0</v>
      </c>
      <c r="EE66" s="530"/>
      <c r="EF66" s="530"/>
      <c r="EG66" s="530"/>
      <c r="EH66" s="531"/>
      <c r="EI66" s="529">
        <f>SUM(L18.1.1C27,L18.1.2C27,L18.2.1C27,L18.2.2C27)</f>
        <v>0</v>
      </c>
      <c r="EJ66" s="530"/>
      <c r="EK66" s="530"/>
      <c r="EL66" s="530"/>
      <c r="EM66" s="531"/>
      <c r="EN66" s="529">
        <f>SUM(L18.1.1C28,L18.1.2C28,L18.2.1C28,L18.2.2C28)</f>
        <v>0</v>
      </c>
      <c r="EO66" s="530"/>
      <c r="EP66" s="530"/>
      <c r="EQ66" s="530"/>
      <c r="ER66" s="531"/>
      <c r="ES66" s="529">
        <f>SUM(L18.1.1C29,L18.1.2C29,L18.2.1C29,L18.2.2C29)</f>
        <v>0</v>
      </c>
      <c r="ET66" s="530"/>
      <c r="EU66" s="530"/>
      <c r="EV66" s="530"/>
      <c r="EW66" s="531"/>
      <c r="EX66" s="529">
        <f>SUM(L18.1.1C30,L18.1.2C30,L18.2.1C30,L18.2.2C30)</f>
        <v>0</v>
      </c>
      <c r="EY66" s="530"/>
      <c r="EZ66" s="530"/>
      <c r="FA66" s="530"/>
      <c r="FB66" s="531"/>
      <c r="FC66" s="529">
        <f>SUM(L18.1.1C31,L18.1.2C31,L18.2.1C31,L18.2.2C31)</f>
        <v>0</v>
      </c>
      <c r="FD66" s="530"/>
      <c r="FE66" s="530"/>
      <c r="FF66" s="530"/>
      <c r="FG66" s="531"/>
      <c r="FH66" s="529">
        <f>SUM(L18.1.1C32,L18.1.2C32,L18.2.1C32,L18.2.2C32)</f>
        <v>0</v>
      </c>
      <c r="FI66" s="530"/>
      <c r="FJ66" s="530"/>
      <c r="FK66" s="530"/>
      <c r="FL66" s="531"/>
      <c r="FM66" s="529">
        <f>SUM(L18.1.1C33,L18.1.2C33,L18.2.1C33,L18.2.2C33)</f>
        <v>0</v>
      </c>
      <c r="FN66" s="530"/>
      <c r="FO66" s="530"/>
      <c r="FP66" s="530"/>
      <c r="FQ66" s="531"/>
      <c r="FR66" s="529">
        <f>SUM(L18.1.1C34,L18.1.2C34,L18.2.1C34,L18.2.2C34)</f>
        <v>0</v>
      </c>
      <c r="FS66" s="530"/>
      <c r="FT66" s="530"/>
      <c r="FU66" s="530"/>
      <c r="FV66" s="531"/>
      <c r="FW66" s="529">
        <f>SUM(L18.1.1C35,L18.1.2C35,L18.2.1C35,L18.2.2C35)</f>
        <v>0</v>
      </c>
      <c r="FX66" s="530"/>
      <c r="FY66" s="530"/>
      <c r="FZ66" s="530"/>
      <c r="GA66" s="531"/>
      <c r="GB66" s="529">
        <f>SUM(L18.1.1C36,L18.1.2C36,L18.2.1C36,L18.2.2C36)</f>
        <v>0</v>
      </c>
      <c r="GC66" s="530"/>
      <c r="GD66" s="530"/>
      <c r="GE66" s="530"/>
      <c r="GF66" s="531"/>
      <c r="GG66" s="529">
        <f>SUM(L18.1.1C37,L18.1.2C37,L18.2.1C37,L18.2.2C37)</f>
        <v>0</v>
      </c>
      <c r="GH66" s="530"/>
      <c r="GI66" s="530"/>
      <c r="GJ66" s="530"/>
      <c r="GK66" s="531"/>
      <c r="GL66" s="529">
        <f>SUM(L18.1.1C38,L18.1.2C38,L18.2.1C38,L18.2.2C38)</f>
        <v>0</v>
      </c>
      <c r="GM66" s="530"/>
      <c r="GN66" s="530"/>
      <c r="GO66" s="530"/>
      <c r="GP66" s="531"/>
      <c r="GQ66" s="529">
        <f>SUM(L18.1.1C39,L18.1.2C39,L18.2.1C39,L18.2.2C39)</f>
        <v>0</v>
      </c>
      <c r="GR66" s="530"/>
      <c r="GS66" s="530"/>
      <c r="GT66" s="530"/>
      <c r="GU66" s="531"/>
      <c r="GV66" s="529">
        <f>SUM(L18.1.1C40,L18.1.2C40,L18.2.1C40,L18.2.2C40)</f>
        <v>0</v>
      </c>
      <c r="GW66" s="530"/>
      <c r="GX66" s="530"/>
      <c r="GY66" s="530"/>
      <c r="GZ66" s="531"/>
      <c r="HA66" s="529">
        <f>SUM(L18.1.1C41,L18.1.2C41,L18.2.1C41,L18.2.2C41)</f>
        <v>0</v>
      </c>
      <c r="HB66" s="530"/>
      <c r="HC66" s="530"/>
      <c r="HD66" s="530"/>
      <c r="HE66" s="531"/>
      <c r="HF66" s="529">
        <f>SUM(L18.1.1C42,L18.1.2C42,L18.2.1C42,L18.2.2C42)</f>
        <v>0</v>
      </c>
      <c r="HG66" s="530"/>
      <c r="HH66" s="530"/>
      <c r="HI66" s="530"/>
      <c r="HJ66" s="531"/>
      <c r="HK66" s="529">
        <f>SUM(L18.1.1C43,L18.1.2C43,L18.2.1C43,L18.2.2C43)</f>
        <v>0</v>
      </c>
      <c r="HL66" s="530"/>
      <c r="HM66" s="530"/>
      <c r="HN66" s="530"/>
      <c r="HO66" s="531"/>
      <c r="HP66" s="529">
        <f>SUM(L18.1.1C44,L18.1.2C44,L18.2.1C44,L18.2.2C44)</f>
        <v>0</v>
      </c>
      <c r="HQ66" s="530"/>
      <c r="HR66" s="530"/>
      <c r="HS66" s="530"/>
      <c r="HT66" s="531"/>
      <c r="HU66" s="529">
        <f>SUM(L18.1.1C45,L18.1.2C45,L18.2.1C45,L18.2.2C45)</f>
        <v>0</v>
      </c>
      <c r="HV66" s="530"/>
      <c r="HW66" s="530"/>
      <c r="HX66" s="530"/>
      <c r="HY66" s="531"/>
      <c r="HZ66" s="529">
        <f>SUM(L18.1.1C46,L18.1.2C46,L18.2.1C46,L18.2.2C46)</f>
        <v>0</v>
      </c>
      <c r="IA66" s="530"/>
      <c r="IB66" s="530"/>
      <c r="IC66" s="530"/>
      <c r="ID66" s="531"/>
      <c r="IE66" s="529">
        <f>SUM(L18.1.1C47,L18.1.2C47,L18.2.1C47,L18.2.2C47)</f>
        <v>0</v>
      </c>
      <c r="IF66" s="530"/>
      <c r="IG66" s="530"/>
      <c r="IH66" s="530"/>
      <c r="II66" s="531"/>
      <c r="IJ66" s="529">
        <f>SUM(L18.1.1C48,L18.1.2C48,L18.2.1C48,L18.2.2C48)</f>
        <v>0</v>
      </c>
      <c r="IK66" s="530"/>
      <c r="IL66" s="530"/>
      <c r="IM66" s="530"/>
      <c r="IN66" s="531"/>
      <c r="IO66" s="529">
        <f>SUM(L18.1.1C49,L18.1.2C49,L18.2.1C49,L18.2.2C49)</f>
        <v>0</v>
      </c>
      <c r="IP66" s="530"/>
      <c r="IQ66" s="530"/>
      <c r="IR66" s="530"/>
      <c r="IS66" s="531"/>
      <c r="IT66" s="529">
        <f>SUM(L18.1.1C50,L18.1.2C50,L18.2.1C50,L18.2.2C50)</f>
        <v>0</v>
      </c>
      <c r="IU66" s="530"/>
      <c r="IV66" s="530"/>
      <c r="IW66" s="530"/>
      <c r="IX66" s="531"/>
      <c r="IY66" s="529">
        <f>SUM(L18.1.1C51,L18.1.2C51,L18.2.1C51,L18.2.2C51)</f>
        <v>0</v>
      </c>
      <c r="IZ66" s="530"/>
      <c r="JA66" s="530"/>
      <c r="JB66" s="530"/>
      <c r="JC66" s="531"/>
    </row>
    <row r="67" spans="1:263" ht="19.5" hidden="1" customHeight="1" thickBot="1" x14ac:dyDescent="0.25">
      <c r="A67" s="112" t="s">
        <v>114</v>
      </c>
      <c r="B67" s="634" t="s">
        <v>183</v>
      </c>
      <c r="C67" s="634"/>
      <c r="D67" s="634"/>
      <c r="E67" s="634"/>
      <c r="F67" s="634"/>
      <c r="G67" s="634"/>
      <c r="H67" s="113" t="s">
        <v>60</v>
      </c>
      <c r="I67" s="504"/>
      <c r="J67" s="505"/>
      <c r="K67" s="505"/>
      <c r="L67" s="505"/>
      <c r="M67" s="506"/>
      <c r="N67" s="505"/>
      <c r="O67" s="505"/>
      <c r="P67" s="505"/>
      <c r="Q67" s="505"/>
      <c r="R67" s="505"/>
      <c r="S67" s="504"/>
      <c r="T67" s="505"/>
      <c r="U67" s="505"/>
      <c r="V67" s="505"/>
      <c r="W67" s="506"/>
      <c r="X67" s="504"/>
      <c r="Y67" s="505"/>
      <c r="Z67" s="505"/>
      <c r="AA67" s="505"/>
      <c r="AB67" s="506"/>
      <c r="AC67" s="504"/>
      <c r="AD67" s="505"/>
      <c r="AE67" s="505"/>
      <c r="AF67" s="505"/>
      <c r="AG67" s="506"/>
      <c r="AH67" s="504"/>
      <c r="AI67" s="505"/>
      <c r="AJ67" s="505"/>
      <c r="AK67" s="505"/>
      <c r="AL67" s="506"/>
      <c r="AM67" s="504"/>
      <c r="AN67" s="505"/>
      <c r="AO67" s="505"/>
      <c r="AP67" s="505"/>
      <c r="AQ67" s="506"/>
      <c r="AR67" s="504"/>
      <c r="AS67" s="505"/>
      <c r="AT67" s="505"/>
      <c r="AU67" s="505"/>
      <c r="AV67" s="506"/>
      <c r="AW67" s="504"/>
      <c r="AX67" s="505"/>
      <c r="AY67" s="505"/>
      <c r="AZ67" s="505"/>
      <c r="BA67" s="506"/>
      <c r="BB67" s="504"/>
      <c r="BC67" s="505"/>
      <c r="BD67" s="505"/>
      <c r="BE67" s="505"/>
      <c r="BF67" s="506"/>
      <c r="BG67" s="504"/>
      <c r="BH67" s="505"/>
      <c r="BI67" s="505"/>
      <c r="BJ67" s="505"/>
      <c r="BK67" s="506"/>
      <c r="BL67" s="504"/>
      <c r="BM67" s="505"/>
      <c r="BN67" s="505"/>
      <c r="BO67" s="505"/>
      <c r="BP67" s="506"/>
      <c r="BQ67" s="504"/>
      <c r="BR67" s="505"/>
      <c r="BS67" s="505"/>
      <c r="BT67" s="505"/>
      <c r="BU67" s="506"/>
      <c r="BV67" s="504"/>
      <c r="BW67" s="505"/>
      <c r="BX67" s="505"/>
      <c r="BY67" s="505"/>
      <c r="BZ67" s="506"/>
      <c r="CA67" s="504"/>
      <c r="CB67" s="505"/>
      <c r="CC67" s="505"/>
      <c r="CD67" s="505"/>
      <c r="CE67" s="506"/>
      <c r="CF67" s="504"/>
      <c r="CG67" s="505"/>
      <c r="CH67" s="505"/>
      <c r="CI67" s="505"/>
      <c r="CJ67" s="506"/>
      <c r="CK67" s="504"/>
      <c r="CL67" s="505"/>
      <c r="CM67" s="505"/>
      <c r="CN67" s="505"/>
      <c r="CO67" s="506"/>
      <c r="CP67" s="504"/>
      <c r="CQ67" s="505"/>
      <c r="CR67" s="505"/>
      <c r="CS67" s="505"/>
      <c r="CT67" s="506"/>
      <c r="CU67" s="504"/>
      <c r="CV67" s="505"/>
      <c r="CW67" s="505"/>
      <c r="CX67" s="505"/>
      <c r="CY67" s="506"/>
      <c r="CZ67" s="504"/>
      <c r="DA67" s="505"/>
      <c r="DB67" s="505"/>
      <c r="DC67" s="505"/>
      <c r="DD67" s="506"/>
      <c r="DE67" s="504"/>
      <c r="DF67" s="505"/>
      <c r="DG67" s="505"/>
      <c r="DH67" s="505"/>
      <c r="DI67" s="506"/>
      <c r="DJ67" s="504"/>
      <c r="DK67" s="505"/>
      <c r="DL67" s="505"/>
      <c r="DM67" s="505"/>
      <c r="DN67" s="506"/>
      <c r="DO67" s="504"/>
      <c r="DP67" s="505"/>
      <c r="DQ67" s="505"/>
      <c r="DR67" s="505"/>
      <c r="DS67" s="506"/>
      <c r="DT67" s="504"/>
      <c r="DU67" s="505"/>
      <c r="DV67" s="505"/>
      <c r="DW67" s="505"/>
      <c r="DX67" s="506"/>
      <c r="DY67" s="504"/>
      <c r="DZ67" s="505"/>
      <c r="EA67" s="505"/>
      <c r="EB67" s="505"/>
      <c r="EC67" s="506"/>
      <c r="ED67" s="504"/>
      <c r="EE67" s="505"/>
      <c r="EF67" s="505"/>
      <c r="EG67" s="505"/>
      <c r="EH67" s="506"/>
      <c r="EI67" s="504"/>
      <c r="EJ67" s="505"/>
      <c r="EK67" s="505"/>
      <c r="EL67" s="505"/>
      <c r="EM67" s="506"/>
      <c r="EN67" s="504"/>
      <c r="EO67" s="505"/>
      <c r="EP67" s="505"/>
      <c r="EQ67" s="505"/>
      <c r="ER67" s="506"/>
      <c r="ES67" s="504"/>
      <c r="ET67" s="505"/>
      <c r="EU67" s="505"/>
      <c r="EV67" s="505"/>
      <c r="EW67" s="506"/>
      <c r="EX67" s="504"/>
      <c r="EY67" s="505"/>
      <c r="EZ67" s="505"/>
      <c r="FA67" s="505"/>
      <c r="FB67" s="506"/>
      <c r="FC67" s="504"/>
      <c r="FD67" s="505"/>
      <c r="FE67" s="505"/>
      <c r="FF67" s="505"/>
      <c r="FG67" s="506"/>
      <c r="FH67" s="504"/>
      <c r="FI67" s="505"/>
      <c r="FJ67" s="505"/>
      <c r="FK67" s="505"/>
      <c r="FL67" s="506"/>
      <c r="FM67" s="504"/>
      <c r="FN67" s="505"/>
      <c r="FO67" s="505"/>
      <c r="FP67" s="505"/>
      <c r="FQ67" s="506"/>
      <c r="FR67" s="504"/>
      <c r="FS67" s="505"/>
      <c r="FT67" s="505"/>
      <c r="FU67" s="505"/>
      <c r="FV67" s="506"/>
      <c r="FW67" s="504"/>
      <c r="FX67" s="505"/>
      <c r="FY67" s="505"/>
      <c r="FZ67" s="505"/>
      <c r="GA67" s="506"/>
      <c r="GB67" s="504"/>
      <c r="GC67" s="505"/>
      <c r="GD67" s="505"/>
      <c r="GE67" s="505"/>
      <c r="GF67" s="506"/>
      <c r="GG67" s="504"/>
      <c r="GH67" s="505"/>
      <c r="GI67" s="505"/>
      <c r="GJ67" s="505"/>
      <c r="GK67" s="506"/>
      <c r="GL67" s="504"/>
      <c r="GM67" s="505"/>
      <c r="GN67" s="505"/>
      <c r="GO67" s="505"/>
      <c r="GP67" s="506"/>
      <c r="GQ67" s="504"/>
      <c r="GR67" s="505"/>
      <c r="GS67" s="505"/>
      <c r="GT67" s="505"/>
      <c r="GU67" s="506"/>
      <c r="GV67" s="504"/>
      <c r="GW67" s="505"/>
      <c r="GX67" s="505"/>
      <c r="GY67" s="505"/>
      <c r="GZ67" s="506"/>
      <c r="HA67" s="504"/>
      <c r="HB67" s="505"/>
      <c r="HC67" s="505"/>
      <c r="HD67" s="505"/>
      <c r="HE67" s="506"/>
      <c r="HF67" s="504"/>
      <c r="HG67" s="505"/>
      <c r="HH67" s="505"/>
      <c r="HI67" s="505"/>
      <c r="HJ67" s="506"/>
      <c r="HK67" s="504"/>
      <c r="HL67" s="505"/>
      <c r="HM67" s="505"/>
      <c r="HN67" s="505"/>
      <c r="HO67" s="506"/>
      <c r="HP67" s="504"/>
      <c r="HQ67" s="505"/>
      <c r="HR67" s="505"/>
      <c r="HS67" s="505"/>
      <c r="HT67" s="506"/>
      <c r="HU67" s="504"/>
      <c r="HV67" s="505"/>
      <c r="HW67" s="505"/>
      <c r="HX67" s="505"/>
      <c r="HY67" s="506"/>
      <c r="HZ67" s="504"/>
      <c r="IA67" s="505"/>
      <c r="IB67" s="505"/>
      <c r="IC67" s="505"/>
      <c r="ID67" s="506"/>
      <c r="IE67" s="504"/>
      <c r="IF67" s="505"/>
      <c r="IG67" s="505"/>
      <c r="IH67" s="505"/>
      <c r="II67" s="506"/>
      <c r="IJ67" s="504"/>
      <c r="IK67" s="505"/>
      <c r="IL67" s="505"/>
      <c r="IM67" s="505"/>
      <c r="IN67" s="506"/>
      <c r="IO67" s="504"/>
      <c r="IP67" s="505"/>
      <c r="IQ67" s="505"/>
      <c r="IR67" s="505"/>
      <c r="IS67" s="506"/>
      <c r="IT67" s="504"/>
      <c r="IU67" s="505"/>
      <c r="IV67" s="505"/>
      <c r="IW67" s="505"/>
      <c r="IX67" s="506"/>
      <c r="IY67" s="504"/>
      <c r="IZ67" s="505"/>
      <c r="JA67" s="505"/>
      <c r="JB67" s="505"/>
      <c r="JC67" s="506"/>
    </row>
    <row r="68" spans="1:263" ht="21" hidden="1" customHeight="1" thickBot="1" x14ac:dyDescent="0.25">
      <c r="A68" s="88" t="s">
        <v>137</v>
      </c>
      <c r="B68" s="621" t="s">
        <v>171</v>
      </c>
      <c r="C68" s="621"/>
      <c r="D68" s="621"/>
      <c r="E68" s="621"/>
      <c r="F68" s="621"/>
      <c r="G68" s="621"/>
      <c r="H68" s="104" t="s">
        <v>17</v>
      </c>
      <c r="I68" s="630">
        <f>SUM(L14.24.1C01,L14.24.2C01)</f>
        <v>0</v>
      </c>
      <c r="J68" s="591"/>
      <c r="K68" s="591"/>
      <c r="L68" s="591"/>
      <c r="M68" s="592"/>
      <c r="N68" s="630">
        <f>SUM(L14.24.1C02,L14.24.2C02)</f>
        <v>0</v>
      </c>
      <c r="O68" s="591"/>
      <c r="P68" s="591"/>
      <c r="Q68" s="591"/>
      <c r="R68" s="592"/>
      <c r="S68" s="591">
        <f>SUM(L14.24.1C03,L14.24.2C03)</f>
        <v>0</v>
      </c>
      <c r="T68" s="591"/>
      <c r="U68" s="591"/>
      <c r="V68" s="591"/>
      <c r="W68" s="592"/>
      <c r="X68" s="591">
        <f>SUM(L14.24.1C04,L14.24.2C04)</f>
        <v>0</v>
      </c>
      <c r="Y68" s="591"/>
      <c r="Z68" s="591"/>
      <c r="AA68" s="591"/>
      <c r="AB68" s="592"/>
      <c r="AC68" s="591">
        <f>SUM(L14.24.1C05,L14.24.2C05)</f>
        <v>0</v>
      </c>
      <c r="AD68" s="591"/>
      <c r="AE68" s="591"/>
      <c r="AF68" s="591"/>
      <c r="AG68" s="592"/>
      <c r="AH68" s="591">
        <f>SUM(L14.24.1C06,L14.24.2C06)</f>
        <v>0</v>
      </c>
      <c r="AI68" s="591"/>
      <c r="AJ68" s="591"/>
      <c r="AK68" s="591"/>
      <c r="AL68" s="592"/>
      <c r="AM68" s="591">
        <f>SUM(L14.24.1C07,L14.24.2C07)</f>
        <v>0</v>
      </c>
      <c r="AN68" s="591"/>
      <c r="AO68" s="591"/>
      <c r="AP68" s="591"/>
      <c r="AQ68" s="592"/>
      <c r="AR68" s="591">
        <f>SUM(L14.24.1C08,L14.24.2C08)</f>
        <v>0</v>
      </c>
      <c r="AS68" s="591"/>
      <c r="AT68" s="591"/>
      <c r="AU68" s="591"/>
      <c r="AV68" s="592"/>
      <c r="AW68" s="591">
        <f>SUM(L14.24.1C09,L14.24.2C09)</f>
        <v>0</v>
      </c>
      <c r="AX68" s="591"/>
      <c r="AY68" s="591"/>
      <c r="AZ68" s="591"/>
      <c r="BA68" s="592"/>
      <c r="BB68" s="591">
        <f>SUM(L14.24.1C10,L14.24.2C10)</f>
        <v>0</v>
      </c>
      <c r="BC68" s="591"/>
      <c r="BD68" s="591"/>
      <c r="BE68" s="591"/>
      <c r="BF68" s="592"/>
      <c r="BG68" s="591">
        <f>SUM(L14.24.1C11,L14.24.2C11)</f>
        <v>0</v>
      </c>
      <c r="BH68" s="591"/>
      <c r="BI68" s="591"/>
      <c r="BJ68" s="591"/>
      <c r="BK68" s="592"/>
      <c r="BL68" s="591">
        <f>SUM(L14.24.1C12,L14.24.2C12)</f>
        <v>0</v>
      </c>
      <c r="BM68" s="591"/>
      <c r="BN68" s="591"/>
      <c r="BO68" s="591"/>
      <c r="BP68" s="592"/>
      <c r="BQ68" s="591">
        <f>SUM(L14.24.1C13,L14.24.2C13)</f>
        <v>0</v>
      </c>
      <c r="BR68" s="591"/>
      <c r="BS68" s="591"/>
      <c r="BT68" s="591"/>
      <c r="BU68" s="592"/>
      <c r="BV68" s="591">
        <f>SUM(L14.24.1C14,L14.24.2C14)</f>
        <v>0</v>
      </c>
      <c r="BW68" s="591"/>
      <c r="BX68" s="591"/>
      <c r="BY68" s="591"/>
      <c r="BZ68" s="592"/>
      <c r="CA68" s="591">
        <f>SUM(L14.24.1C15,L14.24.2C15)</f>
        <v>0</v>
      </c>
      <c r="CB68" s="591"/>
      <c r="CC68" s="591"/>
      <c r="CD68" s="591"/>
      <c r="CE68" s="592"/>
      <c r="CF68" s="591">
        <f>SUM(L14.24.1C16,L14.24.2C16)</f>
        <v>0</v>
      </c>
      <c r="CG68" s="591"/>
      <c r="CH68" s="591"/>
      <c r="CI68" s="591"/>
      <c r="CJ68" s="592"/>
      <c r="CK68" s="591">
        <f>SUM(L14.24.1C17,L14.24.2C17)</f>
        <v>0</v>
      </c>
      <c r="CL68" s="591"/>
      <c r="CM68" s="591"/>
      <c r="CN68" s="591"/>
      <c r="CO68" s="592"/>
      <c r="CP68" s="591">
        <f>SUM(L14.24.1C18,L14.24.2C18)</f>
        <v>0</v>
      </c>
      <c r="CQ68" s="591"/>
      <c r="CR68" s="591"/>
      <c r="CS68" s="591"/>
      <c r="CT68" s="592"/>
      <c r="CU68" s="591">
        <f>SUM(L14.24.1C19,L14.24.2C19)</f>
        <v>0</v>
      </c>
      <c r="CV68" s="591"/>
      <c r="CW68" s="591"/>
      <c r="CX68" s="591"/>
      <c r="CY68" s="592"/>
      <c r="CZ68" s="591">
        <f>SUM(L14.24.1C20,L14.24.2C20)</f>
        <v>0</v>
      </c>
      <c r="DA68" s="591"/>
      <c r="DB68" s="591"/>
      <c r="DC68" s="591"/>
      <c r="DD68" s="592"/>
      <c r="DE68" s="591">
        <f>SUM(L14.24.1C21,L14.24.2C21)</f>
        <v>0</v>
      </c>
      <c r="DF68" s="591"/>
      <c r="DG68" s="591"/>
      <c r="DH68" s="591"/>
      <c r="DI68" s="592"/>
      <c r="DJ68" s="591">
        <f>SUM(L14.24.1C22,L14.24.2C22)</f>
        <v>0</v>
      </c>
      <c r="DK68" s="591"/>
      <c r="DL68" s="591"/>
      <c r="DM68" s="591"/>
      <c r="DN68" s="592"/>
      <c r="DO68" s="591">
        <f>SUM(L14.24.1C23,L14.24.2C23)</f>
        <v>0</v>
      </c>
      <c r="DP68" s="591"/>
      <c r="DQ68" s="591"/>
      <c r="DR68" s="591"/>
      <c r="DS68" s="592"/>
      <c r="DT68" s="591">
        <f>SUM(L14.24.1C24,L14.24.2C24)</f>
        <v>0</v>
      </c>
      <c r="DU68" s="591"/>
      <c r="DV68" s="591"/>
      <c r="DW68" s="591"/>
      <c r="DX68" s="592"/>
      <c r="DY68" s="591">
        <f>SUM(L14.24.1C25,L14.24.2C25)</f>
        <v>0</v>
      </c>
      <c r="DZ68" s="591"/>
      <c r="EA68" s="591"/>
      <c r="EB68" s="591"/>
      <c r="EC68" s="592"/>
      <c r="ED68" s="591">
        <f>SUM(L14.24.1C26,L14.24.2C26)</f>
        <v>0</v>
      </c>
      <c r="EE68" s="591"/>
      <c r="EF68" s="591"/>
      <c r="EG68" s="591"/>
      <c r="EH68" s="592"/>
      <c r="EI68" s="591">
        <f>SUM(L14.24.1C27,L14.24.2C27)</f>
        <v>0</v>
      </c>
      <c r="EJ68" s="591"/>
      <c r="EK68" s="591"/>
      <c r="EL68" s="591"/>
      <c r="EM68" s="592"/>
      <c r="EN68" s="591">
        <f>SUM(L14.24.1C28,L14.24.2C28)</f>
        <v>0</v>
      </c>
      <c r="EO68" s="591"/>
      <c r="EP68" s="591"/>
      <c r="EQ68" s="591"/>
      <c r="ER68" s="592"/>
      <c r="ES68" s="591">
        <f>SUM(L14.24.1C29,L14.24.2C29)</f>
        <v>0</v>
      </c>
      <c r="ET68" s="591"/>
      <c r="EU68" s="591"/>
      <c r="EV68" s="591"/>
      <c r="EW68" s="592"/>
      <c r="EX68" s="591">
        <f>SUM(L14.24.1C30,L14.24.2C30)</f>
        <v>0</v>
      </c>
      <c r="EY68" s="591"/>
      <c r="EZ68" s="591"/>
      <c r="FA68" s="591"/>
      <c r="FB68" s="592"/>
      <c r="FC68" s="591">
        <f>SUM(L14.24.1C31,L14.24.2C31)</f>
        <v>0</v>
      </c>
      <c r="FD68" s="591"/>
      <c r="FE68" s="591"/>
      <c r="FF68" s="591"/>
      <c r="FG68" s="592"/>
      <c r="FH68" s="591">
        <f>SUM(L14.24.1C32,L14.24.2C32)</f>
        <v>0</v>
      </c>
      <c r="FI68" s="591"/>
      <c r="FJ68" s="591"/>
      <c r="FK68" s="591"/>
      <c r="FL68" s="592"/>
      <c r="FM68" s="591">
        <f>SUM(L14.24.1C33,L14.24.2C33)</f>
        <v>0</v>
      </c>
      <c r="FN68" s="591"/>
      <c r="FO68" s="591"/>
      <c r="FP68" s="591"/>
      <c r="FQ68" s="592"/>
      <c r="FR68" s="591">
        <f>SUM(L14.24.1C34,L14.24.2C34)</f>
        <v>0</v>
      </c>
      <c r="FS68" s="591"/>
      <c r="FT68" s="591"/>
      <c r="FU68" s="591"/>
      <c r="FV68" s="592"/>
      <c r="FW68" s="591">
        <f>SUM(L14.24.1C35,L14.24.2C35)</f>
        <v>0</v>
      </c>
      <c r="FX68" s="591"/>
      <c r="FY68" s="591"/>
      <c r="FZ68" s="591"/>
      <c r="GA68" s="592"/>
      <c r="GB68" s="591">
        <f>SUM(L14.24.1C36,L14.24.2C36)</f>
        <v>0</v>
      </c>
      <c r="GC68" s="591"/>
      <c r="GD68" s="591"/>
      <c r="GE68" s="591"/>
      <c r="GF68" s="592"/>
      <c r="GG68" s="591">
        <f>SUM(L14.24.1C37,L14.24.2C37)</f>
        <v>0</v>
      </c>
      <c r="GH68" s="591"/>
      <c r="GI68" s="591"/>
      <c r="GJ68" s="591"/>
      <c r="GK68" s="592"/>
      <c r="GL68" s="591">
        <f>SUM(L14.24.1C38,L14.24.2C38)</f>
        <v>0</v>
      </c>
      <c r="GM68" s="591"/>
      <c r="GN68" s="591"/>
      <c r="GO68" s="591"/>
      <c r="GP68" s="592"/>
      <c r="GQ68" s="591">
        <f>SUM(L14.24.1C39,L14.24.2C39)</f>
        <v>0</v>
      </c>
      <c r="GR68" s="591"/>
      <c r="GS68" s="591"/>
      <c r="GT68" s="591"/>
      <c r="GU68" s="592"/>
      <c r="GV68" s="591">
        <f>SUM(L14.24.1C40,L14.24.2C40)</f>
        <v>0</v>
      </c>
      <c r="GW68" s="591"/>
      <c r="GX68" s="591"/>
      <c r="GY68" s="591"/>
      <c r="GZ68" s="592"/>
      <c r="HA68" s="591">
        <f>SUM(L14.24.1C41,L14.24.2C41)</f>
        <v>0</v>
      </c>
      <c r="HB68" s="591"/>
      <c r="HC68" s="591"/>
      <c r="HD68" s="591"/>
      <c r="HE68" s="592"/>
      <c r="HF68" s="591">
        <f>SUM(L14.24.1C42,L14.24.2C42)</f>
        <v>0</v>
      </c>
      <c r="HG68" s="591"/>
      <c r="HH68" s="591"/>
      <c r="HI68" s="591"/>
      <c r="HJ68" s="592"/>
      <c r="HK68" s="591">
        <f>SUM(L14.24.1C43,L14.24.2C43)</f>
        <v>0</v>
      </c>
      <c r="HL68" s="591"/>
      <c r="HM68" s="591"/>
      <c r="HN68" s="591"/>
      <c r="HO68" s="592"/>
      <c r="HP68" s="591">
        <f>SUM(L14.24.1C44,L14.24.2C44)</f>
        <v>0</v>
      </c>
      <c r="HQ68" s="591"/>
      <c r="HR68" s="591"/>
      <c r="HS68" s="591"/>
      <c r="HT68" s="592"/>
      <c r="HU68" s="591">
        <f>SUM(L14.24.1C45,L14.24.2C45)</f>
        <v>0</v>
      </c>
      <c r="HV68" s="591"/>
      <c r="HW68" s="591"/>
      <c r="HX68" s="591"/>
      <c r="HY68" s="592"/>
      <c r="HZ68" s="591">
        <f>SUM(L14.24.1C46,L14.24.2C46)</f>
        <v>0</v>
      </c>
      <c r="IA68" s="591"/>
      <c r="IB68" s="591"/>
      <c r="IC68" s="591"/>
      <c r="ID68" s="592"/>
      <c r="IE68" s="591">
        <f>SUM(L14.24.1C47,L14.24.2C47)</f>
        <v>0</v>
      </c>
      <c r="IF68" s="591"/>
      <c r="IG68" s="591"/>
      <c r="IH68" s="591"/>
      <c r="II68" s="592"/>
      <c r="IJ68" s="591">
        <f>SUM(L14.24.1C48,L14.24.2C48)</f>
        <v>0</v>
      </c>
      <c r="IK68" s="591"/>
      <c r="IL68" s="591"/>
      <c r="IM68" s="591"/>
      <c r="IN68" s="592"/>
      <c r="IO68" s="591">
        <f>SUM(L14.24.1C49,L14.24.2C49)</f>
        <v>0</v>
      </c>
      <c r="IP68" s="591"/>
      <c r="IQ68" s="591"/>
      <c r="IR68" s="591"/>
      <c r="IS68" s="592"/>
      <c r="IT68" s="591">
        <f>SUM(L14.24.1C50,L14.24.2C50)</f>
        <v>0</v>
      </c>
      <c r="IU68" s="591"/>
      <c r="IV68" s="591"/>
      <c r="IW68" s="591"/>
      <c r="IX68" s="592"/>
      <c r="IY68" s="591">
        <f>SUM(L14.24.1C51,L14.24.2C51)</f>
        <v>0</v>
      </c>
      <c r="IZ68" s="591"/>
      <c r="JA68" s="591"/>
      <c r="JB68" s="591"/>
      <c r="JC68" s="592"/>
    </row>
    <row r="69" spans="1:263" ht="15.75" x14ac:dyDescent="0.2">
      <c r="A69" s="114"/>
      <c r="B69" s="115"/>
      <c r="C69" s="115"/>
      <c r="D69" s="115"/>
      <c r="E69" s="115"/>
      <c r="F69" s="115"/>
      <c r="G69" s="115"/>
      <c r="H69" s="116"/>
      <c r="I69" s="502">
        <f>L18.3C01*L18.3.1PC01</f>
        <v>0</v>
      </c>
      <c r="J69" s="503"/>
      <c r="K69" s="503"/>
      <c r="L69" s="503"/>
      <c r="M69" s="503"/>
      <c r="N69" s="502">
        <f>L18.3C02*L18.3.1PC02</f>
        <v>0</v>
      </c>
      <c r="O69" s="503"/>
      <c r="P69" s="503"/>
      <c r="Q69" s="503"/>
      <c r="R69" s="503"/>
      <c r="S69" s="502">
        <f>L18.3C03*L18.3.1PC03</f>
        <v>0</v>
      </c>
      <c r="T69" s="503"/>
      <c r="U69" s="503"/>
      <c r="V69" s="503"/>
      <c r="W69" s="503"/>
      <c r="X69" s="502">
        <f>L18.3C04*L18.3.1PC04</f>
        <v>0</v>
      </c>
      <c r="Y69" s="503"/>
      <c r="Z69" s="503"/>
      <c r="AA69" s="503"/>
      <c r="AB69" s="503"/>
      <c r="AC69" s="502">
        <f>L18.3C05*L18.3.1PC05</f>
        <v>0</v>
      </c>
      <c r="AD69" s="503"/>
      <c r="AE69" s="503"/>
      <c r="AF69" s="503"/>
      <c r="AG69" s="503"/>
      <c r="AH69" s="502">
        <f>L18.3C06*L18.3.1PC06</f>
        <v>0</v>
      </c>
      <c r="AI69" s="503"/>
      <c r="AJ69" s="503"/>
      <c r="AK69" s="503"/>
      <c r="AL69" s="503"/>
      <c r="AM69" s="502">
        <f>L18.3C07*L18.3.1PC07</f>
        <v>0</v>
      </c>
      <c r="AN69" s="503"/>
      <c r="AO69" s="503"/>
      <c r="AP69" s="503"/>
      <c r="AQ69" s="503"/>
      <c r="AR69" s="502">
        <f>L18.3C08*L18.3.1PC08</f>
        <v>0</v>
      </c>
      <c r="AS69" s="503"/>
      <c r="AT69" s="503"/>
      <c r="AU69" s="503"/>
      <c r="AV69" s="503"/>
      <c r="AW69" s="502">
        <f>L18.3C09*L18.3.1PC09</f>
        <v>0</v>
      </c>
      <c r="AX69" s="503"/>
      <c r="AY69" s="503"/>
      <c r="AZ69" s="503"/>
      <c r="BA69" s="503"/>
      <c r="BB69" s="502">
        <f>L18.3C10*L18.3.1PC10</f>
        <v>0</v>
      </c>
      <c r="BC69" s="503"/>
      <c r="BD69" s="503"/>
      <c r="BE69" s="503"/>
      <c r="BF69" s="503"/>
      <c r="BG69" s="502">
        <f>L18.3C11*L18.3.1PC11</f>
        <v>0</v>
      </c>
      <c r="BH69" s="503"/>
      <c r="BI69" s="503"/>
      <c r="BJ69" s="503"/>
      <c r="BK69" s="503"/>
      <c r="BL69" s="502">
        <f>L18.3C12*L18.3.1PC12</f>
        <v>0</v>
      </c>
      <c r="BM69" s="503"/>
      <c r="BN69" s="503"/>
      <c r="BO69" s="503"/>
      <c r="BP69" s="503"/>
      <c r="BQ69" s="502">
        <f>L18.3C13*L18.3.1PC13</f>
        <v>0</v>
      </c>
      <c r="BR69" s="503"/>
      <c r="BS69" s="503"/>
      <c r="BT69" s="503"/>
      <c r="BU69" s="503"/>
      <c r="BV69" s="502">
        <f>L18.3C14*L18.3.1PC14</f>
        <v>0</v>
      </c>
      <c r="BW69" s="503"/>
      <c r="BX69" s="503"/>
      <c r="BY69" s="503"/>
      <c r="BZ69" s="503"/>
      <c r="CA69" s="502">
        <f>L18.3C15*L18.3.1PC15</f>
        <v>0</v>
      </c>
      <c r="CB69" s="503"/>
      <c r="CC69" s="503"/>
      <c r="CD69" s="503"/>
      <c r="CE69" s="503"/>
      <c r="CF69" s="502">
        <f>L18.3C16*L18.3.1PC16</f>
        <v>0</v>
      </c>
      <c r="CG69" s="503"/>
      <c r="CH69" s="503"/>
      <c r="CI69" s="503"/>
      <c r="CJ69" s="503"/>
      <c r="CK69" s="502">
        <f>L18.3C17*L18.3.1PC17</f>
        <v>0</v>
      </c>
      <c r="CL69" s="503"/>
      <c r="CM69" s="503"/>
      <c r="CN69" s="503"/>
      <c r="CO69" s="503"/>
      <c r="CP69" s="502">
        <f>L18.3C18*L18.3.1PC18</f>
        <v>0</v>
      </c>
      <c r="CQ69" s="503"/>
      <c r="CR69" s="503"/>
      <c r="CS69" s="503"/>
      <c r="CT69" s="503"/>
      <c r="CU69" s="502">
        <f>L18.3C19*L18.3.1PC19</f>
        <v>0</v>
      </c>
      <c r="CV69" s="503"/>
      <c r="CW69" s="503"/>
      <c r="CX69" s="503"/>
      <c r="CY69" s="503"/>
      <c r="CZ69" s="502">
        <f>L18.3C20*L18.3.1PC20</f>
        <v>0</v>
      </c>
      <c r="DA69" s="503"/>
      <c r="DB69" s="503"/>
      <c r="DC69" s="503"/>
      <c r="DD69" s="503"/>
      <c r="DE69" s="502">
        <f>L18.3C21*L18.3.1PC21</f>
        <v>0</v>
      </c>
      <c r="DF69" s="503"/>
      <c r="DG69" s="503"/>
      <c r="DH69" s="503"/>
      <c r="DI69" s="503"/>
      <c r="DJ69" s="502">
        <f>L18.3C22*L18.3.1PC22</f>
        <v>0</v>
      </c>
      <c r="DK69" s="503"/>
      <c r="DL69" s="503"/>
      <c r="DM69" s="503"/>
      <c r="DN69" s="503"/>
      <c r="DO69" s="502">
        <f>L18.3C23*L18.3.1PC23</f>
        <v>0</v>
      </c>
      <c r="DP69" s="503"/>
      <c r="DQ69" s="503"/>
      <c r="DR69" s="503"/>
      <c r="DS69" s="503"/>
      <c r="DT69" s="502">
        <f>L18.3C24*L18.3.1PC24</f>
        <v>0</v>
      </c>
      <c r="DU69" s="503"/>
      <c r="DV69" s="503"/>
      <c r="DW69" s="503"/>
      <c r="DX69" s="503"/>
      <c r="DY69" s="502">
        <f>L18.3C25*L18.3.1PC25</f>
        <v>0</v>
      </c>
      <c r="DZ69" s="503"/>
      <c r="EA69" s="503"/>
      <c r="EB69" s="503"/>
      <c r="EC69" s="503"/>
      <c r="ED69" s="502">
        <f>L18.3C26*L18.3.1PC26</f>
        <v>0</v>
      </c>
      <c r="EE69" s="503"/>
      <c r="EF69" s="503"/>
      <c r="EG69" s="503"/>
      <c r="EH69" s="503"/>
      <c r="EI69" s="502">
        <f>L18.3C27*L18.3.1PC27</f>
        <v>0</v>
      </c>
      <c r="EJ69" s="503"/>
      <c r="EK69" s="503"/>
      <c r="EL69" s="503"/>
      <c r="EM69" s="503"/>
      <c r="EN69" s="502">
        <f>L18.3C28*L18.3.1PC28</f>
        <v>0</v>
      </c>
      <c r="EO69" s="503"/>
      <c r="EP69" s="503"/>
      <c r="EQ69" s="503"/>
      <c r="ER69" s="503"/>
      <c r="ES69" s="502">
        <f>L18.3C29*L18.3.1PC29</f>
        <v>0</v>
      </c>
      <c r="ET69" s="503"/>
      <c r="EU69" s="503"/>
      <c r="EV69" s="503"/>
      <c r="EW69" s="503"/>
      <c r="EX69" s="502">
        <f>L18.3C30*L18.3.1PC30</f>
        <v>0</v>
      </c>
      <c r="EY69" s="503"/>
      <c r="EZ69" s="503"/>
      <c r="FA69" s="503"/>
      <c r="FB69" s="503"/>
      <c r="FC69" s="502">
        <f>L18.3C31*L18.3.1PC31</f>
        <v>0</v>
      </c>
      <c r="FD69" s="503"/>
      <c r="FE69" s="503"/>
      <c r="FF69" s="503"/>
      <c r="FG69" s="503"/>
      <c r="FH69" s="502">
        <f>L18.3C32*L18.3.1PC32</f>
        <v>0</v>
      </c>
      <c r="FI69" s="503"/>
      <c r="FJ69" s="503"/>
      <c r="FK69" s="503"/>
      <c r="FL69" s="503"/>
      <c r="FM69" s="502">
        <f>L18.3C33*L18.3.1PC33</f>
        <v>0</v>
      </c>
      <c r="FN69" s="503"/>
      <c r="FO69" s="503"/>
      <c r="FP69" s="503"/>
      <c r="FQ69" s="503"/>
      <c r="FR69" s="502">
        <f>L18.3C34*L18.3.1PC34</f>
        <v>0</v>
      </c>
      <c r="FS69" s="503"/>
      <c r="FT69" s="503"/>
      <c r="FU69" s="503"/>
      <c r="FV69" s="503"/>
      <c r="FW69" s="502">
        <f>L18.3C35*L18.3.1PC35</f>
        <v>0</v>
      </c>
      <c r="FX69" s="503"/>
      <c r="FY69" s="503"/>
      <c r="FZ69" s="503"/>
      <c r="GA69" s="503"/>
      <c r="GB69" s="502">
        <f>L18.3C36*L18.3.1PC36</f>
        <v>0</v>
      </c>
      <c r="GC69" s="503"/>
      <c r="GD69" s="503"/>
      <c r="GE69" s="503"/>
      <c r="GF69" s="503"/>
      <c r="GG69" s="502">
        <f>L18.3C37*L18.3.1PC37</f>
        <v>0</v>
      </c>
      <c r="GH69" s="503"/>
      <c r="GI69" s="503"/>
      <c r="GJ69" s="503"/>
      <c r="GK69" s="503"/>
      <c r="GL69" s="502">
        <f>L18.3C38*L18.3.1PC38</f>
        <v>0</v>
      </c>
      <c r="GM69" s="503"/>
      <c r="GN69" s="503"/>
      <c r="GO69" s="503"/>
      <c r="GP69" s="503"/>
      <c r="GQ69" s="502">
        <f>L18.3C39*L18.3.1PC39</f>
        <v>0</v>
      </c>
      <c r="GR69" s="503"/>
      <c r="GS69" s="503"/>
      <c r="GT69" s="503"/>
      <c r="GU69" s="503"/>
      <c r="GV69" s="502">
        <f>L18.3C40*L18.3.1PC40</f>
        <v>0</v>
      </c>
      <c r="GW69" s="503"/>
      <c r="GX69" s="503"/>
      <c r="GY69" s="503"/>
      <c r="GZ69" s="503"/>
      <c r="HA69" s="502">
        <f>L18.3C41*L18.3.1PC41</f>
        <v>0</v>
      </c>
      <c r="HB69" s="503"/>
      <c r="HC69" s="503"/>
      <c r="HD69" s="503"/>
      <c r="HE69" s="503"/>
      <c r="HF69" s="502">
        <f>L18.3C42*L18.3.1PC42</f>
        <v>0</v>
      </c>
      <c r="HG69" s="503"/>
      <c r="HH69" s="503"/>
      <c r="HI69" s="503"/>
      <c r="HJ69" s="503"/>
      <c r="HK69" s="502">
        <f>L18.3C43*L18.3.1PC43</f>
        <v>0</v>
      </c>
      <c r="HL69" s="503"/>
      <c r="HM69" s="503"/>
      <c r="HN69" s="503"/>
      <c r="HO69" s="503"/>
      <c r="HP69" s="502">
        <f>L18.3C44*L18.3.1PC44</f>
        <v>0</v>
      </c>
      <c r="HQ69" s="503"/>
      <c r="HR69" s="503"/>
      <c r="HS69" s="503"/>
      <c r="HT69" s="503"/>
      <c r="HU69" s="502">
        <f>L18.3C45*L18.3.1PC45</f>
        <v>0</v>
      </c>
      <c r="HV69" s="503"/>
      <c r="HW69" s="503"/>
      <c r="HX69" s="503"/>
      <c r="HY69" s="503"/>
      <c r="HZ69" s="502">
        <f>L18.3C46*L18.3.1PC46</f>
        <v>0</v>
      </c>
      <c r="IA69" s="503"/>
      <c r="IB69" s="503"/>
      <c r="IC69" s="503"/>
      <c r="ID69" s="503"/>
      <c r="IE69" s="502">
        <f>L18.3C47*L18.3.1PC47</f>
        <v>0</v>
      </c>
      <c r="IF69" s="503"/>
      <c r="IG69" s="503"/>
      <c r="IH69" s="503"/>
      <c r="II69" s="503"/>
      <c r="IJ69" s="502">
        <f>L18.3C48*L18.3.1PC48</f>
        <v>0</v>
      </c>
      <c r="IK69" s="503"/>
      <c r="IL69" s="503"/>
      <c r="IM69" s="503"/>
      <c r="IN69" s="503"/>
      <c r="IO69" s="502">
        <f>L18.3C49*L18.3.1PC49</f>
        <v>0</v>
      </c>
      <c r="IP69" s="503"/>
      <c r="IQ69" s="503"/>
      <c r="IR69" s="503"/>
      <c r="IS69" s="503"/>
      <c r="IT69" s="502">
        <f>L18.3C50*L18.3.1PC50</f>
        <v>0</v>
      </c>
      <c r="IU69" s="503"/>
      <c r="IV69" s="503"/>
      <c r="IW69" s="503"/>
      <c r="IX69" s="503"/>
      <c r="IY69" s="502">
        <f>L18.3C51*L18.3.1PC51</f>
        <v>0</v>
      </c>
      <c r="IZ69" s="503"/>
      <c r="JA69" s="503"/>
      <c r="JB69" s="503"/>
      <c r="JC69" s="503"/>
    </row>
    <row r="70" spans="1:263" ht="15" x14ac:dyDescent="0.2"/>
    <row r="71" spans="1:263" ht="15" x14ac:dyDescent="0.2">
      <c r="A71" s="120"/>
      <c r="F71" s="83" t="s">
        <v>75</v>
      </c>
    </row>
    <row r="72" spans="1:263" ht="21" customHeight="1" x14ac:dyDescent="0.2">
      <c r="A72" s="120"/>
    </row>
    <row r="73" spans="1:263" ht="21" customHeight="1" x14ac:dyDescent="0.2">
      <c r="A73" s="120"/>
    </row>
    <row r="74" spans="1:263" ht="21" customHeight="1" x14ac:dyDescent="0.2">
      <c r="A74" s="120"/>
    </row>
    <row r="75" spans="1:263" ht="21" customHeight="1" x14ac:dyDescent="0.2">
      <c r="A75" s="120"/>
    </row>
    <row r="76" spans="1:263" ht="21" customHeight="1" x14ac:dyDescent="0.2">
      <c r="A76" s="120"/>
    </row>
    <row r="77" spans="1:263" ht="21" customHeight="1" x14ac:dyDescent="0.2">
      <c r="A77" s="120"/>
    </row>
    <row r="78" spans="1:263" ht="21" customHeight="1" x14ac:dyDescent="0.2">
      <c r="A78" s="120"/>
    </row>
    <row r="79" spans="1:263" ht="21" customHeight="1" x14ac:dyDescent="0.2">
      <c r="A79" s="120"/>
    </row>
    <row r="80" spans="1:263" ht="21" customHeight="1" x14ac:dyDescent="0.2">
      <c r="A80" s="120"/>
    </row>
    <row r="81" spans="1:1" ht="21" customHeight="1" x14ac:dyDescent="0.2">
      <c r="A81" s="120"/>
    </row>
    <row r="82" spans="1:1" ht="21" customHeight="1" x14ac:dyDescent="0.2">
      <c r="A82" s="120"/>
    </row>
    <row r="83" spans="1:1" ht="21" customHeight="1" x14ac:dyDescent="0.2">
      <c r="A83" s="120"/>
    </row>
    <row r="84" spans="1:1" ht="21" customHeight="1" x14ac:dyDescent="0.2">
      <c r="A84" s="120"/>
    </row>
    <row r="85" spans="1:1" ht="21" customHeight="1" x14ac:dyDescent="0.2">
      <c r="A85" s="120"/>
    </row>
    <row r="86" spans="1:1" ht="21" customHeight="1" x14ac:dyDescent="0.2">
      <c r="A86" s="120"/>
    </row>
    <row r="87" spans="1:1" ht="21" customHeight="1" x14ac:dyDescent="0.2">
      <c r="A87" s="120"/>
    </row>
    <row r="88" spans="1:1" ht="21" customHeight="1" x14ac:dyDescent="0.2">
      <c r="A88" s="120"/>
    </row>
    <row r="89" spans="1:1" ht="21" customHeight="1" x14ac:dyDescent="0.2">
      <c r="A89" s="120"/>
    </row>
    <row r="90" spans="1:1" ht="21" customHeight="1" x14ac:dyDescent="0.2">
      <c r="A90" s="120"/>
    </row>
    <row r="91" spans="1:1" ht="21" customHeight="1" x14ac:dyDescent="0.2">
      <c r="A91" s="120"/>
    </row>
    <row r="92" spans="1:1" ht="21" customHeight="1" x14ac:dyDescent="0.2">
      <c r="A92" s="120"/>
    </row>
    <row r="93" spans="1:1" ht="21" customHeight="1" x14ac:dyDescent="0.2">
      <c r="A93" s="120"/>
    </row>
    <row r="94" spans="1:1" ht="21" customHeight="1" x14ac:dyDescent="0.2">
      <c r="A94" s="120"/>
    </row>
    <row r="95" spans="1:1" ht="21" customHeight="1" x14ac:dyDescent="0.2">
      <c r="A95" s="120"/>
    </row>
    <row r="96" spans="1:1" ht="21" customHeight="1" x14ac:dyDescent="0.2">
      <c r="A96" s="120"/>
    </row>
    <row r="97" spans="1:1" ht="21" customHeight="1" x14ac:dyDescent="0.2">
      <c r="A97" s="120"/>
    </row>
    <row r="98" spans="1:1" ht="21" customHeight="1" x14ac:dyDescent="0.2">
      <c r="A98" s="120"/>
    </row>
    <row r="99" spans="1:1" ht="21" customHeight="1" x14ac:dyDescent="0.2">
      <c r="A99" s="120"/>
    </row>
    <row r="100" spans="1:1" ht="21" customHeight="1" x14ac:dyDescent="0.2">
      <c r="A100" s="120"/>
    </row>
    <row r="101" spans="1:1" ht="21" customHeight="1" x14ac:dyDescent="0.2">
      <c r="A101" s="120"/>
    </row>
    <row r="102" spans="1:1" ht="21" customHeight="1" x14ac:dyDescent="0.2">
      <c r="A102" s="120"/>
    </row>
    <row r="103" spans="1:1" ht="21" customHeight="1" x14ac:dyDescent="0.2">
      <c r="A103" s="120"/>
    </row>
    <row r="104" spans="1:1" ht="21" customHeight="1" x14ac:dyDescent="0.2">
      <c r="A104" s="120"/>
    </row>
    <row r="105" spans="1:1" ht="21" customHeight="1" x14ac:dyDescent="0.2">
      <c r="A105" s="120"/>
    </row>
    <row r="106" spans="1:1" ht="21" customHeight="1" x14ac:dyDescent="0.2">
      <c r="A106" s="120"/>
    </row>
    <row r="107" spans="1:1" ht="21" customHeight="1" x14ac:dyDescent="0.2">
      <c r="A107" s="120"/>
    </row>
    <row r="108" spans="1:1" ht="21" customHeight="1" x14ac:dyDescent="0.2">
      <c r="A108" s="120"/>
    </row>
    <row r="109" spans="1:1" ht="21" customHeight="1" x14ac:dyDescent="0.2">
      <c r="A109" s="120"/>
    </row>
    <row r="110" spans="1:1" ht="21" customHeight="1" x14ac:dyDescent="0.2">
      <c r="A110" s="120"/>
    </row>
    <row r="111" spans="1:1" ht="21" customHeight="1" x14ac:dyDescent="0.2">
      <c r="A111" s="120"/>
    </row>
    <row r="112" spans="1:1" ht="21" customHeight="1" x14ac:dyDescent="0.2">
      <c r="A112" s="120"/>
    </row>
    <row r="113" spans="1:1" ht="21" customHeight="1" x14ac:dyDescent="0.2">
      <c r="A113" s="120"/>
    </row>
    <row r="114" spans="1:1" ht="21" customHeight="1" x14ac:dyDescent="0.2">
      <c r="A114" s="120"/>
    </row>
    <row r="115" spans="1:1" ht="21" customHeight="1" x14ac:dyDescent="0.2">
      <c r="A115" s="120"/>
    </row>
    <row r="116" spans="1:1" ht="21" customHeight="1" x14ac:dyDescent="0.2">
      <c r="A116" s="120"/>
    </row>
    <row r="117" spans="1:1" ht="21" customHeight="1" x14ac:dyDescent="0.2">
      <c r="A117" s="120"/>
    </row>
    <row r="118" spans="1:1" ht="21" customHeight="1" x14ac:dyDescent="0.2">
      <c r="A118" s="120"/>
    </row>
    <row r="119" spans="1:1" ht="21" customHeight="1" x14ac:dyDescent="0.2">
      <c r="A119" s="120"/>
    </row>
    <row r="120" spans="1:1" ht="21" customHeight="1" x14ac:dyDescent="0.2">
      <c r="A120" s="120"/>
    </row>
    <row r="121" spans="1:1" ht="21" customHeight="1" x14ac:dyDescent="0.2">
      <c r="A121" s="120"/>
    </row>
    <row r="122" spans="1:1" ht="21" customHeight="1" x14ac:dyDescent="0.2">
      <c r="A122" s="120"/>
    </row>
    <row r="123" spans="1:1" ht="21" customHeight="1" x14ac:dyDescent="0.2">
      <c r="A123" s="120"/>
    </row>
    <row r="124" spans="1:1" ht="21" customHeight="1" x14ac:dyDescent="0.2">
      <c r="A124" s="120"/>
    </row>
    <row r="125" spans="1:1" ht="21" customHeight="1" x14ac:dyDescent="0.2">
      <c r="A125" s="120"/>
    </row>
    <row r="126" spans="1:1" ht="21" customHeight="1" x14ac:dyDescent="0.2">
      <c r="A126" s="120"/>
    </row>
    <row r="127" spans="1:1" ht="21" customHeight="1" x14ac:dyDescent="0.2">
      <c r="A127" s="120"/>
    </row>
    <row r="128" spans="1:1" ht="21" customHeight="1" x14ac:dyDescent="0.2">
      <c r="A128" s="120"/>
    </row>
    <row r="129" spans="1:1" ht="21" customHeight="1" x14ac:dyDescent="0.2">
      <c r="A129" s="120"/>
    </row>
    <row r="130" spans="1:1" ht="21" customHeight="1" x14ac:dyDescent="0.2">
      <c r="A130" s="120"/>
    </row>
    <row r="131" spans="1:1" ht="21" customHeight="1" x14ac:dyDescent="0.2">
      <c r="A131" s="120"/>
    </row>
    <row r="132" spans="1:1" ht="21" customHeight="1" x14ac:dyDescent="0.2">
      <c r="A132" s="120"/>
    </row>
    <row r="133" spans="1:1" ht="21" customHeight="1" x14ac:dyDescent="0.2">
      <c r="A133" s="120"/>
    </row>
    <row r="134" spans="1:1" ht="21" customHeight="1" x14ac:dyDescent="0.2">
      <c r="A134" s="120"/>
    </row>
    <row r="135" spans="1:1" ht="21" customHeight="1" x14ac:dyDescent="0.2">
      <c r="A135" s="120"/>
    </row>
    <row r="136" spans="1:1" ht="21" customHeight="1" x14ac:dyDescent="0.2">
      <c r="A136" s="120"/>
    </row>
    <row r="137" spans="1:1" ht="21" customHeight="1" x14ac:dyDescent="0.2">
      <c r="A137" s="120"/>
    </row>
    <row r="138" spans="1:1" ht="21" customHeight="1" x14ac:dyDescent="0.2">
      <c r="A138" s="120"/>
    </row>
    <row r="139" spans="1:1" ht="21" customHeight="1" x14ac:dyDescent="0.2">
      <c r="A139" s="120"/>
    </row>
    <row r="140" spans="1:1" ht="21" customHeight="1" x14ac:dyDescent="0.2">
      <c r="A140" s="120"/>
    </row>
    <row r="141" spans="1:1" ht="21" customHeight="1" x14ac:dyDescent="0.2">
      <c r="A141" s="120"/>
    </row>
    <row r="142" spans="1:1" ht="21" customHeight="1" x14ac:dyDescent="0.2">
      <c r="A142" s="120"/>
    </row>
    <row r="143" spans="1:1" ht="21" customHeight="1" x14ac:dyDescent="0.2">
      <c r="A143" s="120"/>
    </row>
    <row r="144" spans="1:1" ht="21" customHeight="1" x14ac:dyDescent="0.2">
      <c r="A144" s="120"/>
    </row>
    <row r="145" spans="1:1" ht="21" customHeight="1" x14ac:dyDescent="0.2">
      <c r="A145" s="120"/>
    </row>
    <row r="146" spans="1:1" ht="21" customHeight="1" x14ac:dyDescent="0.2">
      <c r="A146" s="120"/>
    </row>
    <row r="147" spans="1:1" ht="21" customHeight="1" x14ac:dyDescent="0.2">
      <c r="A147" s="120"/>
    </row>
    <row r="148" spans="1:1" ht="21" customHeight="1" x14ac:dyDescent="0.2">
      <c r="A148" s="120"/>
    </row>
    <row r="149" spans="1:1" ht="21" customHeight="1" x14ac:dyDescent="0.2">
      <c r="A149" s="120"/>
    </row>
    <row r="150" spans="1:1" ht="21" customHeight="1" x14ac:dyDescent="0.2">
      <c r="A150" s="120"/>
    </row>
    <row r="151" spans="1:1" ht="21" customHeight="1" x14ac:dyDescent="0.2">
      <c r="A151" s="120"/>
    </row>
    <row r="152" spans="1:1" ht="21" customHeight="1" x14ac:dyDescent="0.2">
      <c r="A152" s="120"/>
    </row>
    <row r="153" spans="1:1" ht="21" customHeight="1" x14ac:dyDescent="0.2">
      <c r="A153" s="120"/>
    </row>
    <row r="154" spans="1:1" ht="21" customHeight="1" x14ac:dyDescent="0.2">
      <c r="A154" s="120"/>
    </row>
    <row r="155" spans="1:1" ht="21" customHeight="1" x14ac:dyDescent="0.2">
      <c r="A155" s="120"/>
    </row>
    <row r="156" spans="1:1" ht="21" customHeight="1" x14ac:dyDescent="0.2">
      <c r="A156" s="120"/>
    </row>
    <row r="157" spans="1:1" ht="21" customHeight="1" x14ac:dyDescent="0.2">
      <c r="A157" s="120"/>
    </row>
    <row r="158" spans="1:1" ht="21" customHeight="1" x14ac:dyDescent="0.2">
      <c r="A158" s="120"/>
    </row>
    <row r="159" spans="1:1" ht="21" customHeight="1" x14ac:dyDescent="0.2">
      <c r="A159" s="120"/>
    </row>
    <row r="160" spans="1:1" ht="21" customHeight="1" x14ac:dyDescent="0.2">
      <c r="A160" s="120"/>
    </row>
    <row r="161" spans="1:1" ht="21" customHeight="1" x14ac:dyDescent="0.2">
      <c r="A161" s="120"/>
    </row>
    <row r="162" spans="1:1" ht="21" customHeight="1" x14ac:dyDescent="0.2">
      <c r="A162" s="120"/>
    </row>
    <row r="163" spans="1:1" ht="21" customHeight="1" x14ac:dyDescent="0.2">
      <c r="A163" s="120"/>
    </row>
    <row r="164" spans="1:1" ht="21" customHeight="1" x14ac:dyDescent="0.2">
      <c r="A164" s="120"/>
    </row>
    <row r="165" spans="1:1" ht="21" customHeight="1" x14ac:dyDescent="0.2">
      <c r="A165" s="120"/>
    </row>
    <row r="166" spans="1:1" ht="21" customHeight="1" x14ac:dyDescent="0.2">
      <c r="A166" s="120"/>
    </row>
    <row r="167" spans="1:1" ht="21" customHeight="1" x14ac:dyDescent="0.2">
      <c r="A167" s="120"/>
    </row>
    <row r="168" spans="1:1" ht="21" customHeight="1" x14ac:dyDescent="0.2">
      <c r="A168" s="120"/>
    </row>
    <row r="169" spans="1:1" ht="21" customHeight="1" x14ac:dyDescent="0.2">
      <c r="A169" s="120"/>
    </row>
    <row r="170" spans="1:1" ht="21" customHeight="1" x14ac:dyDescent="0.2">
      <c r="A170" s="120"/>
    </row>
    <row r="171" spans="1:1" ht="21" customHeight="1" x14ac:dyDescent="0.2">
      <c r="A171" s="120"/>
    </row>
    <row r="172" spans="1:1" ht="21" customHeight="1" x14ac:dyDescent="0.2">
      <c r="A172" s="120"/>
    </row>
    <row r="173" spans="1:1" ht="21" customHeight="1" x14ac:dyDescent="0.2">
      <c r="A173" s="120"/>
    </row>
    <row r="174" spans="1:1" ht="21" customHeight="1" x14ac:dyDescent="0.2">
      <c r="A174" s="120"/>
    </row>
    <row r="175" spans="1:1" ht="21" customHeight="1" x14ac:dyDescent="0.2">
      <c r="A175" s="120"/>
    </row>
    <row r="176" spans="1:1" ht="21" customHeight="1" x14ac:dyDescent="0.2">
      <c r="A176" s="120"/>
    </row>
    <row r="177" spans="1:1" ht="21" customHeight="1" x14ac:dyDescent="0.2">
      <c r="A177" s="120"/>
    </row>
    <row r="178" spans="1:1" ht="21" customHeight="1" x14ac:dyDescent="0.2">
      <c r="A178" s="120"/>
    </row>
    <row r="179" spans="1:1" ht="21" customHeight="1" x14ac:dyDescent="0.2">
      <c r="A179" s="120"/>
    </row>
    <row r="180" spans="1:1" ht="21" customHeight="1" x14ac:dyDescent="0.2">
      <c r="A180" s="120"/>
    </row>
    <row r="181" spans="1:1" ht="21" customHeight="1" x14ac:dyDescent="0.2">
      <c r="A181" s="120"/>
    </row>
    <row r="182" spans="1:1" ht="21" customHeight="1" x14ac:dyDescent="0.2">
      <c r="A182" s="120"/>
    </row>
    <row r="183" spans="1:1" ht="21" customHeight="1" x14ac:dyDescent="0.2">
      <c r="A183" s="120"/>
    </row>
    <row r="184" spans="1:1" ht="21" customHeight="1" x14ac:dyDescent="0.2">
      <c r="A184" s="120"/>
    </row>
    <row r="185" spans="1:1" ht="21" customHeight="1" x14ac:dyDescent="0.2">
      <c r="A185" s="120"/>
    </row>
    <row r="186" spans="1:1" ht="21" customHeight="1" x14ac:dyDescent="0.2">
      <c r="A186" s="120"/>
    </row>
    <row r="187" spans="1:1" ht="21" customHeight="1" x14ac:dyDescent="0.2">
      <c r="A187" s="120"/>
    </row>
    <row r="188" spans="1:1" ht="21" customHeight="1" x14ac:dyDescent="0.2">
      <c r="A188" s="120"/>
    </row>
    <row r="189" spans="1:1" ht="21" customHeight="1" x14ac:dyDescent="0.2">
      <c r="A189" s="120"/>
    </row>
    <row r="190" spans="1:1" ht="21" customHeight="1" x14ac:dyDescent="0.2">
      <c r="A190" s="120"/>
    </row>
    <row r="191" spans="1:1" ht="21" customHeight="1" x14ac:dyDescent="0.2">
      <c r="A191" s="120"/>
    </row>
    <row r="192" spans="1:1" ht="21" customHeight="1" x14ac:dyDescent="0.2">
      <c r="A192" s="120"/>
    </row>
    <row r="193" spans="1:260" ht="21" customHeight="1" x14ac:dyDescent="0.2">
      <c r="A193" s="120"/>
    </row>
    <row r="194" spans="1:260" ht="21" customHeight="1" x14ac:dyDescent="0.2">
      <c r="A194" s="120"/>
    </row>
    <row r="195" spans="1:260" ht="21" customHeight="1" x14ac:dyDescent="0.2">
      <c r="A195" s="120"/>
    </row>
    <row r="196" spans="1:260" ht="21" customHeight="1" x14ac:dyDescent="0.2">
      <c r="A196" s="120"/>
    </row>
    <row r="197" spans="1:260" ht="21" customHeight="1" x14ac:dyDescent="0.2">
      <c r="A197" s="120"/>
    </row>
    <row r="198" spans="1:260" ht="21" customHeight="1" x14ac:dyDescent="0.2">
      <c r="A198" s="120"/>
    </row>
    <row r="199" spans="1:260" ht="21" customHeight="1" x14ac:dyDescent="0.2">
      <c r="A199" s="120"/>
    </row>
    <row r="200" spans="1:260" ht="21" customHeight="1" x14ac:dyDescent="0.2">
      <c r="A200" s="120"/>
    </row>
    <row r="201" spans="1:260" ht="21" customHeight="1" x14ac:dyDescent="0.2">
      <c r="A201" s="120"/>
    </row>
    <row r="202" spans="1:260" ht="21" customHeight="1" x14ac:dyDescent="0.2">
      <c r="A202" s="120"/>
    </row>
    <row r="203" spans="1:260" ht="21" hidden="1" customHeight="1" x14ac:dyDescent="0.2">
      <c r="A203" s="120"/>
    </row>
    <row r="204" spans="1:260" ht="21" hidden="1" customHeight="1" x14ac:dyDescent="0.2">
      <c r="A204" s="120"/>
    </row>
    <row r="205" spans="1:260" ht="21" hidden="1" customHeight="1" x14ac:dyDescent="0.2">
      <c r="A205" s="120"/>
    </row>
    <row r="206" spans="1:260" ht="21" hidden="1" customHeight="1" x14ac:dyDescent="0.2">
      <c r="A206" s="120"/>
    </row>
    <row r="207" spans="1:260" ht="21" hidden="1" customHeight="1" x14ac:dyDescent="0.2">
      <c r="A207" s="120"/>
    </row>
    <row r="208" spans="1:260" ht="21" hidden="1" customHeight="1" x14ac:dyDescent="0.2">
      <c r="A208" s="121" t="s">
        <v>42</v>
      </c>
      <c r="I208" s="124">
        <v>0</v>
      </c>
      <c r="N208" s="124">
        <v>0</v>
      </c>
      <c r="O208" s="83"/>
      <c r="Q208" s="119"/>
      <c r="S208" s="124">
        <v>0</v>
      </c>
      <c r="V208" s="119"/>
      <c r="W208" s="83"/>
      <c r="X208" s="124">
        <v>0</v>
      </c>
      <c r="Y208" s="83"/>
      <c r="AC208" s="124">
        <v>0</v>
      </c>
      <c r="AD208" s="83"/>
      <c r="AH208" s="124">
        <v>0</v>
      </c>
      <c r="AI208" s="83"/>
      <c r="AM208" s="124">
        <v>0</v>
      </c>
      <c r="AN208" s="83"/>
      <c r="AR208" s="124">
        <v>0</v>
      </c>
      <c r="AS208" s="83"/>
      <c r="AW208" s="124">
        <v>0</v>
      </c>
      <c r="AX208" s="83"/>
      <c r="BB208" s="124">
        <v>0</v>
      </c>
      <c r="BC208" s="83"/>
      <c r="BG208" s="124">
        <v>0</v>
      </c>
      <c r="BH208" s="83"/>
      <c r="BL208" s="124">
        <v>0</v>
      </c>
      <c r="BM208" s="83"/>
      <c r="BQ208" s="124">
        <v>0</v>
      </c>
      <c r="BR208" s="83"/>
      <c r="BV208" s="124">
        <v>0</v>
      </c>
      <c r="BW208" s="83"/>
      <c r="CA208" s="124">
        <v>0</v>
      </c>
      <c r="CB208" s="83"/>
      <c r="CF208" s="124">
        <v>0</v>
      </c>
      <c r="CG208" s="83"/>
      <c r="CK208" s="124">
        <v>0</v>
      </c>
      <c r="CL208" s="83"/>
      <c r="CP208" s="124">
        <v>0</v>
      </c>
      <c r="CQ208" s="83"/>
      <c r="CU208" s="124">
        <v>0</v>
      </c>
      <c r="CV208" s="83"/>
      <c r="CZ208" s="124">
        <v>0</v>
      </c>
      <c r="DA208" s="83"/>
      <c r="DE208" s="124">
        <v>0</v>
      </c>
      <c r="DF208" s="83"/>
      <c r="DJ208" s="124">
        <v>0</v>
      </c>
      <c r="DK208" s="83"/>
      <c r="DO208" s="124">
        <v>0</v>
      </c>
      <c r="DP208" s="83"/>
      <c r="DT208" s="124">
        <v>0</v>
      </c>
      <c r="DU208" s="83"/>
      <c r="DY208" s="124">
        <v>0</v>
      </c>
      <c r="DZ208" s="83"/>
      <c r="ED208" s="124">
        <v>0</v>
      </c>
      <c r="EE208" s="83"/>
      <c r="EI208" s="124">
        <v>0</v>
      </c>
      <c r="EJ208" s="83"/>
      <c r="EN208" s="124">
        <v>0</v>
      </c>
      <c r="EO208" s="83"/>
      <c r="ES208" s="124">
        <v>0</v>
      </c>
      <c r="ET208" s="83"/>
      <c r="EX208" s="124">
        <v>0</v>
      </c>
      <c r="EY208" s="83"/>
      <c r="FC208" s="124">
        <v>0</v>
      </c>
      <c r="FD208" s="83"/>
      <c r="FH208" s="124">
        <v>0</v>
      </c>
      <c r="FI208" s="83"/>
      <c r="FM208" s="124">
        <v>0</v>
      </c>
      <c r="FN208" s="83"/>
      <c r="FR208" s="124">
        <v>0</v>
      </c>
      <c r="FS208" s="83"/>
      <c r="FW208" s="124">
        <v>0</v>
      </c>
      <c r="FX208" s="83"/>
      <c r="GB208" s="124">
        <v>0</v>
      </c>
      <c r="GC208" s="83"/>
      <c r="GG208" s="124">
        <v>0</v>
      </c>
      <c r="GH208" s="83"/>
      <c r="GL208" s="124">
        <v>0</v>
      </c>
      <c r="GM208" s="83"/>
      <c r="GQ208" s="124">
        <v>0</v>
      </c>
      <c r="GR208" s="83"/>
      <c r="GV208" s="124">
        <v>0</v>
      </c>
      <c r="GW208" s="83"/>
      <c r="HA208" s="124">
        <v>0</v>
      </c>
      <c r="HB208" s="83"/>
      <c r="HF208" s="124">
        <v>0</v>
      </c>
      <c r="HG208" s="83"/>
      <c r="HK208" s="124">
        <v>0</v>
      </c>
      <c r="HL208" s="83"/>
      <c r="HP208" s="124">
        <v>0</v>
      </c>
      <c r="HQ208" s="83"/>
      <c r="HU208" s="124">
        <v>0</v>
      </c>
      <c r="HV208" s="83"/>
      <c r="HZ208" s="124">
        <v>0</v>
      </c>
      <c r="IA208" s="83"/>
      <c r="IE208" s="124">
        <v>0</v>
      </c>
      <c r="IF208" s="83"/>
      <c r="IJ208" s="124">
        <v>0</v>
      </c>
      <c r="IK208" s="83"/>
      <c r="IO208" s="124">
        <v>0</v>
      </c>
      <c r="IP208" s="83"/>
      <c r="IT208" s="124">
        <v>0</v>
      </c>
      <c r="IU208" s="83"/>
      <c r="IY208" s="124">
        <v>0</v>
      </c>
      <c r="IZ208" s="83"/>
    </row>
    <row r="209" spans="1:263" ht="21" hidden="1" customHeight="1" x14ac:dyDescent="0.2">
      <c r="A209" s="122" t="s">
        <v>132</v>
      </c>
      <c r="I209" s="124">
        <v>0</v>
      </c>
      <c r="N209" s="124">
        <v>0</v>
      </c>
      <c r="O209" s="83"/>
      <c r="Q209" s="119"/>
      <c r="S209" s="124">
        <v>0</v>
      </c>
      <c r="V209" s="119"/>
      <c r="W209" s="83"/>
      <c r="X209" s="124">
        <v>0</v>
      </c>
      <c r="Y209" s="83"/>
      <c r="AC209" s="124">
        <v>0</v>
      </c>
      <c r="AD209" s="83"/>
      <c r="AH209" s="124">
        <v>0</v>
      </c>
      <c r="AI209" s="83"/>
      <c r="AM209" s="124">
        <v>0</v>
      </c>
      <c r="AN209" s="83"/>
      <c r="AR209" s="124">
        <v>0</v>
      </c>
      <c r="AS209" s="83"/>
      <c r="AW209" s="124">
        <v>0</v>
      </c>
      <c r="AX209" s="83"/>
      <c r="BB209" s="124">
        <v>0</v>
      </c>
      <c r="BC209" s="83"/>
      <c r="BG209" s="124">
        <v>0</v>
      </c>
      <c r="BH209" s="83"/>
      <c r="BL209" s="124">
        <v>0</v>
      </c>
      <c r="BM209" s="83"/>
      <c r="BQ209" s="124">
        <v>0</v>
      </c>
      <c r="BR209" s="83"/>
      <c r="BV209" s="124">
        <v>0</v>
      </c>
      <c r="BW209" s="83"/>
      <c r="CA209" s="124">
        <v>0</v>
      </c>
      <c r="CB209" s="83"/>
      <c r="CF209" s="124">
        <v>0</v>
      </c>
      <c r="CG209" s="83"/>
      <c r="CK209" s="124">
        <v>0</v>
      </c>
      <c r="CL209" s="83"/>
      <c r="CP209" s="124">
        <v>0</v>
      </c>
      <c r="CQ209" s="83"/>
      <c r="CU209" s="124">
        <v>0</v>
      </c>
      <c r="CV209" s="83"/>
      <c r="CZ209" s="124">
        <v>0</v>
      </c>
      <c r="DA209" s="83"/>
      <c r="DE209" s="124">
        <v>0</v>
      </c>
      <c r="DF209" s="83"/>
      <c r="DJ209" s="124">
        <v>0</v>
      </c>
      <c r="DK209" s="83"/>
      <c r="DO209" s="124">
        <v>0</v>
      </c>
      <c r="DP209" s="83"/>
      <c r="DT209" s="124">
        <v>0</v>
      </c>
      <c r="DU209" s="83"/>
      <c r="DY209" s="124">
        <v>0</v>
      </c>
      <c r="DZ209" s="83"/>
      <c r="ED209" s="124">
        <v>0</v>
      </c>
      <c r="EE209" s="83"/>
      <c r="EI209" s="124">
        <v>0</v>
      </c>
      <c r="EJ209" s="83"/>
      <c r="EN209" s="124">
        <v>0</v>
      </c>
      <c r="EO209" s="83"/>
      <c r="ES209" s="124">
        <v>0</v>
      </c>
      <c r="ET209" s="83"/>
      <c r="EX209" s="124">
        <v>0</v>
      </c>
      <c r="EY209" s="83"/>
      <c r="FC209" s="124">
        <v>0</v>
      </c>
      <c r="FD209" s="83"/>
      <c r="FH209" s="124">
        <v>0</v>
      </c>
      <c r="FI209" s="83"/>
      <c r="FM209" s="124">
        <v>0</v>
      </c>
      <c r="FN209" s="83"/>
      <c r="FR209" s="124">
        <v>0</v>
      </c>
      <c r="FS209" s="83"/>
      <c r="FW209" s="124">
        <v>0</v>
      </c>
      <c r="FX209" s="83"/>
      <c r="GB209" s="124">
        <v>0</v>
      </c>
      <c r="GC209" s="83"/>
      <c r="GG209" s="124">
        <v>0</v>
      </c>
      <c r="GH209" s="83"/>
      <c r="GL209" s="124">
        <v>0</v>
      </c>
      <c r="GM209" s="83"/>
      <c r="GQ209" s="124">
        <v>0</v>
      </c>
      <c r="GR209" s="83"/>
      <c r="GV209" s="124">
        <v>0</v>
      </c>
      <c r="GW209" s="83"/>
      <c r="HA209" s="124">
        <v>0</v>
      </c>
      <c r="HB209" s="83"/>
      <c r="HF209" s="124">
        <v>0</v>
      </c>
      <c r="HG209" s="83"/>
      <c r="HK209" s="124">
        <v>0</v>
      </c>
      <c r="HL209" s="83"/>
      <c r="HP209" s="124">
        <v>0</v>
      </c>
      <c r="HQ209" s="83"/>
      <c r="HU209" s="124">
        <v>0</v>
      </c>
      <c r="HV209" s="83"/>
      <c r="HZ209" s="124">
        <v>0</v>
      </c>
      <c r="IA209" s="83"/>
      <c r="IE209" s="124">
        <v>0</v>
      </c>
      <c r="IF209" s="83"/>
      <c r="IJ209" s="124">
        <v>0</v>
      </c>
      <c r="IK209" s="83"/>
      <c r="IO209" s="124">
        <v>0</v>
      </c>
      <c r="IP209" s="83"/>
      <c r="IT209" s="124">
        <v>0</v>
      </c>
      <c r="IU209" s="83"/>
      <c r="IY209" s="124">
        <v>0</v>
      </c>
      <c r="IZ209" s="83"/>
    </row>
    <row r="210" spans="1:263" ht="21" hidden="1" customHeight="1" x14ac:dyDescent="0.2">
      <c r="A210" s="121" t="s">
        <v>43</v>
      </c>
      <c r="I210" s="124">
        <v>0</v>
      </c>
      <c r="N210" s="124">
        <v>0</v>
      </c>
      <c r="O210" s="83"/>
      <c r="Q210" s="119"/>
      <c r="S210" s="124">
        <v>0</v>
      </c>
      <c r="V210" s="119"/>
      <c r="W210" s="83"/>
      <c r="X210" s="124">
        <v>0</v>
      </c>
      <c r="Y210" s="83"/>
      <c r="AC210" s="124">
        <v>0</v>
      </c>
      <c r="AD210" s="83"/>
      <c r="AH210" s="124">
        <v>0</v>
      </c>
      <c r="AI210" s="83"/>
      <c r="AM210" s="124">
        <v>0</v>
      </c>
      <c r="AN210" s="83"/>
      <c r="AR210" s="124">
        <v>0</v>
      </c>
      <c r="AS210" s="83"/>
      <c r="AW210" s="124">
        <v>0</v>
      </c>
      <c r="AX210" s="83"/>
      <c r="BB210" s="124">
        <v>0</v>
      </c>
      <c r="BC210" s="83"/>
      <c r="BG210" s="124">
        <v>0</v>
      </c>
      <c r="BH210" s="83"/>
      <c r="BL210" s="124">
        <v>0</v>
      </c>
      <c r="BM210" s="83"/>
      <c r="BQ210" s="124">
        <v>0</v>
      </c>
      <c r="BR210" s="83"/>
      <c r="BV210" s="124">
        <v>0</v>
      </c>
      <c r="BW210" s="83"/>
      <c r="CA210" s="124">
        <v>0</v>
      </c>
      <c r="CB210" s="83"/>
      <c r="CF210" s="124">
        <v>0</v>
      </c>
      <c r="CG210" s="83"/>
      <c r="CK210" s="124">
        <v>0</v>
      </c>
      <c r="CL210" s="83"/>
      <c r="CP210" s="124">
        <v>0</v>
      </c>
      <c r="CQ210" s="83"/>
      <c r="CU210" s="124">
        <v>0</v>
      </c>
      <c r="CV210" s="83"/>
      <c r="CZ210" s="124">
        <v>0</v>
      </c>
      <c r="DA210" s="83"/>
      <c r="DE210" s="124">
        <v>0</v>
      </c>
      <c r="DF210" s="83"/>
      <c r="DJ210" s="124">
        <v>0</v>
      </c>
      <c r="DK210" s="83"/>
      <c r="DO210" s="124">
        <v>0</v>
      </c>
      <c r="DP210" s="83"/>
      <c r="DT210" s="124">
        <v>0</v>
      </c>
      <c r="DU210" s="83"/>
      <c r="DY210" s="124">
        <v>0</v>
      </c>
      <c r="DZ210" s="83"/>
      <c r="ED210" s="124">
        <v>0</v>
      </c>
      <c r="EE210" s="83"/>
      <c r="EI210" s="124">
        <v>0</v>
      </c>
      <c r="EJ210" s="83"/>
      <c r="EN210" s="124">
        <v>0</v>
      </c>
      <c r="EO210" s="83"/>
      <c r="ES210" s="124">
        <v>0</v>
      </c>
      <c r="ET210" s="83"/>
      <c r="EX210" s="124">
        <v>0</v>
      </c>
      <c r="EY210" s="83"/>
      <c r="FC210" s="124">
        <v>0</v>
      </c>
      <c r="FD210" s="83"/>
      <c r="FH210" s="124">
        <v>0</v>
      </c>
      <c r="FI210" s="83"/>
      <c r="FM210" s="124">
        <v>0</v>
      </c>
      <c r="FN210" s="83"/>
      <c r="FR210" s="124">
        <v>0</v>
      </c>
      <c r="FS210" s="83"/>
      <c r="FW210" s="124">
        <v>0</v>
      </c>
      <c r="FX210" s="83"/>
      <c r="GB210" s="124">
        <v>0</v>
      </c>
      <c r="GC210" s="83"/>
      <c r="GG210" s="124">
        <v>0</v>
      </c>
      <c r="GH210" s="83"/>
      <c r="GL210" s="124">
        <v>0</v>
      </c>
      <c r="GM210" s="83"/>
      <c r="GQ210" s="124">
        <v>0</v>
      </c>
      <c r="GR210" s="83"/>
      <c r="GV210" s="124">
        <v>0</v>
      </c>
      <c r="GW210" s="83"/>
      <c r="HA210" s="124">
        <v>0</v>
      </c>
      <c r="HB210" s="83"/>
      <c r="HF210" s="124">
        <v>0</v>
      </c>
      <c r="HG210" s="83"/>
      <c r="HK210" s="124">
        <v>0</v>
      </c>
      <c r="HL210" s="83"/>
      <c r="HP210" s="124">
        <v>0</v>
      </c>
      <c r="HQ210" s="83"/>
      <c r="HU210" s="124">
        <v>0</v>
      </c>
      <c r="HV210" s="83"/>
      <c r="HZ210" s="124">
        <v>0</v>
      </c>
      <c r="IA210" s="83"/>
      <c r="IE210" s="124">
        <v>0</v>
      </c>
      <c r="IF210" s="83"/>
      <c r="IJ210" s="124">
        <v>0</v>
      </c>
      <c r="IK210" s="83"/>
      <c r="IO210" s="124">
        <v>0</v>
      </c>
      <c r="IP210" s="83"/>
      <c r="IT210" s="124">
        <v>0</v>
      </c>
      <c r="IU210" s="83"/>
      <c r="IY210" s="124">
        <v>0</v>
      </c>
      <c r="IZ210" s="83"/>
    </row>
    <row r="211" spans="1:263" ht="21" hidden="1" customHeight="1" x14ac:dyDescent="0.2">
      <c r="A211" s="121" t="s">
        <v>111</v>
      </c>
      <c r="I211" s="125" t="b">
        <v>0</v>
      </c>
      <c r="J211" s="125" t="b">
        <v>0</v>
      </c>
      <c r="K211" s="125" t="b">
        <v>0</v>
      </c>
      <c r="L211" s="125" t="b">
        <v>0</v>
      </c>
      <c r="M211" s="123"/>
      <c r="N211" s="125" t="b">
        <v>0</v>
      </c>
      <c r="O211" s="125" t="b">
        <v>0</v>
      </c>
      <c r="P211" s="125" t="b">
        <v>0</v>
      </c>
      <c r="Q211" s="125" t="b">
        <v>0</v>
      </c>
      <c r="R211" s="123"/>
      <c r="S211" s="125" t="b">
        <v>0</v>
      </c>
      <c r="T211" s="125" t="b">
        <v>0</v>
      </c>
      <c r="U211" s="125" t="b">
        <v>0</v>
      </c>
      <c r="V211" s="125" t="b">
        <v>0</v>
      </c>
      <c r="W211" s="123"/>
      <c r="X211" s="125" t="b">
        <v>0</v>
      </c>
      <c r="Y211" s="125" t="b">
        <v>0</v>
      </c>
      <c r="Z211" s="125" t="b">
        <v>0</v>
      </c>
      <c r="AA211" s="125" t="b">
        <v>0</v>
      </c>
      <c r="AB211" s="123"/>
      <c r="AC211" s="125" t="b">
        <v>0</v>
      </c>
      <c r="AD211" s="125" t="b">
        <v>0</v>
      </c>
      <c r="AE211" s="125" t="b">
        <v>0</v>
      </c>
      <c r="AF211" s="125" t="b">
        <v>0</v>
      </c>
      <c r="AG211" s="123"/>
      <c r="AH211" s="125" t="b">
        <v>0</v>
      </c>
      <c r="AI211" s="125" t="b">
        <v>0</v>
      </c>
      <c r="AJ211" s="125" t="b">
        <v>0</v>
      </c>
      <c r="AK211" s="125" t="b">
        <v>0</v>
      </c>
      <c r="AL211" s="123"/>
      <c r="AM211" s="125" t="b">
        <v>0</v>
      </c>
      <c r="AN211" s="125" t="b">
        <v>0</v>
      </c>
      <c r="AO211" s="125" t="b">
        <v>0</v>
      </c>
      <c r="AP211" s="125" t="b">
        <v>0</v>
      </c>
      <c r="AQ211" s="123"/>
      <c r="AR211" s="125" t="b">
        <v>0</v>
      </c>
      <c r="AS211" s="125" t="b">
        <v>0</v>
      </c>
      <c r="AT211" s="125" t="b">
        <v>0</v>
      </c>
      <c r="AU211" s="125" t="b">
        <v>0</v>
      </c>
      <c r="AV211" s="123"/>
      <c r="AW211" s="125" t="b">
        <v>0</v>
      </c>
      <c r="AX211" s="125" t="b">
        <v>0</v>
      </c>
      <c r="AY211" s="125" t="b">
        <v>0</v>
      </c>
      <c r="AZ211" s="125" t="b">
        <v>0</v>
      </c>
      <c r="BA211" s="123"/>
      <c r="BB211" s="125" t="b">
        <v>0</v>
      </c>
      <c r="BC211" s="125" t="b">
        <v>0</v>
      </c>
      <c r="BD211" s="125" t="b">
        <v>0</v>
      </c>
      <c r="BE211" s="125" t="b">
        <v>0</v>
      </c>
      <c r="BF211" s="123"/>
      <c r="BG211" s="125" t="b">
        <v>0</v>
      </c>
      <c r="BH211" s="125" t="b">
        <v>0</v>
      </c>
      <c r="BI211" s="125" t="b">
        <v>0</v>
      </c>
      <c r="BJ211" s="125" t="b">
        <v>0</v>
      </c>
      <c r="BK211" s="123"/>
      <c r="BL211" s="125" t="b">
        <v>0</v>
      </c>
      <c r="BM211" s="125" t="b">
        <v>0</v>
      </c>
      <c r="BN211" s="125" t="b">
        <v>0</v>
      </c>
      <c r="BO211" s="125" t="b">
        <v>0</v>
      </c>
      <c r="BP211" s="123"/>
      <c r="BQ211" s="125" t="b">
        <v>0</v>
      </c>
      <c r="BR211" s="125" t="b">
        <v>0</v>
      </c>
      <c r="BS211" s="125" t="b">
        <v>0</v>
      </c>
      <c r="BT211" s="125" t="b">
        <v>0</v>
      </c>
      <c r="BU211" s="123"/>
      <c r="BV211" s="125" t="b">
        <v>0</v>
      </c>
      <c r="BW211" s="125" t="b">
        <v>0</v>
      </c>
      <c r="BX211" s="125" t="b">
        <v>0</v>
      </c>
      <c r="BY211" s="125" t="b">
        <v>0</v>
      </c>
      <c r="BZ211" s="123"/>
      <c r="CA211" s="125" t="b">
        <v>0</v>
      </c>
      <c r="CB211" s="125" t="b">
        <v>0</v>
      </c>
      <c r="CC211" s="125" t="b">
        <v>0</v>
      </c>
      <c r="CD211" s="125" t="b">
        <v>0</v>
      </c>
      <c r="CE211" s="123"/>
      <c r="CF211" s="125" t="b">
        <v>0</v>
      </c>
      <c r="CG211" s="125" t="b">
        <v>0</v>
      </c>
      <c r="CH211" s="125" t="b">
        <v>0</v>
      </c>
      <c r="CI211" s="125" t="b">
        <v>0</v>
      </c>
      <c r="CJ211" s="123"/>
      <c r="CK211" s="125" t="b">
        <v>0</v>
      </c>
      <c r="CL211" s="125" t="b">
        <v>0</v>
      </c>
      <c r="CM211" s="125" t="b">
        <v>0</v>
      </c>
      <c r="CN211" s="125" t="b">
        <v>0</v>
      </c>
      <c r="CO211" s="123"/>
      <c r="CP211" s="125" t="b">
        <v>0</v>
      </c>
      <c r="CQ211" s="125" t="b">
        <v>0</v>
      </c>
      <c r="CR211" s="125" t="b">
        <v>0</v>
      </c>
      <c r="CS211" s="125" t="b">
        <v>0</v>
      </c>
      <c r="CT211" s="123"/>
      <c r="CU211" s="125" t="b">
        <v>0</v>
      </c>
      <c r="CV211" s="125" t="b">
        <v>0</v>
      </c>
      <c r="CW211" s="125" t="b">
        <v>0</v>
      </c>
      <c r="CX211" s="125" t="b">
        <v>0</v>
      </c>
      <c r="CY211" s="123"/>
      <c r="CZ211" s="125" t="b">
        <v>0</v>
      </c>
      <c r="DA211" s="125" t="b">
        <v>0</v>
      </c>
      <c r="DB211" s="125" t="b">
        <v>0</v>
      </c>
      <c r="DC211" s="125" t="b">
        <v>0</v>
      </c>
      <c r="DD211" s="123"/>
      <c r="DE211" s="125" t="b">
        <v>0</v>
      </c>
      <c r="DF211" s="125" t="b">
        <v>0</v>
      </c>
      <c r="DG211" s="125" t="b">
        <v>0</v>
      </c>
      <c r="DH211" s="125" t="b">
        <v>0</v>
      </c>
      <c r="DI211" s="123"/>
      <c r="DJ211" s="125" t="b">
        <v>0</v>
      </c>
      <c r="DK211" s="125" t="b">
        <v>0</v>
      </c>
      <c r="DL211" s="125" t="b">
        <v>0</v>
      </c>
      <c r="DM211" s="125" t="b">
        <v>0</v>
      </c>
      <c r="DN211" s="123"/>
      <c r="DO211" s="125" t="b">
        <v>0</v>
      </c>
      <c r="DP211" s="125" t="b">
        <v>0</v>
      </c>
      <c r="DQ211" s="125" t="b">
        <v>0</v>
      </c>
      <c r="DR211" s="125" t="b">
        <v>0</v>
      </c>
      <c r="DS211" s="123"/>
      <c r="DT211" s="125" t="b">
        <v>0</v>
      </c>
      <c r="DU211" s="125" t="b">
        <v>0</v>
      </c>
      <c r="DV211" s="125" t="b">
        <v>0</v>
      </c>
      <c r="DW211" s="125" t="b">
        <v>0</v>
      </c>
      <c r="DX211" s="123"/>
      <c r="DY211" s="125" t="b">
        <v>0</v>
      </c>
      <c r="DZ211" s="125" t="b">
        <v>0</v>
      </c>
      <c r="EA211" s="125" t="b">
        <v>0</v>
      </c>
      <c r="EB211" s="125" t="b">
        <v>0</v>
      </c>
      <c r="EC211" s="123"/>
      <c r="ED211" s="125" t="b">
        <v>0</v>
      </c>
      <c r="EE211" s="125" t="b">
        <v>0</v>
      </c>
      <c r="EF211" s="125" t="b">
        <v>0</v>
      </c>
      <c r="EG211" s="125" t="b">
        <v>0</v>
      </c>
      <c r="EH211" s="123"/>
      <c r="EI211" s="125" t="b">
        <v>0</v>
      </c>
      <c r="EJ211" s="125" t="b">
        <v>0</v>
      </c>
      <c r="EK211" s="125" t="b">
        <v>0</v>
      </c>
      <c r="EL211" s="125" t="b">
        <v>0</v>
      </c>
      <c r="EM211" s="123"/>
      <c r="EN211" s="125" t="b">
        <v>0</v>
      </c>
      <c r="EO211" s="125" t="b">
        <v>0</v>
      </c>
      <c r="EP211" s="125" t="b">
        <v>0</v>
      </c>
      <c r="EQ211" s="125" t="b">
        <v>0</v>
      </c>
      <c r="ER211" s="123"/>
      <c r="ES211" s="125" t="b">
        <v>0</v>
      </c>
      <c r="ET211" s="125" t="b">
        <v>0</v>
      </c>
      <c r="EU211" s="125" t="b">
        <v>0</v>
      </c>
      <c r="EV211" s="125" t="b">
        <v>0</v>
      </c>
      <c r="EW211" s="123"/>
      <c r="EX211" s="125" t="b">
        <v>0</v>
      </c>
      <c r="EY211" s="125" t="b">
        <v>0</v>
      </c>
      <c r="EZ211" s="125" t="b">
        <v>0</v>
      </c>
      <c r="FA211" s="125" t="b">
        <v>0</v>
      </c>
      <c r="FB211" s="123"/>
      <c r="FC211" s="125" t="b">
        <v>0</v>
      </c>
      <c r="FD211" s="125" t="b">
        <v>0</v>
      </c>
      <c r="FE211" s="125" t="b">
        <v>0</v>
      </c>
      <c r="FF211" s="125" t="b">
        <v>0</v>
      </c>
      <c r="FG211" s="123"/>
      <c r="FH211" s="125" t="b">
        <v>0</v>
      </c>
      <c r="FI211" s="125" t="b">
        <v>0</v>
      </c>
      <c r="FJ211" s="125" t="b">
        <v>0</v>
      </c>
      <c r="FK211" s="125" t="b">
        <v>0</v>
      </c>
      <c r="FL211" s="123"/>
      <c r="FM211" s="125" t="b">
        <v>0</v>
      </c>
      <c r="FN211" s="125" t="b">
        <v>0</v>
      </c>
      <c r="FO211" s="125" t="b">
        <v>0</v>
      </c>
      <c r="FP211" s="125" t="b">
        <v>0</v>
      </c>
      <c r="FQ211" s="123"/>
      <c r="FR211" s="125" t="b">
        <v>0</v>
      </c>
      <c r="FS211" s="125" t="b">
        <v>0</v>
      </c>
      <c r="FT211" s="125" t="b">
        <v>0</v>
      </c>
      <c r="FU211" s="125" t="b">
        <v>0</v>
      </c>
      <c r="FV211" s="123"/>
      <c r="FW211" s="125" t="b">
        <v>0</v>
      </c>
      <c r="FX211" s="125" t="b">
        <v>0</v>
      </c>
      <c r="FY211" s="125" t="b">
        <v>0</v>
      </c>
      <c r="FZ211" s="125" t="b">
        <v>0</v>
      </c>
      <c r="GA211" s="123"/>
      <c r="GB211" s="125" t="b">
        <v>0</v>
      </c>
      <c r="GC211" s="125" t="b">
        <v>0</v>
      </c>
      <c r="GD211" s="125" t="b">
        <v>0</v>
      </c>
      <c r="GE211" s="125" t="b">
        <v>0</v>
      </c>
      <c r="GF211" s="123"/>
      <c r="GG211" s="125" t="b">
        <v>0</v>
      </c>
      <c r="GH211" s="125" t="b">
        <v>0</v>
      </c>
      <c r="GI211" s="125" t="b">
        <v>0</v>
      </c>
      <c r="GJ211" s="125" t="b">
        <v>0</v>
      </c>
      <c r="GK211" s="123"/>
      <c r="GL211" s="125" t="b">
        <v>0</v>
      </c>
      <c r="GM211" s="125" t="b">
        <v>0</v>
      </c>
      <c r="GN211" s="125" t="b">
        <v>0</v>
      </c>
      <c r="GO211" s="125" t="b">
        <v>0</v>
      </c>
      <c r="GP211" s="123"/>
      <c r="GQ211" s="125" t="b">
        <v>0</v>
      </c>
      <c r="GR211" s="125" t="b">
        <v>0</v>
      </c>
      <c r="GS211" s="125" t="b">
        <v>0</v>
      </c>
      <c r="GT211" s="125" t="b">
        <v>0</v>
      </c>
      <c r="GU211" s="123"/>
      <c r="GV211" s="125" t="b">
        <v>0</v>
      </c>
      <c r="GW211" s="125" t="b">
        <v>0</v>
      </c>
      <c r="GX211" s="125" t="b">
        <v>0</v>
      </c>
      <c r="GY211" s="125" t="b">
        <v>0</v>
      </c>
      <c r="GZ211" s="123"/>
      <c r="HA211" s="125" t="b">
        <v>0</v>
      </c>
      <c r="HB211" s="125" t="b">
        <v>0</v>
      </c>
      <c r="HC211" s="125" t="b">
        <v>0</v>
      </c>
      <c r="HD211" s="125" t="b">
        <v>0</v>
      </c>
      <c r="HE211" s="123"/>
      <c r="HF211" s="125" t="b">
        <v>0</v>
      </c>
      <c r="HG211" s="125" t="b">
        <v>0</v>
      </c>
      <c r="HH211" s="125" t="b">
        <v>0</v>
      </c>
      <c r="HI211" s="125" t="b">
        <v>0</v>
      </c>
      <c r="HJ211" s="123"/>
      <c r="HK211" s="125" t="b">
        <v>0</v>
      </c>
      <c r="HL211" s="125" t="b">
        <v>0</v>
      </c>
      <c r="HM211" s="125" t="b">
        <v>0</v>
      </c>
      <c r="HN211" s="125" t="b">
        <v>0</v>
      </c>
      <c r="HO211" s="123"/>
      <c r="HP211" s="125" t="b">
        <v>0</v>
      </c>
      <c r="HQ211" s="125" t="b">
        <v>0</v>
      </c>
      <c r="HR211" s="125" t="b">
        <v>0</v>
      </c>
      <c r="HS211" s="125" t="b">
        <v>0</v>
      </c>
      <c r="HT211" s="123"/>
      <c r="HU211" s="125" t="b">
        <v>0</v>
      </c>
      <c r="HV211" s="125" t="b">
        <v>0</v>
      </c>
      <c r="HW211" s="125" t="b">
        <v>0</v>
      </c>
      <c r="HX211" s="125" t="b">
        <v>0</v>
      </c>
      <c r="HY211" s="123"/>
      <c r="HZ211" s="125" t="b">
        <v>0</v>
      </c>
      <c r="IA211" s="125" t="b">
        <v>0</v>
      </c>
      <c r="IB211" s="125" t="b">
        <v>0</v>
      </c>
      <c r="IC211" s="125" t="b">
        <v>0</v>
      </c>
      <c r="ID211" s="123"/>
      <c r="IE211" s="125" t="b">
        <v>0</v>
      </c>
      <c r="IF211" s="125" t="b">
        <v>0</v>
      </c>
      <c r="IG211" s="125" t="b">
        <v>0</v>
      </c>
      <c r="IH211" s="125" t="b">
        <v>0</v>
      </c>
      <c r="II211" s="123"/>
      <c r="IJ211" s="125" t="b">
        <v>0</v>
      </c>
      <c r="IK211" s="125" t="b">
        <v>0</v>
      </c>
      <c r="IL211" s="125" t="b">
        <v>0</v>
      </c>
      <c r="IM211" s="125" t="b">
        <v>0</v>
      </c>
      <c r="IN211" s="123"/>
      <c r="IO211" s="125" t="b">
        <v>0</v>
      </c>
      <c r="IP211" s="125" t="b">
        <v>0</v>
      </c>
      <c r="IQ211" s="125" t="b">
        <v>0</v>
      </c>
      <c r="IR211" s="125" t="b">
        <v>0</v>
      </c>
      <c r="IS211" s="123"/>
      <c r="IT211" s="125" t="b">
        <v>0</v>
      </c>
      <c r="IU211" s="125" t="b">
        <v>0</v>
      </c>
      <c r="IV211" s="125" t="b">
        <v>0</v>
      </c>
      <c r="IW211" s="125" t="b">
        <v>0</v>
      </c>
      <c r="IX211" s="123"/>
      <c r="IY211" s="125" t="b">
        <v>0</v>
      </c>
      <c r="IZ211" s="125" t="b">
        <v>0</v>
      </c>
      <c r="JA211" s="125" t="b">
        <v>0</v>
      </c>
      <c r="JB211" s="125" t="b">
        <v>0</v>
      </c>
      <c r="JC211" s="123"/>
    </row>
    <row r="212" spans="1:263" ht="21" hidden="1" customHeight="1" x14ac:dyDescent="0.2">
      <c r="A212" s="121" t="s">
        <v>112</v>
      </c>
      <c r="I212" s="125" t="b">
        <v>0</v>
      </c>
      <c r="J212" s="125" t="b">
        <v>0</v>
      </c>
      <c r="K212" s="125" t="b">
        <v>0</v>
      </c>
      <c r="L212" s="125" t="b">
        <v>0</v>
      </c>
      <c r="M212" s="125" t="b">
        <v>0</v>
      </c>
      <c r="N212" s="125" t="b">
        <v>0</v>
      </c>
      <c r="O212" s="125" t="b">
        <v>0</v>
      </c>
      <c r="P212" s="125" t="b">
        <v>0</v>
      </c>
      <c r="Q212" s="125" t="b">
        <v>0</v>
      </c>
      <c r="R212" s="125" t="b">
        <v>0</v>
      </c>
      <c r="S212" s="125" t="b">
        <v>0</v>
      </c>
      <c r="T212" s="125" t="b">
        <v>0</v>
      </c>
      <c r="U212" s="125" t="b">
        <v>0</v>
      </c>
      <c r="V212" s="125" t="b">
        <v>0</v>
      </c>
      <c r="W212" s="125" t="b">
        <v>0</v>
      </c>
      <c r="X212" s="125" t="b">
        <v>0</v>
      </c>
      <c r="Y212" s="125" t="b">
        <v>0</v>
      </c>
      <c r="Z212" s="125" t="b">
        <v>0</v>
      </c>
      <c r="AA212" s="125" t="b">
        <v>0</v>
      </c>
      <c r="AB212" s="125" t="b">
        <v>0</v>
      </c>
      <c r="AC212" s="125" t="b">
        <v>0</v>
      </c>
      <c r="AD212" s="125" t="b">
        <v>0</v>
      </c>
      <c r="AE212" s="125" t="b">
        <v>0</v>
      </c>
      <c r="AF212" s="125" t="b">
        <v>0</v>
      </c>
      <c r="AG212" s="125" t="b">
        <v>0</v>
      </c>
      <c r="AH212" s="125" t="b">
        <v>0</v>
      </c>
      <c r="AI212" s="125" t="b">
        <v>0</v>
      </c>
      <c r="AJ212" s="125" t="b">
        <v>0</v>
      </c>
      <c r="AK212" s="125" t="b">
        <v>0</v>
      </c>
      <c r="AL212" s="125" t="b">
        <v>0</v>
      </c>
      <c r="AM212" s="125" t="b">
        <v>0</v>
      </c>
      <c r="AN212" s="125" t="b">
        <v>0</v>
      </c>
      <c r="AO212" s="125" t="b">
        <v>0</v>
      </c>
      <c r="AP212" s="125" t="b">
        <v>0</v>
      </c>
      <c r="AQ212" s="125" t="b">
        <v>0</v>
      </c>
      <c r="AR212" s="125" t="b">
        <v>0</v>
      </c>
      <c r="AS212" s="125" t="b">
        <v>0</v>
      </c>
      <c r="AT212" s="125" t="b">
        <v>0</v>
      </c>
      <c r="AU212" s="125" t="b">
        <v>0</v>
      </c>
      <c r="AV212" s="125" t="b">
        <v>0</v>
      </c>
      <c r="AW212" s="125" t="b">
        <v>0</v>
      </c>
      <c r="AX212" s="125" t="b">
        <v>0</v>
      </c>
      <c r="AY212" s="125" t="b">
        <v>0</v>
      </c>
      <c r="AZ212" s="125" t="b">
        <v>0</v>
      </c>
      <c r="BA212" s="125" t="b">
        <v>0</v>
      </c>
      <c r="BB212" s="125" t="b">
        <v>0</v>
      </c>
      <c r="BC212" s="125" t="b">
        <v>0</v>
      </c>
      <c r="BD212" s="125" t="b">
        <v>0</v>
      </c>
      <c r="BE212" s="125" t="b">
        <v>0</v>
      </c>
      <c r="BF212" s="125" t="b">
        <v>0</v>
      </c>
      <c r="BG212" s="125" t="b">
        <v>0</v>
      </c>
      <c r="BH212" s="125" t="b">
        <v>0</v>
      </c>
      <c r="BI212" s="125" t="b">
        <v>0</v>
      </c>
      <c r="BJ212" s="125" t="b">
        <v>0</v>
      </c>
      <c r="BK212" s="125" t="b">
        <v>0</v>
      </c>
      <c r="BL212" s="125" t="b">
        <v>0</v>
      </c>
      <c r="BM212" s="125" t="b">
        <v>0</v>
      </c>
      <c r="BN212" s="125" t="b">
        <v>0</v>
      </c>
      <c r="BO212" s="125" t="b">
        <v>0</v>
      </c>
      <c r="BP212" s="125" t="b">
        <v>0</v>
      </c>
      <c r="BQ212" s="125" t="b">
        <v>0</v>
      </c>
      <c r="BR212" s="125" t="b">
        <v>0</v>
      </c>
      <c r="BS212" s="125" t="b">
        <v>0</v>
      </c>
      <c r="BT212" s="125" t="b">
        <v>0</v>
      </c>
      <c r="BU212" s="125" t="b">
        <v>0</v>
      </c>
      <c r="BV212" s="125" t="b">
        <v>0</v>
      </c>
      <c r="BW212" s="125" t="b">
        <v>0</v>
      </c>
      <c r="BX212" s="125" t="b">
        <v>0</v>
      </c>
      <c r="BY212" s="125" t="b">
        <v>0</v>
      </c>
      <c r="BZ212" s="125" t="b">
        <v>0</v>
      </c>
      <c r="CA212" s="125" t="b">
        <v>0</v>
      </c>
      <c r="CB212" s="125" t="b">
        <v>0</v>
      </c>
      <c r="CC212" s="125" t="b">
        <v>0</v>
      </c>
      <c r="CD212" s="125" t="b">
        <v>0</v>
      </c>
      <c r="CE212" s="125" t="b">
        <v>0</v>
      </c>
      <c r="CF212" s="125" t="b">
        <v>0</v>
      </c>
      <c r="CG212" s="125" t="b">
        <v>0</v>
      </c>
      <c r="CH212" s="125" t="b">
        <v>0</v>
      </c>
      <c r="CI212" s="125" t="b">
        <v>0</v>
      </c>
      <c r="CJ212" s="125" t="b">
        <v>0</v>
      </c>
      <c r="CK212" s="125" t="b">
        <v>0</v>
      </c>
      <c r="CL212" s="125" t="b">
        <v>0</v>
      </c>
      <c r="CM212" s="125" t="b">
        <v>0</v>
      </c>
      <c r="CN212" s="125" t="b">
        <v>0</v>
      </c>
      <c r="CO212" s="125" t="b">
        <v>0</v>
      </c>
      <c r="CP212" s="125" t="b">
        <v>0</v>
      </c>
      <c r="CQ212" s="125" t="b">
        <v>0</v>
      </c>
      <c r="CR212" s="125" t="b">
        <v>0</v>
      </c>
      <c r="CS212" s="125" t="b">
        <v>0</v>
      </c>
      <c r="CT212" s="125" t="b">
        <v>0</v>
      </c>
      <c r="CU212" s="125" t="b">
        <v>0</v>
      </c>
      <c r="CV212" s="125" t="b">
        <v>0</v>
      </c>
      <c r="CW212" s="125" t="b">
        <v>0</v>
      </c>
      <c r="CX212" s="125" t="b">
        <v>0</v>
      </c>
      <c r="CY212" s="125" t="b">
        <v>0</v>
      </c>
      <c r="CZ212" s="125" t="b">
        <v>0</v>
      </c>
      <c r="DA212" s="125" t="b">
        <v>0</v>
      </c>
      <c r="DB212" s="125" t="b">
        <v>0</v>
      </c>
      <c r="DC212" s="125" t="b">
        <v>0</v>
      </c>
      <c r="DD212" s="125" t="b">
        <v>0</v>
      </c>
      <c r="DE212" s="125" t="b">
        <v>0</v>
      </c>
      <c r="DF212" s="125" t="b">
        <v>0</v>
      </c>
      <c r="DG212" s="125" t="b">
        <v>0</v>
      </c>
      <c r="DH212" s="125" t="b">
        <v>0</v>
      </c>
      <c r="DI212" s="125" t="b">
        <v>0</v>
      </c>
      <c r="DJ212" s="125" t="b">
        <v>0</v>
      </c>
      <c r="DK212" s="125" t="b">
        <v>0</v>
      </c>
      <c r="DL212" s="125" t="b">
        <v>0</v>
      </c>
      <c r="DM212" s="125" t="b">
        <v>0</v>
      </c>
      <c r="DN212" s="125" t="b">
        <v>0</v>
      </c>
      <c r="DO212" s="125" t="b">
        <v>0</v>
      </c>
      <c r="DP212" s="125" t="b">
        <v>0</v>
      </c>
      <c r="DQ212" s="125" t="b">
        <v>0</v>
      </c>
      <c r="DR212" s="125" t="b">
        <v>0</v>
      </c>
      <c r="DS212" s="125" t="b">
        <v>0</v>
      </c>
      <c r="DT212" s="125" t="b">
        <v>0</v>
      </c>
      <c r="DU212" s="125" t="b">
        <v>0</v>
      </c>
      <c r="DV212" s="125" t="b">
        <v>0</v>
      </c>
      <c r="DW212" s="125" t="b">
        <v>0</v>
      </c>
      <c r="DX212" s="125" t="b">
        <v>0</v>
      </c>
      <c r="DY212" s="125" t="b">
        <v>0</v>
      </c>
      <c r="DZ212" s="125" t="b">
        <v>0</v>
      </c>
      <c r="EA212" s="125" t="b">
        <v>0</v>
      </c>
      <c r="EB212" s="125" t="b">
        <v>0</v>
      </c>
      <c r="EC212" s="125" t="b">
        <v>0</v>
      </c>
      <c r="ED212" s="125" t="b">
        <v>0</v>
      </c>
      <c r="EE212" s="125" t="b">
        <v>0</v>
      </c>
      <c r="EF212" s="125" t="b">
        <v>0</v>
      </c>
      <c r="EG212" s="125" t="b">
        <v>0</v>
      </c>
      <c r="EH212" s="125" t="b">
        <v>0</v>
      </c>
      <c r="EI212" s="125" t="b">
        <v>0</v>
      </c>
      <c r="EJ212" s="125" t="b">
        <v>0</v>
      </c>
      <c r="EK212" s="125" t="b">
        <v>0</v>
      </c>
      <c r="EL212" s="125" t="b">
        <v>0</v>
      </c>
      <c r="EM212" s="125" t="b">
        <v>0</v>
      </c>
      <c r="EN212" s="125" t="b">
        <v>0</v>
      </c>
      <c r="EO212" s="125" t="b">
        <v>0</v>
      </c>
      <c r="EP212" s="125" t="b">
        <v>0</v>
      </c>
      <c r="EQ212" s="125" t="b">
        <v>0</v>
      </c>
      <c r="ER212" s="125" t="b">
        <v>0</v>
      </c>
      <c r="ES212" s="125" t="b">
        <v>0</v>
      </c>
      <c r="ET212" s="125" t="b">
        <v>0</v>
      </c>
      <c r="EU212" s="125" t="b">
        <v>0</v>
      </c>
      <c r="EV212" s="125" t="b">
        <v>0</v>
      </c>
      <c r="EW212" s="125" t="b">
        <v>0</v>
      </c>
      <c r="EX212" s="125" t="b">
        <v>0</v>
      </c>
      <c r="EY212" s="125" t="b">
        <v>0</v>
      </c>
      <c r="EZ212" s="125" t="b">
        <v>0</v>
      </c>
      <c r="FA212" s="125" t="b">
        <v>0</v>
      </c>
      <c r="FB212" s="125" t="b">
        <v>0</v>
      </c>
      <c r="FC212" s="125" t="b">
        <v>0</v>
      </c>
      <c r="FD212" s="125" t="b">
        <v>0</v>
      </c>
      <c r="FE212" s="125" t="b">
        <v>0</v>
      </c>
      <c r="FF212" s="125" t="b">
        <v>0</v>
      </c>
      <c r="FG212" s="125" t="b">
        <v>0</v>
      </c>
      <c r="FH212" s="125" t="b">
        <v>0</v>
      </c>
      <c r="FI212" s="125" t="b">
        <v>0</v>
      </c>
      <c r="FJ212" s="125" t="b">
        <v>0</v>
      </c>
      <c r="FK212" s="125" t="b">
        <v>0</v>
      </c>
      <c r="FL212" s="125" t="b">
        <v>0</v>
      </c>
      <c r="FM212" s="125" t="b">
        <v>0</v>
      </c>
      <c r="FN212" s="125" t="b">
        <v>0</v>
      </c>
      <c r="FO212" s="125" t="b">
        <v>0</v>
      </c>
      <c r="FP212" s="125" t="b">
        <v>0</v>
      </c>
      <c r="FQ212" s="125" t="b">
        <v>0</v>
      </c>
      <c r="FR212" s="125" t="b">
        <v>0</v>
      </c>
      <c r="FS212" s="125" t="b">
        <v>0</v>
      </c>
      <c r="FT212" s="125" t="b">
        <v>0</v>
      </c>
      <c r="FU212" s="125" t="b">
        <v>0</v>
      </c>
      <c r="FV212" s="125" t="b">
        <v>0</v>
      </c>
      <c r="FW212" s="125" t="b">
        <v>0</v>
      </c>
      <c r="FX212" s="125" t="b">
        <v>0</v>
      </c>
      <c r="FY212" s="125" t="b">
        <v>0</v>
      </c>
      <c r="FZ212" s="125" t="b">
        <v>0</v>
      </c>
      <c r="GA212" s="125" t="b">
        <v>0</v>
      </c>
      <c r="GB212" s="125" t="b">
        <v>0</v>
      </c>
      <c r="GC212" s="125" t="b">
        <v>0</v>
      </c>
      <c r="GD212" s="125" t="b">
        <v>0</v>
      </c>
      <c r="GE212" s="125" t="b">
        <v>0</v>
      </c>
      <c r="GF212" s="125" t="b">
        <v>0</v>
      </c>
      <c r="GG212" s="125" t="b">
        <v>0</v>
      </c>
      <c r="GH212" s="125" t="b">
        <v>0</v>
      </c>
      <c r="GI212" s="125" t="b">
        <v>0</v>
      </c>
      <c r="GJ212" s="125" t="b">
        <v>0</v>
      </c>
      <c r="GK212" s="125" t="b">
        <v>0</v>
      </c>
      <c r="GL212" s="125" t="b">
        <v>0</v>
      </c>
      <c r="GM212" s="125" t="b">
        <v>0</v>
      </c>
      <c r="GN212" s="125" t="b">
        <v>0</v>
      </c>
      <c r="GO212" s="125" t="b">
        <v>0</v>
      </c>
      <c r="GP212" s="125" t="b">
        <v>0</v>
      </c>
      <c r="GQ212" s="125" t="b">
        <v>0</v>
      </c>
      <c r="GR212" s="125" t="b">
        <v>0</v>
      </c>
      <c r="GS212" s="125" t="b">
        <v>0</v>
      </c>
      <c r="GT212" s="125" t="b">
        <v>0</v>
      </c>
      <c r="GU212" s="125" t="b">
        <v>0</v>
      </c>
      <c r="GV212" s="125" t="b">
        <v>0</v>
      </c>
      <c r="GW212" s="125" t="b">
        <v>0</v>
      </c>
      <c r="GX212" s="125" t="b">
        <v>0</v>
      </c>
      <c r="GY212" s="125" t="b">
        <v>0</v>
      </c>
      <c r="GZ212" s="125" t="b">
        <v>0</v>
      </c>
      <c r="HA212" s="125" t="b">
        <v>0</v>
      </c>
      <c r="HB212" s="125" t="b">
        <v>0</v>
      </c>
      <c r="HC212" s="125" t="b">
        <v>0</v>
      </c>
      <c r="HD212" s="125" t="b">
        <v>0</v>
      </c>
      <c r="HE212" s="125" t="b">
        <v>0</v>
      </c>
      <c r="HF212" s="125" t="b">
        <v>0</v>
      </c>
      <c r="HG212" s="125" t="b">
        <v>0</v>
      </c>
      <c r="HH212" s="125" t="b">
        <v>0</v>
      </c>
      <c r="HI212" s="125" t="b">
        <v>0</v>
      </c>
      <c r="HJ212" s="125" t="b">
        <v>0</v>
      </c>
      <c r="HK212" s="125" t="b">
        <v>0</v>
      </c>
      <c r="HL212" s="125" t="b">
        <v>0</v>
      </c>
      <c r="HM212" s="125" t="b">
        <v>0</v>
      </c>
      <c r="HN212" s="125" t="b">
        <v>0</v>
      </c>
      <c r="HO212" s="125" t="b">
        <v>0</v>
      </c>
      <c r="HP212" s="125" t="b">
        <v>0</v>
      </c>
      <c r="HQ212" s="125" t="b">
        <v>0</v>
      </c>
      <c r="HR212" s="125" t="b">
        <v>0</v>
      </c>
      <c r="HS212" s="125" t="b">
        <v>0</v>
      </c>
      <c r="HT212" s="125" t="b">
        <v>0</v>
      </c>
      <c r="HU212" s="125" t="b">
        <v>0</v>
      </c>
      <c r="HV212" s="125" t="b">
        <v>0</v>
      </c>
      <c r="HW212" s="125" t="b">
        <v>0</v>
      </c>
      <c r="HX212" s="125" t="b">
        <v>0</v>
      </c>
      <c r="HY212" s="125" t="b">
        <v>0</v>
      </c>
      <c r="HZ212" s="125" t="b">
        <v>0</v>
      </c>
      <c r="IA212" s="125" t="b">
        <v>0</v>
      </c>
      <c r="IB212" s="125" t="b">
        <v>0</v>
      </c>
      <c r="IC212" s="125" t="b">
        <v>0</v>
      </c>
      <c r="ID212" s="125" t="b">
        <v>0</v>
      </c>
      <c r="IE212" s="125" t="b">
        <v>0</v>
      </c>
      <c r="IF212" s="125" t="b">
        <v>0</v>
      </c>
      <c r="IG212" s="125" t="b">
        <v>0</v>
      </c>
      <c r="IH212" s="125" t="b">
        <v>0</v>
      </c>
      <c r="II212" s="125" t="b">
        <v>0</v>
      </c>
      <c r="IJ212" s="125" t="b">
        <v>0</v>
      </c>
      <c r="IK212" s="125" t="b">
        <v>0</v>
      </c>
      <c r="IL212" s="125" t="b">
        <v>0</v>
      </c>
      <c r="IM212" s="125" t="b">
        <v>0</v>
      </c>
      <c r="IN212" s="125" t="b">
        <v>0</v>
      </c>
      <c r="IO212" s="125" t="b">
        <v>0</v>
      </c>
      <c r="IP212" s="125" t="b">
        <v>0</v>
      </c>
      <c r="IQ212" s="125" t="b">
        <v>0</v>
      </c>
      <c r="IR212" s="125" t="b">
        <v>0</v>
      </c>
      <c r="IS212" s="125" t="b">
        <v>0</v>
      </c>
      <c r="IT212" s="125" t="b">
        <v>0</v>
      </c>
      <c r="IU212" s="125" t="b">
        <v>0</v>
      </c>
      <c r="IV212" s="125" t="b">
        <v>0</v>
      </c>
      <c r="IW212" s="125" t="b">
        <v>0</v>
      </c>
      <c r="IX212" s="125" t="b">
        <v>0</v>
      </c>
      <c r="IY212" s="125" t="b">
        <v>0</v>
      </c>
      <c r="IZ212" s="125" t="b">
        <v>0</v>
      </c>
      <c r="JA212" s="125" t="b">
        <v>0</v>
      </c>
      <c r="JB212" s="125" t="b">
        <v>0</v>
      </c>
      <c r="JC212" s="125" t="b">
        <v>0</v>
      </c>
    </row>
    <row r="213" spans="1:263" ht="21" hidden="1" customHeight="1" x14ac:dyDescent="0.2">
      <c r="A213" s="121" t="s">
        <v>113</v>
      </c>
      <c r="I213" s="124">
        <v>0</v>
      </c>
      <c r="N213" s="124">
        <v>0</v>
      </c>
      <c r="O213" s="83"/>
      <c r="Q213" s="119"/>
      <c r="S213" s="124">
        <v>0</v>
      </c>
      <c r="V213" s="119"/>
      <c r="W213" s="83"/>
      <c r="X213" s="124">
        <v>0</v>
      </c>
      <c r="Y213" s="83"/>
      <c r="AC213" s="124">
        <v>0</v>
      </c>
      <c r="AD213" s="83"/>
      <c r="AH213" s="124">
        <v>0</v>
      </c>
      <c r="AI213" s="83"/>
      <c r="AM213" s="124">
        <v>0</v>
      </c>
      <c r="AN213" s="83"/>
      <c r="AR213" s="124">
        <v>0</v>
      </c>
      <c r="AS213" s="83"/>
      <c r="AW213" s="124">
        <v>0</v>
      </c>
      <c r="AX213" s="83"/>
      <c r="BB213" s="124">
        <v>0</v>
      </c>
      <c r="BC213" s="83"/>
      <c r="BG213" s="124">
        <v>0</v>
      </c>
      <c r="BH213" s="83"/>
      <c r="BL213" s="124">
        <v>0</v>
      </c>
      <c r="BM213" s="83"/>
      <c r="BQ213" s="124">
        <v>0</v>
      </c>
      <c r="BR213" s="83"/>
      <c r="BV213" s="124">
        <v>0</v>
      </c>
      <c r="BW213" s="83"/>
      <c r="CA213" s="124">
        <v>0</v>
      </c>
      <c r="CB213" s="83"/>
      <c r="CF213" s="124">
        <v>0</v>
      </c>
      <c r="CG213" s="83"/>
      <c r="CK213" s="124">
        <v>0</v>
      </c>
      <c r="CL213" s="83"/>
      <c r="CP213" s="124">
        <v>0</v>
      </c>
      <c r="CQ213" s="83"/>
      <c r="CU213" s="124">
        <v>0</v>
      </c>
      <c r="CV213" s="83"/>
      <c r="CZ213" s="124">
        <v>0</v>
      </c>
      <c r="DA213" s="83"/>
      <c r="DE213" s="124">
        <v>0</v>
      </c>
      <c r="DF213" s="83"/>
      <c r="DJ213" s="124">
        <v>0</v>
      </c>
      <c r="DK213" s="83"/>
      <c r="DO213" s="124">
        <v>0</v>
      </c>
      <c r="DP213" s="83"/>
      <c r="DT213" s="124">
        <v>0</v>
      </c>
      <c r="DU213" s="83"/>
      <c r="DY213" s="124">
        <v>0</v>
      </c>
      <c r="DZ213" s="83"/>
      <c r="ED213" s="124">
        <v>0</v>
      </c>
      <c r="EE213" s="83"/>
      <c r="EI213" s="124">
        <v>0</v>
      </c>
      <c r="EJ213" s="83"/>
      <c r="EN213" s="124">
        <v>0</v>
      </c>
      <c r="EO213" s="83"/>
      <c r="ES213" s="124">
        <v>0</v>
      </c>
      <c r="ET213" s="83"/>
      <c r="EX213" s="124">
        <v>0</v>
      </c>
      <c r="EY213" s="83"/>
      <c r="FC213" s="124">
        <v>0</v>
      </c>
      <c r="FD213" s="83"/>
      <c r="FH213" s="124">
        <v>0</v>
      </c>
      <c r="FI213" s="83"/>
      <c r="FM213" s="124">
        <v>0</v>
      </c>
      <c r="FN213" s="83"/>
      <c r="FR213" s="124">
        <v>0</v>
      </c>
      <c r="FS213" s="83"/>
      <c r="FW213" s="124">
        <v>0</v>
      </c>
      <c r="FX213" s="83"/>
      <c r="GB213" s="124">
        <v>0</v>
      </c>
      <c r="GC213" s="83"/>
      <c r="GG213" s="124">
        <v>0</v>
      </c>
      <c r="GH213" s="83"/>
      <c r="GL213" s="124">
        <v>0</v>
      </c>
      <c r="GM213" s="83"/>
      <c r="GQ213" s="124">
        <v>0</v>
      </c>
      <c r="GR213" s="83"/>
      <c r="GV213" s="124">
        <v>0</v>
      </c>
      <c r="GW213" s="83"/>
      <c r="HA213" s="124">
        <v>0</v>
      </c>
      <c r="HB213" s="83"/>
      <c r="HF213" s="124">
        <v>0</v>
      </c>
      <c r="HG213" s="83"/>
      <c r="HK213" s="124">
        <v>0</v>
      </c>
      <c r="HL213" s="83"/>
      <c r="HP213" s="124">
        <v>0</v>
      </c>
      <c r="HQ213" s="83"/>
      <c r="HU213" s="124">
        <v>0</v>
      </c>
      <c r="HV213" s="83"/>
      <c r="HZ213" s="124">
        <v>0</v>
      </c>
      <c r="IA213" s="83"/>
      <c r="IE213" s="124">
        <v>0</v>
      </c>
      <c r="IF213" s="83"/>
      <c r="IJ213" s="124">
        <v>0</v>
      </c>
      <c r="IK213" s="83"/>
      <c r="IO213" s="124">
        <v>0</v>
      </c>
      <c r="IP213" s="83"/>
      <c r="IT213" s="124">
        <v>0</v>
      </c>
      <c r="IU213" s="83"/>
      <c r="IY213" s="124">
        <v>0</v>
      </c>
      <c r="IZ213" s="83"/>
    </row>
    <row r="214" spans="1:263" ht="21" hidden="1" customHeight="1" x14ac:dyDescent="0.2">
      <c r="A214" s="121" t="s">
        <v>6611</v>
      </c>
      <c r="I214" s="124">
        <v>0</v>
      </c>
      <c r="N214" s="124">
        <v>0</v>
      </c>
      <c r="O214" s="83"/>
      <c r="Q214" s="119"/>
      <c r="S214" s="124">
        <v>0</v>
      </c>
      <c r="V214" s="119"/>
      <c r="W214" s="83"/>
      <c r="X214" s="124">
        <v>0</v>
      </c>
      <c r="Y214" s="83"/>
      <c r="AC214" s="124">
        <v>0</v>
      </c>
      <c r="AD214" s="83"/>
      <c r="AH214" s="124">
        <v>0</v>
      </c>
      <c r="AI214" s="83"/>
      <c r="AM214" s="124">
        <v>0</v>
      </c>
      <c r="AN214" s="83"/>
      <c r="AR214" s="124">
        <v>0</v>
      </c>
      <c r="AS214" s="83"/>
      <c r="AW214" s="124">
        <v>0</v>
      </c>
      <c r="AX214" s="83"/>
      <c r="BB214" s="124">
        <v>0</v>
      </c>
      <c r="BC214" s="83"/>
      <c r="BG214" s="124">
        <v>0</v>
      </c>
      <c r="BH214" s="83"/>
      <c r="BL214" s="124">
        <v>0</v>
      </c>
      <c r="BM214" s="83"/>
      <c r="BQ214" s="124">
        <v>0</v>
      </c>
      <c r="BR214" s="83"/>
      <c r="BV214" s="124">
        <v>0</v>
      </c>
      <c r="BW214" s="83"/>
      <c r="CA214" s="124">
        <v>0</v>
      </c>
      <c r="CB214" s="83"/>
      <c r="CF214" s="124">
        <v>0</v>
      </c>
      <c r="CG214" s="83"/>
      <c r="CK214" s="124">
        <v>0</v>
      </c>
      <c r="CL214" s="83"/>
      <c r="CP214" s="124">
        <v>0</v>
      </c>
      <c r="CQ214" s="83"/>
      <c r="CU214" s="124">
        <v>0</v>
      </c>
      <c r="CV214" s="83"/>
      <c r="CZ214" s="124">
        <v>0</v>
      </c>
      <c r="DA214" s="83"/>
      <c r="DE214" s="124">
        <v>0</v>
      </c>
      <c r="DF214" s="83"/>
      <c r="DJ214" s="124">
        <v>0</v>
      </c>
      <c r="DK214" s="83"/>
      <c r="DO214" s="124">
        <v>0</v>
      </c>
      <c r="DP214" s="83"/>
      <c r="DT214" s="124">
        <v>0</v>
      </c>
      <c r="DU214" s="83"/>
      <c r="DY214" s="124">
        <v>0</v>
      </c>
      <c r="DZ214" s="83"/>
      <c r="ED214" s="124">
        <v>0</v>
      </c>
      <c r="EE214" s="83"/>
      <c r="EI214" s="124">
        <v>0</v>
      </c>
      <c r="EJ214" s="83"/>
      <c r="EN214" s="124">
        <v>0</v>
      </c>
      <c r="EO214" s="83"/>
      <c r="ES214" s="124">
        <v>0</v>
      </c>
      <c r="ET214" s="83"/>
      <c r="EX214" s="124">
        <v>0</v>
      </c>
      <c r="EY214" s="83"/>
      <c r="FC214" s="124">
        <v>0</v>
      </c>
      <c r="FD214" s="83"/>
      <c r="FH214" s="124">
        <v>0</v>
      </c>
      <c r="FI214" s="83"/>
      <c r="FM214" s="124">
        <v>0</v>
      </c>
      <c r="FN214" s="83"/>
      <c r="FR214" s="124">
        <v>0</v>
      </c>
      <c r="FS214" s="83"/>
      <c r="FW214" s="124">
        <v>0</v>
      </c>
      <c r="FX214" s="83"/>
      <c r="GB214" s="124">
        <v>0</v>
      </c>
      <c r="GC214" s="83"/>
      <c r="GG214" s="124">
        <v>0</v>
      </c>
      <c r="GH214" s="83"/>
      <c r="GL214" s="124">
        <v>0</v>
      </c>
      <c r="GM214" s="83"/>
      <c r="GQ214" s="124">
        <v>0</v>
      </c>
      <c r="GR214" s="83"/>
      <c r="GV214" s="124">
        <v>0</v>
      </c>
      <c r="GW214" s="83"/>
      <c r="HA214" s="124">
        <v>0</v>
      </c>
      <c r="HB214" s="83"/>
      <c r="HF214" s="124">
        <v>0</v>
      </c>
      <c r="HG214" s="83"/>
      <c r="HK214" s="124">
        <v>0</v>
      </c>
      <c r="HL214" s="83"/>
      <c r="HP214" s="124">
        <v>0</v>
      </c>
      <c r="HQ214" s="83"/>
      <c r="HU214" s="124">
        <v>0</v>
      </c>
      <c r="HV214" s="83"/>
      <c r="HZ214" s="124">
        <v>0</v>
      </c>
      <c r="IA214" s="83"/>
      <c r="IE214" s="124">
        <v>0</v>
      </c>
      <c r="IF214" s="83"/>
      <c r="IJ214" s="124">
        <v>0</v>
      </c>
      <c r="IK214" s="83"/>
      <c r="IO214" s="124">
        <v>0</v>
      </c>
      <c r="IP214" s="83"/>
      <c r="IT214" s="124">
        <v>0</v>
      </c>
      <c r="IU214" s="83"/>
      <c r="IY214" s="124">
        <v>0</v>
      </c>
      <c r="IZ214" s="83"/>
    </row>
    <row r="215" spans="1:263" ht="21" hidden="1" customHeight="1" x14ac:dyDescent="0.2">
      <c r="A215" s="120"/>
    </row>
    <row r="216" spans="1:263" ht="21" hidden="1" customHeight="1" x14ac:dyDescent="0.2">
      <c r="A216" s="118" t="s">
        <v>434</v>
      </c>
    </row>
    <row r="217" spans="1:263" ht="21" hidden="1" customHeight="1" x14ac:dyDescent="0.2">
      <c r="A217" s="118" t="s">
        <v>405</v>
      </c>
    </row>
    <row r="218" spans="1:263" ht="21" hidden="1" customHeight="1" x14ac:dyDescent="0.2">
      <c r="A218" s="118" t="s">
        <v>415</v>
      </c>
    </row>
    <row r="219" spans="1:263" ht="21" hidden="1" customHeight="1" x14ac:dyDescent="0.2">
      <c r="A219" s="118" t="s">
        <v>406</v>
      </c>
    </row>
    <row r="220" spans="1:263" ht="21" hidden="1" customHeight="1" x14ac:dyDescent="0.2">
      <c r="A220" s="118" t="s">
        <v>407</v>
      </c>
    </row>
    <row r="221" spans="1:263" ht="21" hidden="1" customHeight="1" x14ac:dyDescent="0.2">
      <c r="A221" s="118" t="s">
        <v>408</v>
      </c>
    </row>
    <row r="222" spans="1:263" ht="21" hidden="1" customHeight="1" x14ac:dyDescent="0.2"/>
  </sheetData>
  <sheetProtection algorithmName="SHA-512" hashValue="oTotBX0S6AUZaLuqxOSP5ro2JTmap7RplaWoXjVJ17IZ7s+xnaQxJ6KgRktr+7dTc6fScjztLroAII7ovLvnpQ==" saltValue="idNZDDJiZ1fKVO8BxUJ8JA==" spinCount="100000" sheet="1" objects="1" scenarios="1" selectLockedCells="1"/>
  <mergeCells count="3013">
    <mergeCell ref="IE47:II47"/>
    <mergeCell ref="IJ47:IN47"/>
    <mergeCell ref="IO47:IS47"/>
    <mergeCell ref="IT47:IX47"/>
    <mergeCell ref="IY47:JC47"/>
    <mergeCell ref="B27:D27"/>
    <mergeCell ref="EX47:FB47"/>
    <mergeCell ref="FC47:FG47"/>
    <mergeCell ref="FH47:FL47"/>
    <mergeCell ref="FM47:FQ47"/>
    <mergeCell ref="FR47:FV47"/>
    <mergeCell ref="FW47:GA47"/>
    <mergeCell ref="GB47:GF47"/>
    <mergeCell ref="GG47:GK47"/>
    <mergeCell ref="GL47:GP47"/>
    <mergeCell ref="GQ47:GU47"/>
    <mergeCell ref="GV47:GZ47"/>
    <mergeCell ref="HA47:HE47"/>
    <mergeCell ref="HF47:HJ47"/>
    <mergeCell ref="HK47:HO47"/>
    <mergeCell ref="HP47:HT47"/>
    <mergeCell ref="HU47:HY47"/>
    <mergeCell ref="HZ47:ID47"/>
    <mergeCell ref="BQ47:BU47"/>
    <mergeCell ref="BV47:BZ47"/>
    <mergeCell ref="CA47:CE47"/>
    <mergeCell ref="CF47:CJ47"/>
    <mergeCell ref="CK47:CO47"/>
    <mergeCell ref="CP47:CT47"/>
    <mergeCell ref="CU47:CY47"/>
    <mergeCell ref="CZ47:DD47"/>
    <mergeCell ref="DE47:DI47"/>
    <mergeCell ref="DJ47:DN47"/>
    <mergeCell ref="DO47:DS47"/>
    <mergeCell ref="DT47:DX47"/>
    <mergeCell ref="DY47:EC47"/>
    <mergeCell ref="ED47:EH47"/>
    <mergeCell ref="EI47:EM47"/>
    <mergeCell ref="EN47:ER47"/>
    <mergeCell ref="ES47:EW47"/>
    <mergeCell ref="FW46:GA46"/>
    <mergeCell ref="GB46:GF46"/>
    <mergeCell ref="GG46:GK46"/>
    <mergeCell ref="GL46:GP46"/>
    <mergeCell ref="GQ46:GU46"/>
    <mergeCell ref="GV46:GZ46"/>
    <mergeCell ref="HA46:HE46"/>
    <mergeCell ref="HF46:HJ46"/>
    <mergeCell ref="HK46:HO46"/>
    <mergeCell ref="HP46:HT46"/>
    <mergeCell ref="HU46:HY46"/>
    <mergeCell ref="HZ46:ID46"/>
    <mergeCell ref="IE46:II46"/>
    <mergeCell ref="IJ46:IN46"/>
    <mergeCell ref="IO46:IS46"/>
    <mergeCell ref="IT46:IX46"/>
    <mergeCell ref="IY46:JC46"/>
    <mergeCell ref="CP46:CT46"/>
    <mergeCell ref="CU46:CY46"/>
    <mergeCell ref="CZ46:DD46"/>
    <mergeCell ref="DE46:DI46"/>
    <mergeCell ref="DJ46:DN46"/>
    <mergeCell ref="DO46:DS46"/>
    <mergeCell ref="DT46:DX46"/>
    <mergeCell ref="DY46:EC46"/>
    <mergeCell ref="ED46:EH46"/>
    <mergeCell ref="EI46:EM46"/>
    <mergeCell ref="EN46:ER46"/>
    <mergeCell ref="ES46:EW46"/>
    <mergeCell ref="EX46:FB46"/>
    <mergeCell ref="FC46:FG46"/>
    <mergeCell ref="FH46:FL46"/>
    <mergeCell ref="FM46:FQ46"/>
    <mergeCell ref="FR46:FV46"/>
    <mergeCell ref="B26:H26"/>
    <mergeCell ref="B46:G46"/>
    <mergeCell ref="B47:G47"/>
    <mergeCell ref="I46:M46"/>
    <mergeCell ref="I47:M47"/>
    <mergeCell ref="N46:R46"/>
    <mergeCell ref="S46:W46"/>
    <mergeCell ref="X46:AB46"/>
    <mergeCell ref="AC46:AG46"/>
    <mergeCell ref="AH46:AL46"/>
    <mergeCell ref="AM46:AQ46"/>
    <mergeCell ref="AR46:AV46"/>
    <mergeCell ref="AW46:BA46"/>
    <mergeCell ref="BB46:BF46"/>
    <mergeCell ref="BG46:BK46"/>
    <mergeCell ref="BL46:BP46"/>
    <mergeCell ref="N47:R47"/>
    <mergeCell ref="S47:W47"/>
    <mergeCell ref="X47:AB47"/>
    <mergeCell ref="AC47:AG47"/>
    <mergeCell ref="AH47:AL47"/>
    <mergeCell ref="AM47:AQ47"/>
    <mergeCell ref="AR47:AV47"/>
    <mergeCell ref="AW47:BA47"/>
    <mergeCell ref="BB47:BF47"/>
    <mergeCell ref="BG47:BK47"/>
    <mergeCell ref="BL47:BP47"/>
    <mergeCell ref="AH26:AJ26"/>
    <mergeCell ref="AM26:AO26"/>
    <mergeCell ref="AR26:AT26"/>
    <mergeCell ref="AW26:AY26"/>
    <mergeCell ref="BB26:BD26"/>
    <mergeCell ref="HA18:HE18"/>
    <mergeCell ref="HF18:HJ18"/>
    <mergeCell ref="HK18:HO18"/>
    <mergeCell ref="HP18:HT18"/>
    <mergeCell ref="HU18:HY18"/>
    <mergeCell ref="HZ18:ID18"/>
    <mergeCell ref="IE18:II18"/>
    <mergeCell ref="IJ18:IN18"/>
    <mergeCell ref="IO18:IS18"/>
    <mergeCell ref="I18:M18"/>
    <mergeCell ref="N18:R18"/>
    <mergeCell ref="S18:W18"/>
    <mergeCell ref="X18:AB18"/>
    <mergeCell ref="AC18:AG18"/>
    <mergeCell ref="AH18:AL18"/>
    <mergeCell ref="AM18:AQ18"/>
    <mergeCell ref="AR18:AV18"/>
    <mergeCell ref="AW18:BA18"/>
    <mergeCell ref="BB18:BF18"/>
    <mergeCell ref="BG18:BK18"/>
    <mergeCell ref="BL18:BP18"/>
    <mergeCell ref="BQ18:BU18"/>
    <mergeCell ref="BV18:BZ18"/>
    <mergeCell ref="CA18:CE18"/>
    <mergeCell ref="CF18:CJ18"/>
    <mergeCell ref="CK18:CO18"/>
    <mergeCell ref="CU18:CY18"/>
    <mergeCell ref="DJ18:DN18"/>
    <mergeCell ref="DO18:DS18"/>
    <mergeCell ref="DT18:DX18"/>
    <mergeCell ref="DY18:EC18"/>
    <mergeCell ref="ED18:EH18"/>
    <mergeCell ref="EI18:EM18"/>
    <mergeCell ref="EN18:ER18"/>
    <mergeCell ref="ES18:EW18"/>
    <mergeCell ref="EX18:FB18"/>
    <mergeCell ref="FC18:FG18"/>
    <mergeCell ref="HA26:HC26"/>
    <mergeCell ref="HF26:HH26"/>
    <mergeCell ref="HK26:HM26"/>
    <mergeCell ref="DT19:DX19"/>
    <mergeCell ref="DY19:EC19"/>
    <mergeCell ref="ED19:EH19"/>
    <mergeCell ref="EI19:EM19"/>
    <mergeCell ref="DJ19:DN19"/>
    <mergeCell ref="DO19:DS19"/>
    <mergeCell ref="DJ20:DN21"/>
    <mergeCell ref="DO20:DS21"/>
    <mergeCell ref="DT20:DX21"/>
    <mergeCell ref="DY20:EC21"/>
    <mergeCell ref="ED20:EH21"/>
    <mergeCell ref="EI20:EM21"/>
    <mergeCell ref="FW18:GA18"/>
    <mergeCell ref="FM26:FO26"/>
    <mergeCell ref="GB18:GF18"/>
    <mergeCell ref="GG18:GK18"/>
    <mergeCell ref="GL18:GP18"/>
    <mergeCell ref="GQ18:GU18"/>
    <mergeCell ref="GV18:GZ18"/>
    <mergeCell ref="FW26:FY26"/>
    <mergeCell ref="GB26:GD26"/>
    <mergeCell ref="GG26:GI26"/>
    <mergeCell ref="GL26:GN26"/>
    <mergeCell ref="GQ26:GS26"/>
    <mergeCell ref="BG26:BI26"/>
    <mergeCell ref="BL26:BN26"/>
    <mergeCell ref="BQ26:BS26"/>
    <mergeCell ref="BV26:BX26"/>
    <mergeCell ref="CA26:CC26"/>
    <mergeCell ref="EX30:FB30"/>
    <mergeCell ref="FC30:FG30"/>
    <mergeCell ref="AI29:AL29"/>
    <mergeCell ref="AN29:AQ29"/>
    <mergeCell ref="AS29:AV29"/>
    <mergeCell ref="AX29:BA29"/>
    <mergeCell ref="N30:R30"/>
    <mergeCell ref="S30:W30"/>
    <mergeCell ref="X30:AB30"/>
    <mergeCell ref="AC30:AG30"/>
    <mergeCell ref="AH30:AL30"/>
    <mergeCell ref="AM30:AQ30"/>
    <mergeCell ref="AR30:AV30"/>
    <mergeCell ref="AW30:BA30"/>
    <mergeCell ref="BB30:BF30"/>
    <mergeCell ref="BG30:BK30"/>
    <mergeCell ref="BL30:BP30"/>
    <mergeCell ref="BQ30:BU30"/>
    <mergeCell ref="BV30:BZ30"/>
    <mergeCell ref="CA30:CE30"/>
    <mergeCell ref="CF30:CJ30"/>
    <mergeCell ref="CK30:CO30"/>
    <mergeCell ref="CP30:CT30"/>
    <mergeCell ref="BB27:BF27"/>
    <mergeCell ref="BG27:BK27"/>
    <mergeCell ref="GV26:GX26"/>
    <mergeCell ref="GR29:GU29"/>
    <mergeCell ref="GW29:GZ29"/>
    <mergeCell ref="HB29:HE29"/>
    <mergeCell ref="DT26:DV26"/>
    <mergeCell ref="DY26:EA26"/>
    <mergeCell ref="ED26:EF26"/>
    <mergeCell ref="EI26:EK26"/>
    <mergeCell ref="EN26:EP26"/>
    <mergeCell ref="ES26:EU26"/>
    <mergeCell ref="EX26:EZ26"/>
    <mergeCell ref="FC26:FE26"/>
    <mergeCell ref="FH26:FJ26"/>
    <mergeCell ref="DJ26:DL26"/>
    <mergeCell ref="DO26:DQ26"/>
    <mergeCell ref="IJ30:IN30"/>
    <mergeCell ref="IO30:IS30"/>
    <mergeCell ref="FH30:FL30"/>
    <mergeCell ref="HP26:HR26"/>
    <mergeCell ref="HU26:HW26"/>
    <mergeCell ref="HZ26:IB26"/>
    <mergeCell ref="IE26:IG26"/>
    <mergeCell ref="IJ26:IL26"/>
    <mergeCell ref="IO26:IQ26"/>
    <mergeCell ref="GB30:GF30"/>
    <mergeCell ref="GG30:GK30"/>
    <mergeCell ref="FR26:FT26"/>
    <mergeCell ref="GQ30:GU30"/>
    <mergeCell ref="GV30:GZ30"/>
    <mergeCell ref="HA30:HE30"/>
    <mergeCell ref="HF30:HJ30"/>
    <mergeCell ref="HK30:HO30"/>
    <mergeCell ref="HP30:HT30"/>
    <mergeCell ref="HU30:HY30"/>
    <mergeCell ref="HZ30:ID30"/>
    <mergeCell ref="IA29:ID29"/>
    <mergeCell ref="IF29:II29"/>
    <mergeCell ref="IK29:IN29"/>
    <mergeCell ref="IP29:IS29"/>
    <mergeCell ref="IJ27:IN27"/>
    <mergeCell ref="IO27:IS27"/>
    <mergeCell ref="HF27:HJ27"/>
    <mergeCell ref="HK27:HO27"/>
    <mergeCell ref="HP27:HT27"/>
    <mergeCell ref="HU27:HY27"/>
    <mergeCell ref="FR27:FV27"/>
    <mergeCell ref="FW27:GA27"/>
    <mergeCell ref="CQ29:CT29"/>
    <mergeCell ref="CU30:CY30"/>
    <mergeCell ref="DT30:DX30"/>
    <mergeCell ref="DY30:EC30"/>
    <mergeCell ref="HG29:HJ29"/>
    <mergeCell ref="HL29:HO29"/>
    <mergeCell ref="HQ29:HT29"/>
    <mergeCell ref="HV29:HY29"/>
    <mergeCell ref="CZ30:DD30"/>
    <mergeCell ref="DE30:DI30"/>
    <mergeCell ref="IE30:II30"/>
    <mergeCell ref="FN29:FQ29"/>
    <mergeCell ref="FS29:FV29"/>
    <mergeCell ref="CV29:CY29"/>
    <mergeCell ref="DA29:DD29"/>
    <mergeCell ref="DF29:DI29"/>
    <mergeCell ref="DK29:DN29"/>
    <mergeCell ref="FM30:FQ30"/>
    <mergeCell ref="FR30:FV30"/>
    <mergeCell ref="FW30:GA30"/>
    <mergeCell ref="Y29:AB29"/>
    <mergeCell ref="AD29:AG29"/>
    <mergeCell ref="B28:H28"/>
    <mergeCell ref="B19:H20"/>
    <mergeCell ref="B29:H29"/>
    <mergeCell ref="B30:H30"/>
    <mergeCell ref="BC29:BF29"/>
    <mergeCell ref="BH29:BK29"/>
    <mergeCell ref="BM29:BP29"/>
    <mergeCell ref="BR29:BU29"/>
    <mergeCell ref="BW29:BZ29"/>
    <mergeCell ref="DJ30:DN30"/>
    <mergeCell ref="DO30:DS30"/>
    <mergeCell ref="ED30:EH30"/>
    <mergeCell ref="EI30:EM30"/>
    <mergeCell ref="EN30:ER30"/>
    <mergeCell ref="ES30:EW30"/>
    <mergeCell ref="ET29:EW29"/>
    <mergeCell ref="EY29:FB29"/>
    <mergeCell ref="FD29:FG29"/>
    <mergeCell ref="FI29:FL29"/>
    <mergeCell ref="DP29:DS29"/>
    <mergeCell ref="DU29:DX29"/>
    <mergeCell ref="CF26:CH26"/>
    <mergeCell ref="CK26:CM26"/>
    <mergeCell ref="CP26:CR26"/>
    <mergeCell ref="CU26:CW26"/>
    <mergeCell ref="CZ26:DB26"/>
    <mergeCell ref="DE26:DG26"/>
    <mergeCell ref="GL30:GP30"/>
    <mergeCell ref="GM29:GP29"/>
    <mergeCell ref="I3:W3"/>
    <mergeCell ref="B5:H6"/>
    <mergeCell ref="I5:M6"/>
    <mergeCell ref="A3:B4"/>
    <mergeCell ref="C3:H4"/>
    <mergeCell ref="I4:M4"/>
    <mergeCell ref="N4:R4"/>
    <mergeCell ref="B61:G61"/>
    <mergeCell ref="B60:G60"/>
    <mergeCell ref="B58:G59"/>
    <mergeCell ref="B57:G57"/>
    <mergeCell ref="C8:H8"/>
    <mergeCell ref="B24:H24"/>
    <mergeCell ref="I61:M61"/>
    <mergeCell ref="I54:M56"/>
    <mergeCell ref="S11:W11"/>
    <mergeCell ref="S10:W10"/>
    <mergeCell ref="N11:R11"/>
    <mergeCell ref="I53:M53"/>
    <mergeCell ref="I50:M51"/>
    <mergeCell ref="B7:H7"/>
    <mergeCell ref="I8:M8"/>
    <mergeCell ref="B17:H17"/>
    <mergeCell ref="B9:H9"/>
    <mergeCell ref="B10:H10"/>
    <mergeCell ref="B18:H18"/>
    <mergeCell ref="A58:A59"/>
    <mergeCell ref="N48:R48"/>
    <mergeCell ref="S50:W51"/>
    <mergeCell ref="N54:R56"/>
    <mergeCell ref="I62:M62"/>
    <mergeCell ref="B16:H16"/>
    <mergeCell ref="B14:H14"/>
    <mergeCell ref="I16:M17"/>
    <mergeCell ref="I12:M13"/>
    <mergeCell ref="B15:H15"/>
    <mergeCell ref="B11:H11"/>
    <mergeCell ref="K37:L37"/>
    <mergeCell ref="K36:L36"/>
    <mergeCell ref="K34:L34"/>
    <mergeCell ref="K35:L35"/>
    <mergeCell ref="I31:M31"/>
    <mergeCell ref="I32:M32"/>
    <mergeCell ref="J29:M29"/>
    <mergeCell ref="A44:A45"/>
    <mergeCell ref="B45:G45"/>
    <mergeCell ref="H44:H45"/>
    <mergeCell ref="B38:G38"/>
    <mergeCell ref="B44:G44"/>
    <mergeCell ref="H50:H51"/>
    <mergeCell ref="H58:H59"/>
    <mergeCell ref="H55:H56"/>
    <mergeCell ref="A50:A51"/>
    <mergeCell ref="A55:A56"/>
    <mergeCell ref="I26:K26"/>
    <mergeCell ref="B25:H25"/>
    <mergeCell ref="I23:M23"/>
    <mergeCell ref="B21:H23"/>
    <mergeCell ref="B12:H12"/>
    <mergeCell ref="B13:D13"/>
    <mergeCell ref="E13:H13"/>
    <mergeCell ref="E27:H27"/>
    <mergeCell ref="B67:G67"/>
    <mergeCell ref="B64:G64"/>
    <mergeCell ref="B63:G63"/>
    <mergeCell ref="B62:G62"/>
    <mergeCell ref="B66:G66"/>
    <mergeCell ref="B65:G65"/>
    <mergeCell ref="B68:G68"/>
    <mergeCell ref="B56:G56"/>
    <mergeCell ref="B54:G54"/>
    <mergeCell ref="B53:G53"/>
    <mergeCell ref="B52:G52"/>
    <mergeCell ref="B55:G55"/>
    <mergeCell ref="B50:G51"/>
    <mergeCell ref="B36:D36"/>
    <mergeCell ref="E37:H37"/>
    <mergeCell ref="B37:D37"/>
    <mergeCell ref="B35:D35"/>
    <mergeCell ref="B39:G43"/>
    <mergeCell ref="H39:H41"/>
    <mergeCell ref="E35:H35"/>
    <mergeCell ref="E36:H36"/>
    <mergeCell ref="N62:R62"/>
    <mergeCell ref="I44:M45"/>
    <mergeCell ref="N49:R49"/>
    <mergeCell ref="I68:M68"/>
    <mergeCell ref="N44:R45"/>
    <mergeCell ref="N68:R68"/>
    <mergeCell ref="I38:M38"/>
    <mergeCell ref="N5:R6"/>
    <mergeCell ref="S5:W6"/>
    <mergeCell ref="I25:M25"/>
    <mergeCell ref="N25:R25"/>
    <mergeCell ref="S25:W25"/>
    <mergeCell ref="I28:M28"/>
    <mergeCell ref="S24:W24"/>
    <mergeCell ref="I24:M24"/>
    <mergeCell ref="N16:R17"/>
    <mergeCell ref="S19:W19"/>
    <mergeCell ref="N19:R19"/>
    <mergeCell ref="I19:M19"/>
    <mergeCell ref="S28:W28"/>
    <mergeCell ref="S14:W14"/>
    <mergeCell ref="I27:M27"/>
    <mergeCell ref="N27:R27"/>
    <mergeCell ref="S27:W27"/>
    <mergeCell ref="I57:M57"/>
    <mergeCell ref="I48:M48"/>
    <mergeCell ref="I52:M52"/>
    <mergeCell ref="I49:M49"/>
    <mergeCell ref="I14:M14"/>
    <mergeCell ref="N26:P26"/>
    <mergeCell ref="S26:U26"/>
    <mergeCell ref="I30:M30"/>
    <mergeCell ref="N65:R65"/>
    <mergeCell ref="S65:W65"/>
    <mergeCell ref="S44:W45"/>
    <mergeCell ref="N50:R51"/>
    <mergeCell ref="N38:R38"/>
    <mergeCell ref="N57:R57"/>
    <mergeCell ref="N24:R24"/>
    <mergeCell ref="S67:W67"/>
    <mergeCell ref="S48:W48"/>
    <mergeCell ref="S66:W66"/>
    <mergeCell ref="S62:W62"/>
    <mergeCell ref="S54:W56"/>
    <mergeCell ref="S53:W53"/>
    <mergeCell ref="S57:W57"/>
    <mergeCell ref="N28:R28"/>
    <mergeCell ref="I67:M67"/>
    <mergeCell ref="I65:M65"/>
    <mergeCell ref="N67:R67"/>
    <mergeCell ref="S38:W38"/>
    <mergeCell ref="S58:W59"/>
    <mergeCell ref="N66:R66"/>
    <mergeCell ref="S61:W61"/>
    <mergeCell ref="S63:W64"/>
    <mergeCell ref="S60:W60"/>
    <mergeCell ref="N60:R60"/>
    <mergeCell ref="I58:M59"/>
    <mergeCell ref="N58:R59"/>
    <mergeCell ref="I66:M66"/>
    <mergeCell ref="I60:M60"/>
    <mergeCell ref="I63:M64"/>
    <mergeCell ref="N63:R64"/>
    <mergeCell ref="N61:R61"/>
    <mergeCell ref="N33:R33"/>
    <mergeCell ref="S31:W31"/>
    <mergeCell ref="S32:W32"/>
    <mergeCell ref="N32:R32"/>
    <mergeCell ref="S33:W33"/>
    <mergeCell ref="N31:R31"/>
    <mergeCell ref="B33:G33"/>
    <mergeCell ref="B32:G32"/>
    <mergeCell ref="B31:G31"/>
    <mergeCell ref="E34:H34"/>
    <mergeCell ref="B49:G49"/>
    <mergeCell ref="B48:G48"/>
    <mergeCell ref="B34:D34"/>
    <mergeCell ref="I39:M39"/>
    <mergeCell ref="I40:M40"/>
    <mergeCell ref="I41:M41"/>
    <mergeCell ref="I42:L42"/>
    <mergeCell ref="I43:M43"/>
    <mergeCell ref="N39:R39"/>
    <mergeCell ref="N40:R40"/>
    <mergeCell ref="N41:R41"/>
    <mergeCell ref="N42:Q42"/>
    <mergeCell ref="N43:R43"/>
    <mergeCell ref="X32:AB32"/>
    <mergeCell ref="X33:AB33"/>
    <mergeCell ref="U36:V36"/>
    <mergeCell ref="U37:V37"/>
    <mergeCell ref="P37:Q37"/>
    <mergeCell ref="P36:Q36"/>
    <mergeCell ref="P35:Q35"/>
    <mergeCell ref="P34:Q34"/>
    <mergeCell ref="S68:W68"/>
    <mergeCell ref="X31:AB31"/>
    <mergeCell ref="Z37:AA37"/>
    <mergeCell ref="X38:AB38"/>
    <mergeCell ref="X44:AB45"/>
    <mergeCell ref="O29:R29"/>
    <mergeCell ref="T29:W29"/>
    <mergeCell ref="X68:AB68"/>
    <mergeCell ref="I33:M33"/>
    <mergeCell ref="X48:AB48"/>
    <mergeCell ref="X49:AB49"/>
    <mergeCell ref="X50:AB51"/>
    <mergeCell ref="X52:AB52"/>
    <mergeCell ref="X53:AB53"/>
    <mergeCell ref="X54:AB56"/>
    <mergeCell ref="X57:AB57"/>
    <mergeCell ref="X58:AB59"/>
    <mergeCell ref="X60:AB60"/>
    <mergeCell ref="X61:AB61"/>
    <mergeCell ref="X62:AB62"/>
    <mergeCell ref="N53:R53"/>
    <mergeCell ref="S52:W52"/>
    <mergeCell ref="S49:W49"/>
    <mergeCell ref="N52:R52"/>
    <mergeCell ref="I9:M9"/>
    <mergeCell ref="I10:M10"/>
    <mergeCell ref="N9:R9"/>
    <mergeCell ref="N8:R8"/>
    <mergeCell ref="S9:W9"/>
    <mergeCell ref="S8:W8"/>
    <mergeCell ref="N10:R10"/>
    <mergeCell ref="N7:R7"/>
    <mergeCell ref="S7:W7"/>
    <mergeCell ref="I15:M15"/>
    <mergeCell ref="N15:R15"/>
    <mergeCell ref="S15:W15"/>
    <mergeCell ref="N14:R14"/>
    <mergeCell ref="S16:W17"/>
    <mergeCell ref="I11:M11"/>
    <mergeCell ref="X14:AB14"/>
    <mergeCell ref="X16:AB17"/>
    <mergeCell ref="N12:R13"/>
    <mergeCell ref="S12:W13"/>
    <mergeCell ref="X7:AB7"/>
    <mergeCell ref="X8:AB8"/>
    <mergeCell ref="I7:M7"/>
    <mergeCell ref="S4:W4"/>
    <mergeCell ref="AC4:AG4"/>
    <mergeCell ref="AC5:AG6"/>
    <mergeCell ref="AC7:AG7"/>
    <mergeCell ref="AC8:AG8"/>
    <mergeCell ref="AC9:AG9"/>
    <mergeCell ref="AC10:AG10"/>
    <mergeCell ref="AC11:AG11"/>
    <mergeCell ref="X28:AB28"/>
    <mergeCell ref="AC28:AG28"/>
    <mergeCell ref="X27:AB27"/>
    <mergeCell ref="X12:AB13"/>
    <mergeCell ref="AC12:AG13"/>
    <mergeCell ref="X15:AB15"/>
    <mergeCell ref="AC15:AG15"/>
    <mergeCell ref="AC16:AG17"/>
    <mergeCell ref="AC27:AG27"/>
    <mergeCell ref="AC14:AG14"/>
    <mergeCell ref="X24:AB24"/>
    <mergeCell ref="AC24:AG24"/>
    <mergeCell ref="X25:AB25"/>
    <mergeCell ref="AC25:AG25"/>
    <mergeCell ref="X5:AB6"/>
    <mergeCell ref="AD22:AG22"/>
    <mergeCell ref="X26:Z26"/>
    <mergeCell ref="AC26:AE26"/>
    <mergeCell ref="AC32:AG32"/>
    <mergeCell ref="AC33:AG33"/>
    <mergeCell ref="Z34:AA34"/>
    <mergeCell ref="AE34:AF34"/>
    <mergeCell ref="Z35:AA35"/>
    <mergeCell ref="AE35:AF35"/>
    <mergeCell ref="Z36:AA36"/>
    <mergeCell ref="AE36:AF36"/>
    <mergeCell ref="AH4:AL4"/>
    <mergeCell ref="AM4:AQ4"/>
    <mergeCell ref="AR4:AV4"/>
    <mergeCell ref="AW4:BA4"/>
    <mergeCell ref="U34:V34"/>
    <mergeCell ref="U35:V35"/>
    <mergeCell ref="X9:AB9"/>
    <mergeCell ref="X10:AB10"/>
    <mergeCell ref="X11:AB11"/>
    <mergeCell ref="X4:AB4"/>
    <mergeCell ref="AH28:AL28"/>
    <mergeCell ref="AM28:AQ28"/>
    <mergeCell ref="AR28:AV28"/>
    <mergeCell ref="AW28:BA28"/>
    <mergeCell ref="AH8:AL8"/>
    <mergeCell ref="AM8:AQ8"/>
    <mergeCell ref="AR8:AV8"/>
    <mergeCell ref="AW8:BA8"/>
    <mergeCell ref="AH9:AL9"/>
    <mergeCell ref="AM9:AQ9"/>
    <mergeCell ref="AR9:AV9"/>
    <mergeCell ref="AW9:BA9"/>
    <mergeCell ref="AW10:BA10"/>
    <mergeCell ref="AR12:AV13"/>
    <mergeCell ref="CP18:CT18"/>
    <mergeCell ref="CZ18:DD18"/>
    <mergeCell ref="DE18:DI18"/>
    <mergeCell ref="CZ19:DD19"/>
    <mergeCell ref="DE19:DI19"/>
    <mergeCell ref="DE20:DI21"/>
    <mergeCell ref="ED4:EH4"/>
    <mergeCell ref="EI4:EM4"/>
    <mergeCell ref="EN4:ER4"/>
    <mergeCell ref="ES4:EW4"/>
    <mergeCell ref="DJ4:DN4"/>
    <mergeCell ref="DO4:DS4"/>
    <mergeCell ref="DT4:DX4"/>
    <mergeCell ref="DY4:EC4"/>
    <mergeCell ref="CP4:CT4"/>
    <mergeCell ref="CU4:CY4"/>
    <mergeCell ref="CZ4:DD4"/>
    <mergeCell ref="DE4:DI4"/>
    <mergeCell ref="CU7:CY7"/>
    <mergeCell ref="CZ7:DD7"/>
    <mergeCell ref="DE7:DI7"/>
    <mergeCell ref="EN7:ER7"/>
    <mergeCell ref="ES7:EW7"/>
    <mergeCell ref="DJ7:DN7"/>
    <mergeCell ref="DO7:DS7"/>
    <mergeCell ref="DT7:DX7"/>
    <mergeCell ref="DY7:EC7"/>
    <mergeCell ref="CP7:CT7"/>
    <mergeCell ref="ED8:EH8"/>
    <mergeCell ref="CU8:CY8"/>
    <mergeCell ref="CZ8:DD8"/>
    <mergeCell ref="DE8:DI8"/>
    <mergeCell ref="BV4:BZ4"/>
    <mergeCell ref="CA4:CE4"/>
    <mergeCell ref="CF4:CJ4"/>
    <mergeCell ref="CK4:CO4"/>
    <mergeCell ref="BB4:BF4"/>
    <mergeCell ref="BG4:BK4"/>
    <mergeCell ref="BL4:BP4"/>
    <mergeCell ref="BQ4:BU4"/>
    <mergeCell ref="HZ4:ID4"/>
    <mergeCell ref="IE4:II4"/>
    <mergeCell ref="IJ4:IN4"/>
    <mergeCell ref="IO4:IS4"/>
    <mergeCell ref="HF4:HJ4"/>
    <mergeCell ref="HK4:HO4"/>
    <mergeCell ref="HP4:HT4"/>
    <mergeCell ref="HU4:HY4"/>
    <mergeCell ref="GL4:GP4"/>
    <mergeCell ref="GQ4:GU4"/>
    <mergeCell ref="GV4:GZ4"/>
    <mergeCell ref="HA4:HE4"/>
    <mergeCell ref="FR4:FV4"/>
    <mergeCell ref="FW4:GA4"/>
    <mergeCell ref="GB4:GF4"/>
    <mergeCell ref="GG4:GK4"/>
    <mergeCell ref="EX4:FB4"/>
    <mergeCell ref="FC4:FG4"/>
    <mergeCell ref="FH4:FL4"/>
    <mergeCell ref="FM4:FQ4"/>
    <mergeCell ref="AH5:AL6"/>
    <mergeCell ref="AM5:AQ6"/>
    <mergeCell ref="AR5:AV6"/>
    <mergeCell ref="IE5:II6"/>
    <mergeCell ref="GL5:GP6"/>
    <mergeCell ref="GQ5:GU6"/>
    <mergeCell ref="GV5:GZ6"/>
    <mergeCell ref="HA5:HE6"/>
    <mergeCell ref="IJ5:IN6"/>
    <mergeCell ref="IO5:IS6"/>
    <mergeCell ref="HF5:HJ6"/>
    <mergeCell ref="HK5:HO6"/>
    <mergeCell ref="HP5:HT6"/>
    <mergeCell ref="HU5:HY6"/>
    <mergeCell ref="FR5:FV6"/>
    <mergeCell ref="FW5:GA6"/>
    <mergeCell ref="GB5:GF6"/>
    <mergeCell ref="GG5:GK6"/>
    <mergeCell ref="EX5:FB6"/>
    <mergeCell ref="FC5:FG6"/>
    <mergeCell ref="FH5:FL6"/>
    <mergeCell ref="FM5:FQ6"/>
    <mergeCell ref="AW5:BA6"/>
    <mergeCell ref="BB7:BF7"/>
    <mergeCell ref="BG7:BK7"/>
    <mergeCell ref="BL7:BP7"/>
    <mergeCell ref="BQ7:BU7"/>
    <mergeCell ref="AH7:AL7"/>
    <mergeCell ref="AM7:AQ7"/>
    <mergeCell ref="AR7:AV7"/>
    <mergeCell ref="AW7:BA7"/>
    <mergeCell ref="HZ5:ID6"/>
    <mergeCell ref="ED5:EH6"/>
    <mergeCell ref="EI5:EM6"/>
    <mergeCell ref="EN5:ER6"/>
    <mergeCell ref="ES5:EW6"/>
    <mergeCell ref="DJ5:DN6"/>
    <mergeCell ref="DO5:DS6"/>
    <mergeCell ref="DT5:DX6"/>
    <mergeCell ref="DY5:EC6"/>
    <mergeCell ref="CP5:CT6"/>
    <mergeCell ref="CU5:CY6"/>
    <mergeCell ref="CZ5:DD6"/>
    <mergeCell ref="DE5:DI6"/>
    <mergeCell ref="BV5:BZ6"/>
    <mergeCell ref="CA5:CE6"/>
    <mergeCell ref="CF5:CJ6"/>
    <mergeCell ref="CK5:CO6"/>
    <mergeCell ref="HZ7:ID7"/>
    <mergeCell ref="ED7:EH7"/>
    <mergeCell ref="EI7:EM7"/>
    <mergeCell ref="BB5:BF6"/>
    <mergeCell ref="BG5:BK6"/>
    <mergeCell ref="BL5:BP6"/>
    <mergeCell ref="BQ5:BU6"/>
    <mergeCell ref="BV8:BZ8"/>
    <mergeCell ref="CA8:CE8"/>
    <mergeCell ref="CF8:CJ8"/>
    <mergeCell ref="CK8:CO8"/>
    <mergeCell ref="BV7:BZ7"/>
    <mergeCell ref="CA7:CE7"/>
    <mergeCell ref="CF7:CJ7"/>
    <mergeCell ref="CK7:CO7"/>
    <mergeCell ref="IE7:II7"/>
    <mergeCell ref="IJ7:IN7"/>
    <mergeCell ref="HF7:HJ7"/>
    <mergeCell ref="HK7:HO7"/>
    <mergeCell ref="HP7:HT7"/>
    <mergeCell ref="HU7:HY7"/>
    <mergeCell ref="GL7:GP7"/>
    <mergeCell ref="GQ7:GU7"/>
    <mergeCell ref="GV7:GZ7"/>
    <mergeCell ref="HA7:HE7"/>
    <mergeCell ref="FR7:FV7"/>
    <mergeCell ref="FW7:GA7"/>
    <mergeCell ref="GB7:GF7"/>
    <mergeCell ref="GG7:GK7"/>
    <mergeCell ref="EX7:FB7"/>
    <mergeCell ref="FC7:FG7"/>
    <mergeCell ref="FH7:FL7"/>
    <mergeCell ref="FM7:FQ7"/>
    <mergeCell ref="BB8:BF8"/>
    <mergeCell ref="BG8:BK8"/>
    <mergeCell ref="BL8:BP8"/>
    <mergeCell ref="BQ8:BU8"/>
    <mergeCell ref="HZ8:ID8"/>
    <mergeCell ref="IE8:II8"/>
    <mergeCell ref="GL8:GP8"/>
    <mergeCell ref="GQ8:GU8"/>
    <mergeCell ref="GV8:GZ8"/>
    <mergeCell ref="HA8:HE8"/>
    <mergeCell ref="IJ8:IN8"/>
    <mergeCell ref="IO8:IS8"/>
    <mergeCell ref="HF8:HJ8"/>
    <mergeCell ref="HK8:HO8"/>
    <mergeCell ref="HP8:HT8"/>
    <mergeCell ref="HU8:HY8"/>
    <mergeCell ref="FR8:FV8"/>
    <mergeCell ref="FW8:GA8"/>
    <mergeCell ref="GB8:GF8"/>
    <mergeCell ref="GG8:GK8"/>
    <mergeCell ref="EX8:FB8"/>
    <mergeCell ref="FC8:FG8"/>
    <mergeCell ref="FH8:FL8"/>
    <mergeCell ref="FM8:FQ8"/>
    <mergeCell ref="EI8:EM8"/>
    <mergeCell ref="EN8:ER8"/>
    <mergeCell ref="ES8:EW8"/>
    <mergeCell ref="DJ8:DN8"/>
    <mergeCell ref="DO8:DS8"/>
    <mergeCell ref="DT8:DX8"/>
    <mergeCell ref="DY8:EC8"/>
    <mergeCell ref="CP8:CT8"/>
    <mergeCell ref="IE9:II9"/>
    <mergeCell ref="IJ9:IN9"/>
    <mergeCell ref="IO9:IS9"/>
    <mergeCell ref="HF9:HJ9"/>
    <mergeCell ref="HK9:HO9"/>
    <mergeCell ref="HP9:HT9"/>
    <mergeCell ref="HU9:HY9"/>
    <mergeCell ref="GL9:GP9"/>
    <mergeCell ref="GQ9:GU9"/>
    <mergeCell ref="GV9:GZ9"/>
    <mergeCell ref="HA9:HE9"/>
    <mergeCell ref="FR9:FV9"/>
    <mergeCell ref="FW9:GA9"/>
    <mergeCell ref="GB9:GF9"/>
    <mergeCell ref="GG9:GK9"/>
    <mergeCell ref="EX9:FB9"/>
    <mergeCell ref="FC9:FG9"/>
    <mergeCell ref="FH9:FL9"/>
    <mergeCell ref="FM9:FQ9"/>
    <mergeCell ref="HZ9:ID9"/>
    <mergeCell ref="ED9:EH9"/>
    <mergeCell ref="EI9:EM9"/>
    <mergeCell ref="EN9:ER9"/>
    <mergeCell ref="ES9:EW9"/>
    <mergeCell ref="DJ9:DN9"/>
    <mergeCell ref="DO9:DS9"/>
    <mergeCell ref="DT9:DX9"/>
    <mergeCell ref="DY9:EC9"/>
    <mergeCell ref="CP9:CT9"/>
    <mergeCell ref="CU9:CY9"/>
    <mergeCell ref="CZ9:DD9"/>
    <mergeCell ref="DE9:DI9"/>
    <mergeCell ref="BV9:BZ9"/>
    <mergeCell ref="CA9:CE9"/>
    <mergeCell ref="CF9:CJ9"/>
    <mergeCell ref="CK9:CO9"/>
    <mergeCell ref="BB9:BF9"/>
    <mergeCell ref="BG9:BK9"/>
    <mergeCell ref="BL9:BP9"/>
    <mergeCell ref="BQ9:BU9"/>
    <mergeCell ref="BB10:BF10"/>
    <mergeCell ref="BG10:BK10"/>
    <mergeCell ref="BL10:BP10"/>
    <mergeCell ref="BQ10:BU10"/>
    <mergeCell ref="AH10:AL10"/>
    <mergeCell ref="AM10:AQ10"/>
    <mergeCell ref="AR10:AV10"/>
    <mergeCell ref="EN11:ER11"/>
    <mergeCell ref="ES11:EW11"/>
    <mergeCell ref="DJ11:DN11"/>
    <mergeCell ref="DO11:DS11"/>
    <mergeCell ref="IE10:II10"/>
    <mergeCell ref="GL10:GP10"/>
    <mergeCell ref="GQ10:GU10"/>
    <mergeCell ref="GV10:GZ10"/>
    <mergeCell ref="HA10:HE10"/>
    <mergeCell ref="IJ10:IN10"/>
    <mergeCell ref="HF10:HJ10"/>
    <mergeCell ref="HK10:HO10"/>
    <mergeCell ref="HP10:HT10"/>
    <mergeCell ref="HU10:HY10"/>
    <mergeCell ref="FR10:FV10"/>
    <mergeCell ref="FW10:GA10"/>
    <mergeCell ref="GB10:GF10"/>
    <mergeCell ref="GG10:GK10"/>
    <mergeCell ref="EX10:FB10"/>
    <mergeCell ref="FC10:FG10"/>
    <mergeCell ref="FH10:FL10"/>
    <mergeCell ref="FM10:FQ10"/>
    <mergeCell ref="HZ10:ID10"/>
    <mergeCell ref="ED10:EH10"/>
    <mergeCell ref="EI10:EM10"/>
    <mergeCell ref="EN10:ER10"/>
    <mergeCell ref="ES10:EW10"/>
    <mergeCell ref="DJ10:DN10"/>
    <mergeCell ref="DO10:DS10"/>
    <mergeCell ref="DT10:DX10"/>
    <mergeCell ref="DY10:EC10"/>
    <mergeCell ref="CP10:CT10"/>
    <mergeCell ref="CU10:CY10"/>
    <mergeCell ref="CZ10:DD10"/>
    <mergeCell ref="DE10:DI10"/>
    <mergeCell ref="BV10:BZ10"/>
    <mergeCell ref="CA10:CE10"/>
    <mergeCell ref="CF10:CJ10"/>
    <mergeCell ref="CK10:CO10"/>
    <mergeCell ref="FR12:FV13"/>
    <mergeCell ref="CP11:CT11"/>
    <mergeCell ref="CU11:CY11"/>
    <mergeCell ref="CZ11:DD11"/>
    <mergeCell ref="DE11:DI11"/>
    <mergeCell ref="BV11:BZ11"/>
    <mergeCell ref="CA11:CE11"/>
    <mergeCell ref="CF11:CJ11"/>
    <mergeCell ref="CK11:CO11"/>
    <mergeCell ref="BB11:BF11"/>
    <mergeCell ref="BG11:BK11"/>
    <mergeCell ref="BL11:BP11"/>
    <mergeCell ref="BQ11:BU11"/>
    <mergeCell ref="BQ12:BU13"/>
    <mergeCell ref="BV12:BZ13"/>
    <mergeCell ref="CA12:CE13"/>
    <mergeCell ref="AH11:AL11"/>
    <mergeCell ref="AM11:AQ11"/>
    <mergeCell ref="AR11:AV11"/>
    <mergeCell ref="AW11:BA11"/>
    <mergeCell ref="FR14:FV14"/>
    <mergeCell ref="CA14:CE14"/>
    <mergeCell ref="AH12:AL13"/>
    <mergeCell ref="AM12:AQ13"/>
    <mergeCell ref="HZ11:ID11"/>
    <mergeCell ref="IE11:II11"/>
    <mergeCell ref="ED11:EH11"/>
    <mergeCell ref="EI11:EM11"/>
    <mergeCell ref="ES14:EW14"/>
    <mergeCell ref="EX14:FB14"/>
    <mergeCell ref="FC14:FG14"/>
    <mergeCell ref="DT11:DX11"/>
    <mergeCell ref="DY11:EC11"/>
    <mergeCell ref="GV14:GZ14"/>
    <mergeCell ref="HA14:HE14"/>
    <mergeCell ref="AH14:AL14"/>
    <mergeCell ref="AM14:AQ14"/>
    <mergeCell ref="AR14:AV14"/>
    <mergeCell ref="AW14:BA14"/>
    <mergeCell ref="BL14:BP14"/>
    <mergeCell ref="BB14:BF14"/>
    <mergeCell ref="IJ11:IN11"/>
    <mergeCell ref="HF11:HJ11"/>
    <mergeCell ref="HK11:HO11"/>
    <mergeCell ref="HP11:HT11"/>
    <mergeCell ref="HU11:HY11"/>
    <mergeCell ref="GL11:GP11"/>
    <mergeCell ref="GQ11:GU11"/>
    <mergeCell ref="GV11:GZ11"/>
    <mergeCell ref="HA11:HE11"/>
    <mergeCell ref="FR11:FV11"/>
    <mergeCell ref="FW11:GA11"/>
    <mergeCell ref="GB11:GF11"/>
    <mergeCell ref="GG11:GK11"/>
    <mergeCell ref="EX11:FB11"/>
    <mergeCell ref="FC11:FG11"/>
    <mergeCell ref="FH11:FL11"/>
    <mergeCell ref="GG12:GK13"/>
    <mergeCell ref="FM11:FQ11"/>
    <mergeCell ref="FM12:FQ13"/>
    <mergeCell ref="BG14:BK14"/>
    <mergeCell ref="HP12:HT13"/>
    <mergeCell ref="HU12:HY13"/>
    <mergeCell ref="HZ12:ID13"/>
    <mergeCell ref="IE12:II13"/>
    <mergeCell ref="GV12:GZ13"/>
    <mergeCell ref="HA12:HE13"/>
    <mergeCell ref="HF12:HJ13"/>
    <mergeCell ref="HK12:HO13"/>
    <mergeCell ref="FH12:FL13"/>
    <mergeCell ref="FW12:GA13"/>
    <mergeCell ref="EN12:ER13"/>
    <mergeCell ref="ES12:EW13"/>
    <mergeCell ref="EX12:FB13"/>
    <mergeCell ref="FC12:FG13"/>
    <mergeCell ref="DT12:DX13"/>
    <mergeCell ref="DY12:EC13"/>
    <mergeCell ref="BL12:BP13"/>
    <mergeCell ref="HP14:HT14"/>
    <mergeCell ref="HU14:HY14"/>
    <mergeCell ref="HZ14:ID14"/>
    <mergeCell ref="DT14:DX14"/>
    <mergeCell ref="DY14:EC14"/>
    <mergeCell ref="IE14:II14"/>
    <mergeCell ref="AW12:BA13"/>
    <mergeCell ref="BB12:BF13"/>
    <mergeCell ref="BG12:BK13"/>
    <mergeCell ref="ES15:EW15"/>
    <mergeCell ref="EX15:FB15"/>
    <mergeCell ref="FC15:FG15"/>
    <mergeCell ref="DT15:DX15"/>
    <mergeCell ref="DY15:EC15"/>
    <mergeCell ref="IJ12:IN13"/>
    <mergeCell ref="ED12:EH13"/>
    <mergeCell ref="EI12:EM13"/>
    <mergeCell ref="CZ12:DD13"/>
    <mergeCell ref="DE12:DI13"/>
    <mergeCell ref="DJ12:DN13"/>
    <mergeCell ref="DO12:DS13"/>
    <mergeCell ref="CF12:CJ13"/>
    <mergeCell ref="CK12:CO13"/>
    <mergeCell ref="CP12:CT13"/>
    <mergeCell ref="CU12:CY13"/>
    <mergeCell ref="GB14:GF14"/>
    <mergeCell ref="GG14:GK14"/>
    <mergeCell ref="GL14:GP14"/>
    <mergeCell ref="GQ14:GU14"/>
    <mergeCell ref="FH14:FL14"/>
    <mergeCell ref="FM14:FQ14"/>
    <mergeCell ref="IJ14:IN14"/>
    <mergeCell ref="GB12:GF13"/>
    <mergeCell ref="GL12:GP13"/>
    <mergeCell ref="GQ12:GU13"/>
    <mergeCell ref="CZ14:DD14"/>
    <mergeCell ref="FW14:GA14"/>
    <mergeCell ref="EN14:ER14"/>
    <mergeCell ref="CZ15:DD15"/>
    <mergeCell ref="CF15:CJ15"/>
    <mergeCell ref="CK15:CO15"/>
    <mergeCell ref="CP15:CT15"/>
    <mergeCell ref="CU15:CY15"/>
    <mergeCell ref="BL15:BP15"/>
    <mergeCell ref="BQ15:BU15"/>
    <mergeCell ref="BV15:BZ15"/>
    <mergeCell ref="CA15:CE15"/>
    <mergeCell ref="CF14:CJ14"/>
    <mergeCell ref="CK14:CO14"/>
    <mergeCell ref="CP14:CT14"/>
    <mergeCell ref="CU14:CY14"/>
    <mergeCell ref="BQ14:BU14"/>
    <mergeCell ref="BV14:BZ14"/>
    <mergeCell ref="HF14:HJ14"/>
    <mergeCell ref="HK14:HO14"/>
    <mergeCell ref="GB15:GF15"/>
    <mergeCell ref="GG15:GK15"/>
    <mergeCell ref="GL15:GP15"/>
    <mergeCell ref="GQ15:GU15"/>
    <mergeCell ref="ED14:EH14"/>
    <mergeCell ref="EI14:EM14"/>
    <mergeCell ref="DE14:DI14"/>
    <mergeCell ref="DJ14:DN14"/>
    <mergeCell ref="DO14:DS14"/>
    <mergeCell ref="ED15:EH15"/>
    <mergeCell ref="EI15:EM15"/>
    <mergeCell ref="DE15:DI15"/>
    <mergeCell ref="FR15:FV15"/>
    <mergeCell ref="FW15:GA15"/>
    <mergeCell ref="EN15:ER15"/>
    <mergeCell ref="HZ16:ID17"/>
    <mergeCell ref="IE16:II17"/>
    <mergeCell ref="GV16:GZ17"/>
    <mergeCell ref="HA16:HE17"/>
    <mergeCell ref="HF16:HJ17"/>
    <mergeCell ref="HK16:HO17"/>
    <mergeCell ref="GB16:GF17"/>
    <mergeCell ref="GG16:GK17"/>
    <mergeCell ref="GL16:GP17"/>
    <mergeCell ref="GQ16:GU17"/>
    <mergeCell ref="FH16:FL17"/>
    <mergeCell ref="FM16:FQ17"/>
    <mergeCell ref="FR16:FV17"/>
    <mergeCell ref="FW16:GA17"/>
    <mergeCell ref="AH15:AL15"/>
    <mergeCell ref="AM15:AQ15"/>
    <mergeCell ref="AR15:AV15"/>
    <mergeCell ref="AW15:BA15"/>
    <mergeCell ref="BB15:BF15"/>
    <mergeCell ref="BG15:BK15"/>
    <mergeCell ref="DJ15:DN15"/>
    <mergeCell ref="DO15:DS15"/>
    <mergeCell ref="HP15:HT15"/>
    <mergeCell ref="HU15:HY15"/>
    <mergeCell ref="HZ15:ID15"/>
    <mergeCell ref="IE15:II15"/>
    <mergeCell ref="GV15:GZ15"/>
    <mergeCell ref="HA15:HE15"/>
    <mergeCell ref="HF15:HJ15"/>
    <mergeCell ref="HK15:HO15"/>
    <mergeCell ref="FH15:FL15"/>
    <mergeCell ref="FM15:FQ15"/>
    <mergeCell ref="EN16:ER17"/>
    <mergeCell ref="ES16:EW17"/>
    <mergeCell ref="EX16:FB17"/>
    <mergeCell ref="FC16:FG17"/>
    <mergeCell ref="DT16:DX17"/>
    <mergeCell ref="DY16:EC17"/>
    <mergeCell ref="ED16:EH17"/>
    <mergeCell ref="EI16:EM17"/>
    <mergeCell ref="IJ15:IN15"/>
    <mergeCell ref="BL19:BP19"/>
    <mergeCell ref="BQ19:BU19"/>
    <mergeCell ref="BV19:BZ19"/>
    <mergeCell ref="CA19:CE19"/>
    <mergeCell ref="X19:AB19"/>
    <mergeCell ref="AC19:AG19"/>
    <mergeCell ref="AH19:AL19"/>
    <mergeCell ref="AM19:AQ19"/>
    <mergeCell ref="AR19:AV19"/>
    <mergeCell ref="AW19:BA19"/>
    <mergeCell ref="BB19:BF19"/>
    <mergeCell ref="BG19:BK19"/>
    <mergeCell ref="FW19:GA19"/>
    <mergeCell ref="EN19:ER19"/>
    <mergeCell ref="ES19:EW19"/>
    <mergeCell ref="EX19:FB19"/>
    <mergeCell ref="FC19:FG19"/>
    <mergeCell ref="FH18:FL18"/>
    <mergeCell ref="FM18:FQ18"/>
    <mergeCell ref="FR18:FV18"/>
    <mergeCell ref="IJ16:IN17"/>
    <mergeCell ref="HP16:HT17"/>
    <mergeCell ref="HU16:HY17"/>
    <mergeCell ref="CZ16:DD17"/>
    <mergeCell ref="DE16:DI17"/>
    <mergeCell ref="DJ16:DN17"/>
    <mergeCell ref="DO16:DS17"/>
    <mergeCell ref="CF16:CJ17"/>
    <mergeCell ref="CK16:CO17"/>
    <mergeCell ref="CP16:CT17"/>
    <mergeCell ref="CU16:CY17"/>
    <mergeCell ref="BL16:BP17"/>
    <mergeCell ref="BQ16:BU17"/>
    <mergeCell ref="BV16:BZ17"/>
    <mergeCell ref="CA16:CE17"/>
    <mergeCell ref="AH16:AL17"/>
    <mergeCell ref="AM16:AQ17"/>
    <mergeCell ref="AR16:AV17"/>
    <mergeCell ref="AW16:BA17"/>
    <mergeCell ref="BB16:BF17"/>
    <mergeCell ref="BG16:BK17"/>
    <mergeCell ref="HF20:HJ21"/>
    <mergeCell ref="HK20:HO21"/>
    <mergeCell ref="HP20:HT21"/>
    <mergeCell ref="HU20:HY21"/>
    <mergeCell ref="HZ20:ID21"/>
    <mergeCell ref="IE20:II21"/>
    <mergeCell ref="IJ20:IN21"/>
    <mergeCell ref="IO20:IS21"/>
    <mergeCell ref="CF19:CJ19"/>
    <mergeCell ref="CK19:CO19"/>
    <mergeCell ref="CP19:CT19"/>
    <mergeCell ref="CU19:CY19"/>
    <mergeCell ref="EX20:FB21"/>
    <mergeCell ref="FC20:FG21"/>
    <mergeCell ref="FH20:FL21"/>
    <mergeCell ref="FM20:FQ21"/>
    <mergeCell ref="FR20:FV21"/>
    <mergeCell ref="FW20:GA21"/>
    <mergeCell ref="GB20:GF21"/>
    <mergeCell ref="GG20:GK21"/>
    <mergeCell ref="GL20:GP21"/>
    <mergeCell ref="GQ20:GU21"/>
    <mergeCell ref="GV20:GZ21"/>
    <mergeCell ref="HA20:HE21"/>
    <mergeCell ref="CZ20:DD21"/>
    <mergeCell ref="AH24:AL24"/>
    <mergeCell ref="AM24:AQ24"/>
    <mergeCell ref="AR24:AV24"/>
    <mergeCell ref="AW24:BA24"/>
    <mergeCell ref="BB24:BF24"/>
    <mergeCell ref="BG24:BK24"/>
    <mergeCell ref="CF20:CJ21"/>
    <mergeCell ref="CK20:CO21"/>
    <mergeCell ref="CP20:CT21"/>
    <mergeCell ref="CU20:CY21"/>
    <mergeCell ref="CV22:CY22"/>
    <mergeCell ref="EN20:ER21"/>
    <mergeCell ref="ES20:EW21"/>
    <mergeCell ref="IJ19:IN19"/>
    <mergeCell ref="IO19:IS19"/>
    <mergeCell ref="HP19:HT19"/>
    <mergeCell ref="HU19:HY19"/>
    <mergeCell ref="HZ19:ID19"/>
    <mergeCell ref="IE19:II19"/>
    <mergeCell ref="GV19:GZ19"/>
    <mergeCell ref="HA19:HE19"/>
    <mergeCell ref="HF19:HJ19"/>
    <mergeCell ref="HK19:HO19"/>
    <mergeCell ref="GB19:GF19"/>
    <mergeCell ref="GG19:GK19"/>
    <mergeCell ref="GL19:GP19"/>
    <mergeCell ref="GQ19:GU19"/>
    <mergeCell ref="FH19:FL19"/>
    <mergeCell ref="FM19:FQ19"/>
    <mergeCell ref="FR19:FV19"/>
    <mergeCell ref="FC23:FG23"/>
    <mergeCell ref="FH23:FL23"/>
    <mergeCell ref="AH25:AL25"/>
    <mergeCell ref="AM25:AQ25"/>
    <mergeCell ref="AR25:AV25"/>
    <mergeCell ref="AW25:BA25"/>
    <mergeCell ref="BB25:BF25"/>
    <mergeCell ref="BG25:BK25"/>
    <mergeCell ref="HP24:HT24"/>
    <mergeCell ref="HU24:HY24"/>
    <mergeCell ref="HZ24:ID24"/>
    <mergeCell ref="IE24:II24"/>
    <mergeCell ref="GV24:GZ24"/>
    <mergeCell ref="HA24:HE24"/>
    <mergeCell ref="HF24:HJ24"/>
    <mergeCell ref="HK24:HO24"/>
    <mergeCell ref="GB24:GF24"/>
    <mergeCell ref="GG24:GK24"/>
    <mergeCell ref="GL24:GP24"/>
    <mergeCell ref="GQ24:GU24"/>
    <mergeCell ref="FH24:FL24"/>
    <mergeCell ref="FM24:FQ24"/>
    <mergeCell ref="FR24:FV24"/>
    <mergeCell ref="FW24:GA24"/>
    <mergeCell ref="EN24:ER24"/>
    <mergeCell ref="ES24:EW24"/>
    <mergeCell ref="EX24:FB24"/>
    <mergeCell ref="FC24:FG24"/>
    <mergeCell ref="DT24:DX24"/>
    <mergeCell ref="DY24:EC24"/>
    <mergeCell ref="ED24:EH24"/>
    <mergeCell ref="EI24:EM24"/>
    <mergeCell ref="DY25:EC25"/>
    <mergeCell ref="ED25:EH25"/>
    <mergeCell ref="EI25:EM25"/>
    <mergeCell ref="CZ25:DD25"/>
    <mergeCell ref="DE25:DI25"/>
    <mergeCell ref="DJ25:DN25"/>
    <mergeCell ref="DO25:DS25"/>
    <mergeCell ref="CF25:CJ25"/>
    <mergeCell ref="CK25:CO25"/>
    <mergeCell ref="CP25:CT25"/>
    <mergeCell ref="CU25:CY25"/>
    <mergeCell ref="BL25:BP25"/>
    <mergeCell ref="BQ25:BU25"/>
    <mergeCell ref="BV25:BZ25"/>
    <mergeCell ref="CA25:CE25"/>
    <mergeCell ref="IJ24:IN24"/>
    <mergeCell ref="IO24:IS24"/>
    <mergeCell ref="CZ24:DD24"/>
    <mergeCell ref="DE24:DI24"/>
    <mergeCell ref="DJ24:DN24"/>
    <mergeCell ref="DO24:DS24"/>
    <mergeCell ref="CF24:CJ24"/>
    <mergeCell ref="CK24:CO24"/>
    <mergeCell ref="CP24:CT24"/>
    <mergeCell ref="CU24:CY24"/>
    <mergeCell ref="BL24:BP24"/>
    <mergeCell ref="BQ24:BU24"/>
    <mergeCell ref="BV24:BZ24"/>
    <mergeCell ref="CA24:CE24"/>
    <mergeCell ref="HZ27:ID27"/>
    <mergeCell ref="IJ25:IN25"/>
    <mergeCell ref="IO25:IS25"/>
    <mergeCell ref="HP25:HT25"/>
    <mergeCell ref="HU25:HY25"/>
    <mergeCell ref="HZ25:ID25"/>
    <mergeCell ref="IE25:II25"/>
    <mergeCell ref="BL27:BP27"/>
    <mergeCell ref="BQ27:BU27"/>
    <mergeCell ref="BV27:BZ27"/>
    <mergeCell ref="CA27:CE27"/>
    <mergeCell ref="CF27:CJ27"/>
    <mergeCell ref="CK27:CO27"/>
    <mergeCell ref="GV25:GZ25"/>
    <mergeCell ref="HA25:HE25"/>
    <mergeCell ref="HF25:HJ25"/>
    <mergeCell ref="HK25:HO25"/>
    <mergeCell ref="GB25:GF25"/>
    <mergeCell ref="GG25:GK25"/>
    <mergeCell ref="GL25:GP25"/>
    <mergeCell ref="GQ25:GU25"/>
    <mergeCell ref="FH25:FL25"/>
    <mergeCell ref="FM25:FQ25"/>
    <mergeCell ref="FR25:FV25"/>
    <mergeCell ref="FW25:GA25"/>
    <mergeCell ref="EN25:ER25"/>
    <mergeCell ref="ES25:EW25"/>
    <mergeCell ref="EX25:FB25"/>
    <mergeCell ref="FC25:FG25"/>
    <mergeCell ref="DT25:DX25"/>
    <mergeCell ref="IE27:II27"/>
    <mergeCell ref="GL27:GP27"/>
    <mergeCell ref="GQ27:GU27"/>
    <mergeCell ref="GV27:GZ27"/>
    <mergeCell ref="HA27:HE27"/>
    <mergeCell ref="DJ27:DN27"/>
    <mergeCell ref="DO27:DS27"/>
    <mergeCell ref="DT27:DX27"/>
    <mergeCell ref="DY27:EC27"/>
    <mergeCell ref="CP27:CT27"/>
    <mergeCell ref="CU27:CY27"/>
    <mergeCell ref="CZ27:DD27"/>
    <mergeCell ref="DE27:DI27"/>
    <mergeCell ref="DE28:DI28"/>
    <mergeCell ref="DJ28:DN28"/>
    <mergeCell ref="DO28:DS28"/>
    <mergeCell ref="AH27:AL27"/>
    <mergeCell ref="AM27:AQ27"/>
    <mergeCell ref="GB27:GF27"/>
    <mergeCell ref="GG27:GK27"/>
    <mergeCell ref="EX27:FB27"/>
    <mergeCell ref="FC27:FG27"/>
    <mergeCell ref="FH27:FL27"/>
    <mergeCell ref="FM27:FQ27"/>
    <mergeCell ref="ED27:EH27"/>
    <mergeCell ref="EI27:EM27"/>
    <mergeCell ref="EN27:ER27"/>
    <mergeCell ref="ES27:EW27"/>
    <mergeCell ref="BB28:BF28"/>
    <mergeCell ref="BG28:BK28"/>
    <mergeCell ref="AR27:AV27"/>
    <mergeCell ref="AW27:BA27"/>
    <mergeCell ref="AC31:AG31"/>
    <mergeCell ref="AH31:AL31"/>
    <mergeCell ref="AM31:AQ31"/>
    <mergeCell ref="AR31:AV31"/>
    <mergeCell ref="AW31:BA31"/>
    <mergeCell ref="BB31:BF31"/>
    <mergeCell ref="BG31:BK31"/>
    <mergeCell ref="HP28:HT28"/>
    <mergeCell ref="HU28:HY28"/>
    <mergeCell ref="HZ28:ID28"/>
    <mergeCell ref="IE28:II28"/>
    <mergeCell ref="GV28:GZ28"/>
    <mergeCell ref="HA28:HE28"/>
    <mergeCell ref="HF28:HJ28"/>
    <mergeCell ref="HK28:HO28"/>
    <mergeCell ref="FH28:FL28"/>
    <mergeCell ref="FM28:FQ28"/>
    <mergeCell ref="FR28:FV28"/>
    <mergeCell ref="FW28:GA28"/>
    <mergeCell ref="EN28:ER28"/>
    <mergeCell ref="ES28:EW28"/>
    <mergeCell ref="EX28:FB28"/>
    <mergeCell ref="FC28:FG28"/>
    <mergeCell ref="DT28:DX28"/>
    <mergeCell ref="DY28:EC28"/>
    <mergeCell ref="ED28:EH28"/>
    <mergeCell ref="EI28:EM28"/>
    <mergeCell ref="CZ28:DD28"/>
    <mergeCell ref="DE31:DI31"/>
    <mergeCell ref="DO31:DS31"/>
    <mergeCell ref="CF31:CJ31"/>
    <mergeCell ref="CK31:CO31"/>
    <mergeCell ref="CP31:CT31"/>
    <mergeCell ref="CU31:CY31"/>
    <mergeCell ref="BL31:BP31"/>
    <mergeCell ref="BQ31:BU31"/>
    <mergeCell ref="BV31:BZ31"/>
    <mergeCell ref="CA31:CE31"/>
    <mergeCell ref="IJ28:IN28"/>
    <mergeCell ref="IO28:IS28"/>
    <mergeCell ref="GB28:GF28"/>
    <mergeCell ref="GG28:GK28"/>
    <mergeCell ref="GL28:GP28"/>
    <mergeCell ref="GQ28:GU28"/>
    <mergeCell ref="CF28:CJ28"/>
    <mergeCell ref="CK28:CO28"/>
    <mergeCell ref="CP28:CT28"/>
    <mergeCell ref="CU28:CY28"/>
    <mergeCell ref="BL28:BP28"/>
    <mergeCell ref="BQ28:BU28"/>
    <mergeCell ref="BV28:BZ28"/>
    <mergeCell ref="CA28:CE28"/>
    <mergeCell ref="IJ31:IN31"/>
    <mergeCell ref="IO31:IS31"/>
    <mergeCell ref="DZ29:EC29"/>
    <mergeCell ref="EE29:EH29"/>
    <mergeCell ref="EJ29:EM29"/>
    <mergeCell ref="EO29:ER29"/>
    <mergeCell ref="FX29:GA29"/>
    <mergeCell ref="GC29:GF29"/>
    <mergeCell ref="GH29:GK29"/>
    <mergeCell ref="CB29:CE29"/>
    <mergeCell ref="CG29:CJ29"/>
    <mergeCell ref="CL29:CO29"/>
    <mergeCell ref="AH32:AL32"/>
    <mergeCell ref="AM32:AQ32"/>
    <mergeCell ref="AR32:AV32"/>
    <mergeCell ref="AW32:BA32"/>
    <mergeCell ref="BB32:BF32"/>
    <mergeCell ref="BG32:BK32"/>
    <mergeCell ref="HP31:HT31"/>
    <mergeCell ref="HU31:HY31"/>
    <mergeCell ref="HZ31:ID31"/>
    <mergeCell ref="IE31:II31"/>
    <mergeCell ref="GV31:GZ31"/>
    <mergeCell ref="HA31:HE31"/>
    <mergeCell ref="HF31:HJ31"/>
    <mergeCell ref="HK31:HO31"/>
    <mergeCell ref="GB31:GF31"/>
    <mergeCell ref="GG31:GK31"/>
    <mergeCell ref="GL31:GP31"/>
    <mergeCell ref="GQ31:GU31"/>
    <mergeCell ref="FH31:FL31"/>
    <mergeCell ref="FM31:FQ31"/>
    <mergeCell ref="FR31:FV31"/>
    <mergeCell ref="FW31:GA31"/>
    <mergeCell ref="EN31:ER31"/>
    <mergeCell ref="ES31:EW31"/>
    <mergeCell ref="EX31:FB31"/>
    <mergeCell ref="FC31:FG31"/>
    <mergeCell ref="DT31:DX31"/>
    <mergeCell ref="DY31:EC31"/>
    <mergeCell ref="ED31:EH31"/>
    <mergeCell ref="EI31:EM31"/>
    <mergeCell ref="CZ31:DD31"/>
    <mergeCell ref="DJ31:DN31"/>
    <mergeCell ref="AH33:AL33"/>
    <mergeCell ref="AM33:AQ33"/>
    <mergeCell ref="AR33:AV33"/>
    <mergeCell ref="AW33:BA33"/>
    <mergeCell ref="BB33:BF33"/>
    <mergeCell ref="BG33:BK33"/>
    <mergeCell ref="HP32:HT32"/>
    <mergeCell ref="HU32:HY32"/>
    <mergeCell ref="HZ32:ID32"/>
    <mergeCell ref="IE32:II32"/>
    <mergeCell ref="GV32:GZ32"/>
    <mergeCell ref="HA32:HE32"/>
    <mergeCell ref="HF32:HJ32"/>
    <mergeCell ref="HK32:HO32"/>
    <mergeCell ref="FH32:FL32"/>
    <mergeCell ref="FM32:FQ32"/>
    <mergeCell ref="FR32:FV32"/>
    <mergeCell ref="FW32:GA32"/>
    <mergeCell ref="EN32:ER32"/>
    <mergeCell ref="ES32:EW32"/>
    <mergeCell ref="EX32:FB32"/>
    <mergeCell ref="FC32:FG32"/>
    <mergeCell ref="DT32:DX32"/>
    <mergeCell ref="DY32:EC32"/>
    <mergeCell ref="ED32:EH32"/>
    <mergeCell ref="EI32:EM32"/>
    <mergeCell ref="CZ32:DD32"/>
    <mergeCell ref="DE32:DI32"/>
    <mergeCell ref="DJ32:DN32"/>
    <mergeCell ref="DO32:DS32"/>
    <mergeCell ref="CZ33:DD33"/>
    <mergeCell ref="DE33:DI33"/>
    <mergeCell ref="CF33:CJ33"/>
    <mergeCell ref="CK33:CO33"/>
    <mergeCell ref="CP33:CT33"/>
    <mergeCell ref="CU33:CY33"/>
    <mergeCell ref="BL33:BP33"/>
    <mergeCell ref="BQ33:BU33"/>
    <mergeCell ref="BV33:BZ33"/>
    <mergeCell ref="CA33:CE33"/>
    <mergeCell ref="IJ32:IN32"/>
    <mergeCell ref="IO32:IS32"/>
    <mergeCell ref="GB32:GF32"/>
    <mergeCell ref="GG32:GK32"/>
    <mergeCell ref="GL32:GP32"/>
    <mergeCell ref="GQ32:GU32"/>
    <mergeCell ref="CF32:CJ32"/>
    <mergeCell ref="CK32:CO32"/>
    <mergeCell ref="CP32:CT32"/>
    <mergeCell ref="CU32:CY32"/>
    <mergeCell ref="BL32:BP32"/>
    <mergeCell ref="BQ32:BU32"/>
    <mergeCell ref="BV32:BZ32"/>
    <mergeCell ref="CA32:CE32"/>
    <mergeCell ref="IJ33:IN33"/>
    <mergeCell ref="IO33:IS33"/>
    <mergeCell ref="AJ34:AK34"/>
    <mergeCell ref="AO34:AP34"/>
    <mergeCell ref="AT34:AU34"/>
    <mergeCell ref="AY34:AZ34"/>
    <mergeCell ref="BD34:BE34"/>
    <mergeCell ref="BI34:BJ34"/>
    <mergeCell ref="HP33:HT33"/>
    <mergeCell ref="HU33:HY33"/>
    <mergeCell ref="HZ33:ID33"/>
    <mergeCell ref="IE33:II33"/>
    <mergeCell ref="GV33:GZ33"/>
    <mergeCell ref="HA33:HE33"/>
    <mergeCell ref="HF33:HJ33"/>
    <mergeCell ref="HK33:HO33"/>
    <mergeCell ref="GB33:GF33"/>
    <mergeCell ref="GG33:GK33"/>
    <mergeCell ref="GL33:GP33"/>
    <mergeCell ref="GQ33:GU33"/>
    <mergeCell ref="FH33:FL33"/>
    <mergeCell ref="FM33:FQ33"/>
    <mergeCell ref="FR33:FV33"/>
    <mergeCell ref="FW33:GA33"/>
    <mergeCell ref="EN33:ER33"/>
    <mergeCell ref="ES33:EW33"/>
    <mergeCell ref="EX33:FB33"/>
    <mergeCell ref="FC33:FG33"/>
    <mergeCell ref="DT33:DX33"/>
    <mergeCell ref="DY33:EC33"/>
    <mergeCell ref="ED33:EH33"/>
    <mergeCell ref="EI33:EM33"/>
    <mergeCell ref="DJ33:DN33"/>
    <mergeCell ref="DO33:DS33"/>
    <mergeCell ref="AJ35:AK35"/>
    <mergeCell ref="AO35:AP35"/>
    <mergeCell ref="AT35:AU35"/>
    <mergeCell ref="AY35:AZ35"/>
    <mergeCell ref="BD35:BE35"/>
    <mergeCell ref="BI35:BJ35"/>
    <mergeCell ref="HR34:HS34"/>
    <mergeCell ref="HW34:HX34"/>
    <mergeCell ref="IB34:IC34"/>
    <mergeCell ref="IG34:IH34"/>
    <mergeCell ref="GX34:GY34"/>
    <mergeCell ref="HC34:HD34"/>
    <mergeCell ref="HH34:HI34"/>
    <mergeCell ref="HM34:HN34"/>
    <mergeCell ref="FJ34:FK34"/>
    <mergeCell ref="FO34:FP34"/>
    <mergeCell ref="FT34:FU34"/>
    <mergeCell ref="FY34:FZ34"/>
    <mergeCell ref="EP34:EQ34"/>
    <mergeCell ref="EU34:EV34"/>
    <mergeCell ref="EZ34:FA34"/>
    <mergeCell ref="FE34:FF34"/>
    <mergeCell ref="DV34:DW34"/>
    <mergeCell ref="EA34:EB34"/>
    <mergeCell ref="EF34:EG34"/>
    <mergeCell ref="EK34:EL34"/>
    <mergeCell ref="DB34:DC34"/>
    <mergeCell ref="DG34:DH34"/>
    <mergeCell ref="DL34:DM34"/>
    <mergeCell ref="DQ34:DR34"/>
    <mergeCell ref="DB35:DC35"/>
    <mergeCell ref="DG35:DH35"/>
    <mergeCell ref="CH35:CI35"/>
    <mergeCell ref="CM35:CN35"/>
    <mergeCell ref="CR35:CS35"/>
    <mergeCell ref="CW35:CX35"/>
    <mergeCell ref="BN35:BO35"/>
    <mergeCell ref="BS35:BT35"/>
    <mergeCell ref="BX35:BY35"/>
    <mergeCell ref="CC35:CD35"/>
    <mergeCell ref="IL34:IM34"/>
    <mergeCell ref="IQ34:IR34"/>
    <mergeCell ref="GD34:GE34"/>
    <mergeCell ref="GI34:GJ34"/>
    <mergeCell ref="GN34:GO34"/>
    <mergeCell ref="GS34:GT34"/>
    <mergeCell ref="CH34:CI34"/>
    <mergeCell ref="CM34:CN34"/>
    <mergeCell ref="CR34:CS34"/>
    <mergeCell ref="CW34:CX34"/>
    <mergeCell ref="BN34:BO34"/>
    <mergeCell ref="BS34:BT34"/>
    <mergeCell ref="BX34:BY34"/>
    <mergeCell ref="CC34:CD34"/>
    <mergeCell ref="IL35:IM35"/>
    <mergeCell ref="IQ35:IR35"/>
    <mergeCell ref="AJ36:AK36"/>
    <mergeCell ref="AO36:AP36"/>
    <mergeCell ref="AT36:AU36"/>
    <mergeCell ref="AY36:AZ36"/>
    <mergeCell ref="BD36:BE36"/>
    <mergeCell ref="BI36:BJ36"/>
    <mergeCell ref="HR35:HS35"/>
    <mergeCell ref="HW35:HX35"/>
    <mergeCell ref="IB35:IC35"/>
    <mergeCell ref="IG35:IH35"/>
    <mergeCell ref="GX35:GY35"/>
    <mergeCell ref="HC35:HD35"/>
    <mergeCell ref="HH35:HI35"/>
    <mergeCell ref="HM35:HN35"/>
    <mergeCell ref="GD35:GE35"/>
    <mergeCell ref="GI35:GJ35"/>
    <mergeCell ref="GN35:GO35"/>
    <mergeCell ref="GS35:GT35"/>
    <mergeCell ref="FJ35:FK35"/>
    <mergeCell ref="FO35:FP35"/>
    <mergeCell ref="FT35:FU35"/>
    <mergeCell ref="FY35:FZ35"/>
    <mergeCell ref="EP35:EQ35"/>
    <mergeCell ref="EU35:EV35"/>
    <mergeCell ref="EZ35:FA35"/>
    <mergeCell ref="FE35:FF35"/>
    <mergeCell ref="DV35:DW35"/>
    <mergeCell ref="EA35:EB35"/>
    <mergeCell ref="EF35:EG35"/>
    <mergeCell ref="EK35:EL35"/>
    <mergeCell ref="DL35:DM35"/>
    <mergeCell ref="DQ35:DR35"/>
    <mergeCell ref="AE37:AF37"/>
    <mergeCell ref="AJ37:AK37"/>
    <mergeCell ref="AO37:AP37"/>
    <mergeCell ref="AT37:AU37"/>
    <mergeCell ref="AY37:AZ37"/>
    <mergeCell ref="BD37:BE37"/>
    <mergeCell ref="BI37:BJ37"/>
    <mergeCell ref="HR36:HS36"/>
    <mergeCell ref="HW36:HX36"/>
    <mergeCell ref="IB36:IC36"/>
    <mergeCell ref="IG36:IH36"/>
    <mergeCell ref="GX36:GY36"/>
    <mergeCell ref="HC36:HD36"/>
    <mergeCell ref="HH36:HI36"/>
    <mergeCell ref="HM36:HN36"/>
    <mergeCell ref="FJ36:FK36"/>
    <mergeCell ref="FO36:FP36"/>
    <mergeCell ref="FT36:FU36"/>
    <mergeCell ref="FY36:FZ36"/>
    <mergeCell ref="EP36:EQ36"/>
    <mergeCell ref="EU36:EV36"/>
    <mergeCell ref="EZ36:FA36"/>
    <mergeCell ref="FE36:FF36"/>
    <mergeCell ref="DV36:DW36"/>
    <mergeCell ref="EA36:EB36"/>
    <mergeCell ref="EF36:EG36"/>
    <mergeCell ref="EK36:EL36"/>
    <mergeCell ref="DB36:DC36"/>
    <mergeCell ref="DG36:DH36"/>
    <mergeCell ref="DL36:DM36"/>
    <mergeCell ref="DQ36:DR36"/>
    <mergeCell ref="DB37:DC37"/>
    <mergeCell ref="DL37:DM37"/>
    <mergeCell ref="DQ37:DR37"/>
    <mergeCell ref="CH37:CI37"/>
    <mergeCell ref="CM37:CN37"/>
    <mergeCell ref="CR37:CS37"/>
    <mergeCell ref="CW37:CX37"/>
    <mergeCell ref="BN37:BO37"/>
    <mergeCell ref="BS37:BT37"/>
    <mergeCell ref="BX37:BY37"/>
    <mergeCell ref="CC37:CD37"/>
    <mergeCell ref="IL36:IM36"/>
    <mergeCell ref="IQ36:IR36"/>
    <mergeCell ref="GD36:GE36"/>
    <mergeCell ref="GI36:GJ36"/>
    <mergeCell ref="GN36:GO36"/>
    <mergeCell ref="GS36:GT36"/>
    <mergeCell ref="CH36:CI36"/>
    <mergeCell ref="CM36:CN36"/>
    <mergeCell ref="CR36:CS36"/>
    <mergeCell ref="CW36:CX36"/>
    <mergeCell ref="BN36:BO36"/>
    <mergeCell ref="BS36:BT36"/>
    <mergeCell ref="BX36:BY36"/>
    <mergeCell ref="CC36:CD36"/>
    <mergeCell ref="IL37:IM37"/>
    <mergeCell ref="IQ37:IR37"/>
    <mergeCell ref="AC38:AG38"/>
    <mergeCell ref="AH38:AL38"/>
    <mergeCell ref="AM38:AQ38"/>
    <mergeCell ref="AR38:AV38"/>
    <mergeCell ref="AW38:BA38"/>
    <mergeCell ref="BB38:BF38"/>
    <mergeCell ref="BG38:BK38"/>
    <mergeCell ref="HR37:HS37"/>
    <mergeCell ref="HW37:HX37"/>
    <mergeCell ref="IB37:IC37"/>
    <mergeCell ref="IG37:IH37"/>
    <mergeCell ref="GX37:GY37"/>
    <mergeCell ref="HC37:HD37"/>
    <mergeCell ref="HH37:HI37"/>
    <mergeCell ref="HM37:HN37"/>
    <mergeCell ref="GD37:GE37"/>
    <mergeCell ref="GI37:GJ37"/>
    <mergeCell ref="GN37:GO37"/>
    <mergeCell ref="GS37:GT37"/>
    <mergeCell ref="FJ37:FK37"/>
    <mergeCell ref="FO37:FP37"/>
    <mergeCell ref="FT37:FU37"/>
    <mergeCell ref="FY37:FZ37"/>
    <mergeCell ref="EP37:EQ37"/>
    <mergeCell ref="EU37:EV37"/>
    <mergeCell ref="EZ37:FA37"/>
    <mergeCell ref="FE37:FF37"/>
    <mergeCell ref="DV37:DW37"/>
    <mergeCell ref="EA37:EB37"/>
    <mergeCell ref="EF37:EG37"/>
    <mergeCell ref="EK37:EL37"/>
    <mergeCell ref="DG37:DH37"/>
    <mergeCell ref="HA38:HE38"/>
    <mergeCell ref="HF38:HJ38"/>
    <mergeCell ref="HK38:HO38"/>
    <mergeCell ref="FH38:FL38"/>
    <mergeCell ref="FM38:FQ38"/>
    <mergeCell ref="FR38:FV38"/>
    <mergeCell ref="FW38:GA38"/>
    <mergeCell ref="EN38:ER38"/>
    <mergeCell ref="ES38:EW38"/>
    <mergeCell ref="EX38:FB38"/>
    <mergeCell ref="FC38:FG38"/>
    <mergeCell ref="DT38:DX38"/>
    <mergeCell ref="DY38:EC38"/>
    <mergeCell ref="ED38:EH38"/>
    <mergeCell ref="EI38:EM38"/>
    <mergeCell ref="CZ38:DD38"/>
    <mergeCell ref="DE38:DI38"/>
    <mergeCell ref="DJ38:DN38"/>
    <mergeCell ref="DO38:DS38"/>
    <mergeCell ref="AC44:AG45"/>
    <mergeCell ref="AH44:AL45"/>
    <mergeCell ref="AM44:AQ45"/>
    <mergeCell ref="AR44:AV45"/>
    <mergeCell ref="AW44:BA45"/>
    <mergeCell ref="BB44:BF45"/>
    <mergeCell ref="BG44:BK45"/>
    <mergeCell ref="IJ38:IN38"/>
    <mergeCell ref="IO38:IS38"/>
    <mergeCell ref="GB38:GF38"/>
    <mergeCell ref="GG38:GK38"/>
    <mergeCell ref="GL38:GP38"/>
    <mergeCell ref="GQ38:GU38"/>
    <mergeCell ref="CF38:CJ38"/>
    <mergeCell ref="CK38:CO38"/>
    <mergeCell ref="CP38:CT38"/>
    <mergeCell ref="CU38:CY38"/>
    <mergeCell ref="BL38:BP38"/>
    <mergeCell ref="BQ38:BU38"/>
    <mergeCell ref="BV38:BZ38"/>
    <mergeCell ref="CA38:CE38"/>
    <mergeCell ref="FR39:FV39"/>
    <mergeCell ref="FR40:FV40"/>
    <mergeCell ref="EX39:FB39"/>
    <mergeCell ref="EX40:FB40"/>
    <mergeCell ref="DY39:EC39"/>
    <mergeCell ref="DY40:EC40"/>
    <mergeCell ref="HP38:HT38"/>
    <mergeCell ref="HU38:HY38"/>
    <mergeCell ref="HZ38:ID38"/>
    <mergeCell ref="IE38:II38"/>
    <mergeCell ref="GV38:GZ38"/>
    <mergeCell ref="AC68:AG68"/>
    <mergeCell ref="AH68:AL68"/>
    <mergeCell ref="AM68:AQ68"/>
    <mergeCell ref="AR68:AV68"/>
    <mergeCell ref="AW68:BA68"/>
    <mergeCell ref="BB68:BF68"/>
    <mergeCell ref="BG68:BK68"/>
    <mergeCell ref="HP44:HT45"/>
    <mergeCell ref="HU44:HY45"/>
    <mergeCell ref="HZ44:ID45"/>
    <mergeCell ref="IE44:II45"/>
    <mergeCell ref="GV44:GZ45"/>
    <mergeCell ref="HA44:HE45"/>
    <mergeCell ref="HF44:HJ45"/>
    <mergeCell ref="HK44:HO45"/>
    <mergeCell ref="FH44:FL45"/>
    <mergeCell ref="FM44:FQ45"/>
    <mergeCell ref="FR44:FV45"/>
    <mergeCell ref="FW44:GA45"/>
    <mergeCell ref="EN44:ER45"/>
    <mergeCell ref="ES44:EW45"/>
    <mergeCell ref="EX44:FB45"/>
    <mergeCell ref="FC44:FG45"/>
    <mergeCell ref="DT44:DX45"/>
    <mergeCell ref="DY44:EC45"/>
    <mergeCell ref="ED44:EH45"/>
    <mergeCell ref="EI44:EM45"/>
    <mergeCell ref="CZ44:DD45"/>
    <mergeCell ref="DE44:DI45"/>
    <mergeCell ref="DJ44:DN45"/>
    <mergeCell ref="DO44:DS45"/>
    <mergeCell ref="CZ68:DD68"/>
    <mergeCell ref="DE68:DI68"/>
    <mergeCell ref="DJ68:DN68"/>
    <mergeCell ref="DO68:DS68"/>
    <mergeCell ref="CF68:CJ68"/>
    <mergeCell ref="CK68:CO68"/>
    <mergeCell ref="CP68:CT68"/>
    <mergeCell ref="CU68:CY68"/>
    <mergeCell ref="BL68:BP68"/>
    <mergeCell ref="BQ68:BU68"/>
    <mergeCell ref="BV68:BZ68"/>
    <mergeCell ref="CA68:CE68"/>
    <mergeCell ref="IJ44:IN45"/>
    <mergeCell ref="IO44:IS45"/>
    <mergeCell ref="GB44:GF45"/>
    <mergeCell ref="GG44:GK45"/>
    <mergeCell ref="GL44:GP45"/>
    <mergeCell ref="GQ44:GU45"/>
    <mergeCell ref="CF44:CJ45"/>
    <mergeCell ref="CK44:CO45"/>
    <mergeCell ref="CP44:CT45"/>
    <mergeCell ref="CU44:CY45"/>
    <mergeCell ref="BL44:BP45"/>
    <mergeCell ref="BQ44:BU45"/>
    <mergeCell ref="BV44:BZ45"/>
    <mergeCell ref="CA44:CE45"/>
    <mergeCell ref="IJ68:IN68"/>
    <mergeCell ref="IO68:IS68"/>
    <mergeCell ref="BQ46:BU46"/>
    <mergeCell ref="BV46:BZ46"/>
    <mergeCell ref="CA46:CE46"/>
    <mergeCell ref="CF46:CJ46"/>
    <mergeCell ref="CK46:CO46"/>
    <mergeCell ref="AC48:AG48"/>
    <mergeCell ref="AH48:AL48"/>
    <mergeCell ref="AM48:AQ48"/>
    <mergeCell ref="AR48:AV48"/>
    <mergeCell ref="AW48:BA48"/>
    <mergeCell ref="BB48:BF48"/>
    <mergeCell ref="BG48:BK48"/>
    <mergeCell ref="HP68:HT68"/>
    <mergeCell ref="HU68:HY68"/>
    <mergeCell ref="HZ68:ID68"/>
    <mergeCell ref="IE68:II68"/>
    <mergeCell ref="GV68:GZ68"/>
    <mergeCell ref="HA68:HE68"/>
    <mergeCell ref="HF68:HJ68"/>
    <mergeCell ref="HK68:HO68"/>
    <mergeCell ref="GB68:GF68"/>
    <mergeCell ref="GG68:GK68"/>
    <mergeCell ref="GL68:GP68"/>
    <mergeCell ref="GQ68:GU68"/>
    <mergeCell ref="FH68:FL68"/>
    <mergeCell ref="FM68:FQ68"/>
    <mergeCell ref="FR68:FV68"/>
    <mergeCell ref="FW68:GA68"/>
    <mergeCell ref="EN68:ER68"/>
    <mergeCell ref="ES68:EW68"/>
    <mergeCell ref="EX68:FB68"/>
    <mergeCell ref="FC68:FG68"/>
    <mergeCell ref="DT68:DX68"/>
    <mergeCell ref="DY68:EC68"/>
    <mergeCell ref="ED68:EH68"/>
    <mergeCell ref="EI68:EM68"/>
    <mergeCell ref="AC49:AG49"/>
    <mergeCell ref="AH49:AL49"/>
    <mergeCell ref="AM49:AQ49"/>
    <mergeCell ref="AR49:AV49"/>
    <mergeCell ref="AW49:BA49"/>
    <mergeCell ref="BB49:BF49"/>
    <mergeCell ref="BG49:BK49"/>
    <mergeCell ref="HP48:HT48"/>
    <mergeCell ref="HU48:HY48"/>
    <mergeCell ref="HZ48:ID48"/>
    <mergeCell ref="IE48:II48"/>
    <mergeCell ref="GV48:GZ48"/>
    <mergeCell ref="HA48:HE48"/>
    <mergeCell ref="HF48:HJ48"/>
    <mergeCell ref="HK48:HO48"/>
    <mergeCell ref="FH48:FL48"/>
    <mergeCell ref="FM48:FQ48"/>
    <mergeCell ref="FR48:FV48"/>
    <mergeCell ref="FW48:GA48"/>
    <mergeCell ref="EN48:ER48"/>
    <mergeCell ref="ES48:EW48"/>
    <mergeCell ref="EX48:FB48"/>
    <mergeCell ref="FC48:FG48"/>
    <mergeCell ref="DT48:DX48"/>
    <mergeCell ref="DY48:EC48"/>
    <mergeCell ref="ED48:EH48"/>
    <mergeCell ref="EI48:EM48"/>
    <mergeCell ref="CZ48:DD48"/>
    <mergeCell ref="DE48:DI48"/>
    <mergeCell ref="DJ48:DN48"/>
    <mergeCell ref="DO48:DS48"/>
    <mergeCell ref="CZ49:DD49"/>
    <mergeCell ref="DE49:DI49"/>
    <mergeCell ref="DO49:DS49"/>
    <mergeCell ref="CF49:CJ49"/>
    <mergeCell ref="CK49:CO49"/>
    <mergeCell ref="CP49:CT49"/>
    <mergeCell ref="CU49:CY49"/>
    <mergeCell ref="BL49:BP49"/>
    <mergeCell ref="BQ49:BU49"/>
    <mergeCell ref="BV49:BZ49"/>
    <mergeCell ref="CA49:CE49"/>
    <mergeCell ref="IJ48:IN48"/>
    <mergeCell ref="IO48:IS48"/>
    <mergeCell ref="GB48:GF48"/>
    <mergeCell ref="GG48:GK48"/>
    <mergeCell ref="GL48:GP48"/>
    <mergeCell ref="GQ48:GU48"/>
    <mergeCell ref="CF48:CJ48"/>
    <mergeCell ref="CK48:CO48"/>
    <mergeCell ref="CP48:CT48"/>
    <mergeCell ref="CU48:CY48"/>
    <mergeCell ref="BL48:BP48"/>
    <mergeCell ref="BQ48:BU48"/>
    <mergeCell ref="BV48:BZ48"/>
    <mergeCell ref="CA48:CE48"/>
    <mergeCell ref="IJ49:IN49"/>
    <mergeCell ref="IO49:IS49"/>
    <mergeCell ref="AC50:AG51"/>
    <mergeCell ref="AH50:AL51"/>
    <mergeCell ref="AM50:AQ51"/>
    <mergeCell ref="AR50:AV51"/>
    <mergeCell ref="AW50:BA51"/>
    <mergeCell ref="BB50:BF51"/>
    <mergeCell ref="BG50:BK51"/>
    <mergeCell ref="HP49:HT49"/>
    <mergeCell ref="HU49:HY49"/>
    <mergeCell ref="HZ49:ID49"/>
    <mergeCell ref="IE49:II49"/>
    <mergeCell ref="GV49:GZ49"/>
    <mergeCell ref="HA49:HE49"/>
    <mergeCell ref="HF49:HJ49"/>
    <mergeCell ref="HK49:HO49"/>
    <mergeCell ref="GB49:GF49"/>
    <mergeCell ref="GG49:GK49"/>
    <mergeCell ref="GL49:GP49"/>
    <mergeCell ref="GQ49:GU49"/>
    <mergeCell ref="FH49:FL49"/>
    <mergeCell ref="FM49:FQ49"/>
    <mergeCell ref="FR49:FV49"/>
    <mergeCell ref="FW49:GA49"/>
    <mergeCell ref="EN49:ER49"/>
    <mergeCell ref="ES49:EW49"/>
    <mergeCell ref="EX49:FB49"/>
    <mergeCell ref="FC49:FG49"/>
    <mergeCell ref="DT49:DX49"/>
    <mergeCell ref="DY49:EC49"/>
    <mergeCell ref="ED49:EH49"/>
    <mergeCell ref="EI49:EM49"/>
    <mergeCell ref="DJ49:DN49"/>
    <mergeCell ref="AC52:AG52"/>
    <mergeCell ref="AH52:AL52"/>
    <mergeCell ref="AM52:AQ52"/>
    <mergeCell ref="AR52:AV52"/>
    <mergeCell ref="AW52:BA52"/>
    <mergeCell ref="BB52:BF52"/>
    <mergeCell ref="BG52:BK52"/>
    <mergeCell ref="HP50:HT51"/>
    <mergeCell ref="HU50:HY51"/>
    <mergeCell ref="HZ50:ID51"/>
    <mergeCell ref="IE50:II51"/>
    <mergeCell ref="GV50:GZ51"/>
    <mergeCell ref="HA50:HE51"/>
    <mergeCell ref="HF50:HJ51"/>
    <mergeCell ref="HK50:HO51"/>
    <mergeCell ref="FH50:FL51"/>
    <mergeCell ref="FM50:FQ51"/>
    <mergeCell ref="FR50:FV51"/>
    <mergeCell ref="FW50:GA51"/>
    <mergeCell ref="EN50:ER51"/>
    <mergeCell ref="ES50:EW51"/>
    <mergeCell ref="EX50:FB51"/>
    <mergeCell ref="FC50:FG51"/>
    <mergeCell ref="DT50:DX51"/>
    <mergeCell ref="DY50:EC51"/>
    <mergeCell ref="ED50:EH51"/>
    <mergeCell ref="EI50:EM51"/>
    <mergeCell ref="CZ50:DD51"/>
    <mergeCell ref="DE50:DI51"/>
    <mergeCell ref="DJ50:DN51"/>
    <mergeCell ref="DO50:DS51"/>
    <mergeCell ref="CZ52:DD52"/>
    <mergeCell ref="DJ52:DN52"/>
    <mergeCell ref="DO52:DS52"/>
    <mergeCell ref="CF52:CJ52"/>
    <mergeCell ref="CK52:CO52"/>
    <mergeCell ref="CP52:CT52"/>
    <mergeCell ref="CU52:CY52"/>
    <mergeCell ref="BL52:BP52"/>
    <mergeCell ref="BQ52:BU52"/>
    <mergeCell ref="BV52:BZ52"/>
    <mergeCell ref="CA52:CE52"/>
    <mergeCell ref="IJ50:IN51"/>
    <mergeCell ref="IO50:IS51"/>
    <mergeCell ref="GB50:GF51"/>
    <mergeCell ref="GG50:GK51"/>
    <mergeCell ref="GL50:GP51"/>
    <mergeCell ref="GQ50:GU51"/>
    <mergeCell ref="CF50:CJ51"/>
    <mergeCell ref="CK50:CO51"/>
    <mergeCell ref="CP50:CT51"/>
    <mergeCell ref="CU50:CY51"/>
    <mergeCell ref="BL50:BP51"/>
    <mergeCell ref="BQ50:BU51"/>
    <mergeCell ref="BV50:BZ51"/>
    <mergeCell ref="CA50:CE51"/>
    <mergeCell ref="IJ52:IN52"/>
    <mergeCell ref="IO52:IS52"/>
    <mergeCell ref="AC53:AG53"/>
    <mergeCell ref="AH53:AL53"/>
    <mergeCell ref="AM53:AQ53"/>
    <mergeCell ref="AR53:AV53"/>
    <mergeCell ref="AW53:BA53"/>
    <mergeCell ref="BB53:BF53"/>
    <mergeCell ref="BG53:BK53"/>
    <mergeCell ref="HP52:HT52"/>
    <mergeCell ref="HU52:HY52"/>
    <mergeCell ref="HZ52:ID52"/>
    <mergeCell ref="IE52:II52"/>
    <mergeCell ref="GV52:GZ52"/>
    <mergeCell ref="HA52:HE52"/>
    <mergeCell ref="HF52:HJ52"/>
    <mergeCell ref="HK52:HO52"/>
    <mergeCell ref="GB52:GF52"/>
    <mergeCell ref="GG52:GK52"/>
    <mergeCell ref="GL52:GP52"/>
    <mergeCell ref="GQ52:GU52"/>
    <mergeCell ref="FH52:FL52"/>
    <mergeCell ref="FM52:FQ52"/>
    <mergeCell ref="FR52:FV52"/>
    <mergeCell ref="FW52:GA52"/>
    <mergeCell ref="EN52:ER52"/>
    <mergeCell ref="ES52:EW52"/>
    <mergeCell ref="EX52:FB52"/>
    <mergeCell ref="FC52:FG52"/>
    <mergeCell ref="DT52:DX52"/>
    <mergeCell ref="DY52:EC52"/>
    <mergeCell ref="ED52:EH52"/>
    <mergeCell ref="EI52:EM52"/>
    <mergeCell ref="DE52:DI52"/>
    <mergeCell ref="AC54:AG56"/>
    <mergeCell ref="AH54:AL56"/>
    <mergeCell ref="AM54:AQ56"/>
    <mergeCell ref="AR54:AV56"/>
    <mergeCell ref="AW54:BA56"/>
    <mergeCell ref="BB54:BF56"/>
    <mergeCell ref="BG54:BK56"/>
    <mergeCell ref="HP53:HT53"/>
    <mergeCell ref="HU53:HY53"/>
    <mergeCell ref="HZ53:ID53"/>
    <mergeCell ref="IE53:II53"/>
    <mergeCell ref="GV53:GZ53"/>
    <mergeCell ref="HA53:HE53"/>
    <mergeCell ref="HF53:HJ53"/>
    <mergeCell ref="HK53:HO53"/>
    <mergeCell ref="FH53:FL53"/>
    <mergeCell ref="FM53:FQ53"/>
    <mergeCell ref="FR53:FV53"/>
    <mergeCell ref="FW53:GA53"/>
    <mergeCell ref="EN53:ER53"/>
    <mergeCell ref="ES53:EW53"/>
    <mergeCell ref="EX53:FB53"/>
    <mergeCell ref="FC53:FG53"/>
    <mergeCell ref="DT53:DX53"/>
    <mergeCell ref="DY53:EC53"/>
    <mergeCell ref="ED53:EH53"/>
    <mergeCell ref="EI53:EM53"/>
    <mergeCell ref="CZ53:DD53"/>
    <mergeCell ref="DE53:DI53"/>
    <mergeCell ref="DJ53:DN53"/>
    <mergeCell ref="DO53:DS53"/>
    <mergeCell ref="CZ54:DD56"/>
    <mergeCell ref="DJ54:DN56"/>
    <mergeCell ref="DO54:DS56"/>
    <mergeCell ref="CF54:CJ56"/>
    <mergeCell ref="CK54:CO56"/>
    <mergeCell ref="CP54:CT56"/>
    <mergeCell ref="CU54:CY56"/>
    <mergeCell ref="BL54:BP56"/>
    <mergeCell ref="BQ54:BU56"/>
    <mergeCell ref="BV54:BZ56"/>
    <mergeCell ref="CA54:CE56"/>
    <mergeCell ref="IJ53:IN53"/>
    <mergeCell ref="IO53:IS53"/>
    <mergeCell ref="GB53:GF53"/>
    <mergeCell ref="GG53:GK53"/>
    <mergeCell ref="GL53:GP53"/>
    <mergeCell ref="GQ53:GU53"/>
    <mergeCell ref="CF53:CJ53"/>
    <mergeCell ref="CK53:CO53"/>
    <mergeCell ref="CP53:CT53"/>
    <mergeCell ref="CU53:CY53"/>
    <mergeCell ref="BL53:BP53"/>
    <mergeCell ref="BQ53:BU53"/>
    <mergeCell ref="BV53:BZ53"/>
    <mergeCell ref="CA53:CE53"/>
    <mergeCell ref="IJ54:IN56"/>
    <mergeCell ref="IO54:IS56"/>
    <mergeCell ref="AC57:AG57"/>
    <mergeCell ref="AH57:AL57"/>
    <mergeCell ref="AM57:AQ57"/>
    <mergeCell ref="AR57:AV57"/>
    <mergeCell ref="AW57:BA57"/>
    <mergeCell ref="BB57:BF57"/>
    <mergeCell ref="BG57:BK57"/>
    <mergeCell ref="HP54:HT56"/>
    <mergeCell ref="HU54:HY56"/>
    <mergeCell ref="HZ54:ID56"/>
    <mergeCell ref="IE54:II56"/>
    <mergeCell ref="GV54:GZ56"/>
    <mergeCell ref="HA54:HE56"/>
    <mergeCell ref="HF54:HJ56"/>
    <mergeCell ref="HK54:HO56"/>
    <mergeCell ref="GB54:GF56"/>
    <mergeCell ref="GG54:GK56"/>
    <mergeCell ref="GL54:GP56"/>
    <mergeCell ref="GQ54:GU56"/>
    <mergeCell ref="FH54:FL56"/>
    <mergeCell ref="FM54:FQ56"/>
    <mergeCell ref="FR54:FV56"/>
    <mergeCell ref="FW54:GA56"/>
    <mergeCell ref="EN54:ER56"/>
    <mergeCell ref="ES54:EW56"/>
    <mergeCell ref="EX54:FB56"/>
    <mergeCell ref="FC54:FG56"/>
    <mergeCell ref="DT54:DX56"/>
    <mergeCell ref="DY54:EC56"/>
    <mergeCell ref="ED54:EH56"/>
    <mergeCell ref="EI54:EM56"/>
    <mergeCell ref="DE54:DI56"/>
    <mergeCell ref="AC58:AG59"/>
    <mergeCell ref="AH58:AL59"/>
    <mergeCell ref="AM58:AQ59"/>
    <mergeCell ref="AR58:AV59"/>
    <mergeCell ref="AW58:BA59"/>
    <mergeCell ref="BB58:BF59"/>
    <mergeCell ref="BG58:BK59"/>
    <mergeCell ref="HP57:HT57"/>
    <mergeCell ref="HU57:HY57"/>
    <mergeCell ref="HZ57:ID57"/>
    <mergeCell ref="IE57:II57"/>
    <mergeCell ref="GV57:GZ57"/>
    <mergeCell ref="HA57:HE57"/>
    <mergeCell ref="HF57:HJ57"/>
    <mergeCell ref="HK57:HO57"/>
    <mergeCell ref="FH57:FL57"/>
    <mergeCell ref="FM57:FQ57"/>
    <mergeCell ref="FR57:FV57"/>
    <mergeCell ref="FW57:GA57"/>
    <mergeCell ref="EN57:ER57"/>
    <mergeCell ref="ES57:EW57"/>
    <mergeCell ref="EX57:FB57"/>
    <mergeCell ref="FC57:FG57"/>
    <mergeCell ref="DT57:DX57"/>
    <mergeCell ref="DY57:EC57"/>
    <mergeCell ref="ED57:EH57"/>
    <mergeCell ref="EI57:EM57"/>
    <mergeCell ref="CZ57:DD57"/>
    <mergeCell ref="DE57:DI57"/>
    <mergeCell ref="DJ57:DN57"/>
    <mergeCell ref="DO57:DS57"/>
    <mergeCell ref="CZ58:DD59"/>
    <mergeCell ref="DJ58:DN59"/>
    <mergeCell ref="DO58:DS59"/>
    <mergeCell ref="CF58:CJ59"/>
    <mergeCell ref="CK58:CO59"/>
    <mergeCell ref="CP58:CT59"/>
    <mergeCell ref="CU58:CY59"/>
    <mergeCell ref="BL58:BP59"/>
    <mergeCell ref="BQ58:BU59"/>
    <mergeCell ref="BV58:BZ59"/>
    <mergeCell ref="CA58:CE59"/>
    <mergeCell ref="IJ57:IN57"/>
    <mergeCell ref="IO57:IS57"/>
    <mergeCell ref="GB57:GF57"/>
    <mergeCell ref="GG57:GK57"/>
    <mergeCell ref="GL57:GP57"/>
    <mergeCell ref="GQ57:GU57"/>
    <mergeCell ref="CF57:CJ57"/>
    <mergeCell ref="CK57:CO57"/>
    <mergeCell ref="CP57:CT57"/>
    <mergeCell ref="CU57:CY57"/>
    <mergeCell ref="BL57:BP57"/>
    <mergeCell ref="BQ57:BU57"/>
    <mergeCell ref="BV57:BZ57"/>
    <mergeCell ref="CA57:CE57"/>
    <mergeCell ref="IJ58:IN59"/>
    <mergeCell ref="IO58:IS59"/>
    <mergeCell ref="AC60:AG60"/>
    <mergeCell ref="AH60:AL60"/>
    <mergeCell ref="AM60:AQ60"/>
    <mergeCell ref="AR60:AV60"/>
    <mergeCell ref="AW60:BA60"/>
    <mergeCell ref="BB60:BF60"/>
    <mergeCell ref="BG60:BK60"/>
    <mergeCell ref="HP58:HT59"/>
    <mergeCell ref="HU58:HY59"/>
    <mergeCell ref="HZ58:ID59"/>
    <mergeCell ref="IE58:II59"/>
    <mergeCell ref="GV58:GZ59"/>
    <mergeCell ref="HA58:HE59"/>
    <mergeCell ref="HF58:HJ59"/>
    <mergeCell ref="HK58:HO59"/>
    <mergeCell ref="GB58:GF59"/>
    <mergeCell ref="GG58:GK59"/>
    <mergeCell ref="GL58:GP59"/>
    <mergeCell ref="GQ58:GU59"/>
    <mergeCell ref="FH58:FL59"/>
    <mergeCell ref="FM58:FQ59"/>
    <mergeCell ref="FR58:FV59"/>
    <mergeCell ref="FW58:GA59"/>
    <mergeCell ref="EN58:ER59"/>
    <mergeCell ref="ES58:EW59"/>
    <mergeCell ref="EX58:FB59"/>
    <mergeCell ref="FC58:FG59"/>
    <mergeCell ref="DT58:DX59"/>
    <mergeCell ref="DY58:EC59"/>
    <mergeCell ref="ED58:EH59"/>
    <mergeCell ref="EI58:EM59"/>
    <mergeCell ref="DE58:DI59"/>
    <mergeCell ref="AC61:AG61"/>
    <mergeCell ref="AH61:AL61"/>
    <mergeCell ref="AM61:AQ61"/>
    <mergeCell ref="AR61:AV61"/>
    <mergeCell ref="AW61:BA61"/>
    <mergeCell ref="BB61:BF61"/>
    <mergeCell ref="BG61:BK61"/>
    <mergeCell ref="HP60:HT60"/>
    <mergeCell ref="HU60:HY60"/>
    <mergeCell ref="HZ60:ID60"/>
    <mergeCell ref="IE60:II60"/>
    <mergeCell ref="GV60:GZ60"/>
    <mergeCell ref="HA60:HE60"/>
    <mergeCell ref="HF60:HJ60"/>
    <mergeCell ref="HK60:HO60"/>
    <mergeCell ref="FH60:FL60"/>
    <mergeCell ref="FM60:FQ60"/>
    <mergeCell ref="FR60:FV60"/>
    <mergeCell ref="FW60:GA60"/>
    <mergeCell ref="EN60:ER60"/>
    <mergeCell ref="ES60:EW60"/>
    <mergeCell ref="EX60:FB60"/>
    <mergeCell ref="FC60:FG60"/>
    <mergeCell ref="DT60:DX60"/>
    <mergeCell ref="DY60:EC60"/>
    <mergeCell ref="ED60:EH60"/>
    <mergeCell ref="EI60:EM60"/>
    <mergeCell ref="CZ60:DD60"/>
    <mergeCell ref="DE60:DI60"/>
    <mergeCell ref="DJ60:DN60"/>
    <mergeCell ref="DO60:DS60"/>
    <mergeCell ref="CZ61:DD61"/>
    <mergeCell ref="DJ61:DN61"/>
    <mergeCell ref="DO61:DS61"/>
    <mergeCell ref="CF61:CJ61"/>
    <mergeCell ref="CK61:CO61"/>
    <mergeCell ref="CP61:CT61"/>
    <mergeCell ref="CU61:CY61"/>
    <mergeCell ref="BL61:BP61"/>
    <mergeCell ref="BQ61:BU61"/>
    <mergeCell ref="BV61:BZ61"/>
    <mergeCell ref="CA61:CE61"/>
    <mergeCell ref="IJ60:IN60"/>
    <mergeCell ref="IO60:IS60"/>
    <mergeCell ref="GB60:GF60"/>
    <mergeCell ref="GG60:GK60"/>
    <mergeCell ref="GL60:GP60"/>
    <mergeCell ref="GQ60:GU60"/>
    <mergeCell ref="CF60:CJ60"/>
    <mergeCell ref="CK60:CO60"/>
    <mergeCell ref="CP60:CT60"/>
    <mergeCell ref="CU60:CY60"/>
    <mergeCell ref="BL60:BP60"/>
    <mergeCell ref="BQ60:BU60"/>
    <mergeCell ref="BV60:BZ60"/>
    <mergeCell ref="CA60:CE60"/>
    <mergeCell ref="IJ61:IN61"/>
    <mergeCell ref="IO61:IS61"/>
    <mergeCell ref="AC62:AG62"/>
    <mergeCell ref="AH62:AL62"/>
    <mergeCell ref="AM62:AQ62"/>
    <mergeCell ref="AR62:AV62"/>
    <mergeCell ref="AW62:BA62"/>
    <mergeCell ref="BB62:BF62"/>
    <mergeCell ref="BG62:BK62"/>
    <mergeCell ref="HP61:HT61"/>
    <mergeCell ref="HU61:HY61"/>
    <mergeCell ref="HZ61:ID61"/>
    <mergeCell ref="IE61:II61"/>
    <mergeCell ref="GV61:GZ61"/>
    <mergeCell ref="HA61:HE61"/>
    <mergeCell ref="HF61:HJ61"/>
    <mergeCell ref="HK61:HO61"/>
    <mergeCell ref="GB61:GF61"/>
    <mergeCell ref="GG61:GK61"/>
    <mergeCell ref="GL61:GP61"/>
    <mergeCell ref="GQ61:GU61"/>
    <mergeCell ref="FH61:FL61"/>
    <mergeCell ref="FM61:FQ61"/>
    <mergeCell ref="FR61:FV61"/>
    <mergeCell ref="FW61:GA61"/>
    <mergeCell ref="EN61:ER61"/>
    <mergeCell ref="ES61:EW61"/>
    <mergeCell ref="EX61:FB61"/>
    <mergeCell ref="FC61:FG61"/>
    <mergeCell ref="DT61:DX61"/>
    <mergeCell ref="DY61:EC61"/>
    <mergeCell ref="ED61:EH61"/>
    <mergeCell ref="EI61:EM61"/>
    <mergeCell ref="DE61:DI61"/>
    <mergeCell ref="IO62:IS62"/>
    <mergeCell ref="GB62:GF62"/>
    <mergeCell ref="GG62:GK62"/>
    <mergeCell ref="GL62:GP62"/>
    <mergeCell ref="GQ62:GU62"/>
    <mergeCell ref="CF62:CJ62"/>
    <mergeCell ref="CK62:CO62"/>
    <mergeCell ref="CP62:CT62"/>
    <mergeCell ref="CU62:CY62"/>
    <mergeCell ref="BL62:BP62"/>
    <mergeCell ref="BQ62:BU62"/>
    <mergeCell ref="BV62:BZ62"/>
    <mergeCell ref="CA62:CE62"/>
    <mergeCell ref="IJ63:IN64"/>
    <mergeCell ref="IO63:IS64"/>
    <mergeCell ref="X63:AB64"/>
    <mergeCell ref="AC63:AG64"/>
    <mergeCell ref="AH63:AL64"/>
    <mergeCell ref="AM63:AQ64"/>
    <mergeCell ref="AR63:AV64"/>
    <mergeCell ref="AW63:BA64"/>
    <mergeCell ref="BB63:BF64"/>
    <mergeCell ref="BG63:BK64"/>
    <mergeCell ref="HP62:HT62"/>
    <mergeCell ref="HU62:HY62"/>
    <mergeCell ref="HZ62:ID62"/>
    <mergeCell ref="IE62:II62"/>
    <mergeCell ref="GV62:GZ62"/>
    <mergeCell ref="HA62:HE62"/>
    <mergeCell ref="HF62:HJ62"/>
    <mergeCell ref="HK62:HO62"/>
    <mergeCell ref="FH62:FL62"/>
    <mergeCell ref="DT63:DX64"/>
    <mergeCell ref="DY63:EC64"/>
    <mergeCell ref="ED63:EH64"/>
    <mergeCell ref="EI63:EM64"/>
    <mergeCell ref="CZ63:DD64"/>
    <mergeCell ref="DE63:DI64"/>
    <mergeCell ref="DJ63:DN64"/>
    <mergeCell ref="DO63:DS64"/>
    <mergeCell ref="CF63:CJ64"/>
    <mergeCell ref="CK63:CO64"/>
    <mergeCell ref="CP63:CT64"/>
    <mergeCell ref="CU63:CY64"/>
    <mergeCell ref="BL63:BP64"/>
    <mergeCell ref="BQ63:BU64"/>
    <mergeCell ref="BV63:BZ64"/>
    <mergeCell ref="CA63:CE64"/>
    <mergeCell ref="IJ62:IN62"/>
    <mergeCell ref="FM62:FQ62"/>
    <mergeCell ref="FR62:FV62"/>
    <mergeCell ref="FW62:GA62"/>
    <mergeCell ref="EN62:ER62"/>
    <mergeCell ref="ES62:EW62"/>
    <mergeCell ref="EX62:FB62"/>
    <mergeCell ref="FC62:FG62"/>
    <mergeCell ref="DT62:DX62"/>
    <mergeCell ref="DY62:EC62"/>
    <mergeCell ref="ED62:EH62"/>
    <mergeCell ref="EI62:EM62"/>
    <mergeCell ref="CZ62:DD62"/>
    <mergeCell ref="DE62:DI62"/>
    <mergeCell ref="DJ62:DN62"/>
    <mergeCell ref="DO62:DS62"/>
    <mergeCell ref="HP63:HT64"/>
    <mergeCell ref="HU63:HY64"/>
    <mergeCell ref="HZ63:ID64"/>
    <mergeCell ref="IE63:II64"/>
    <mergeCell ref="GV63:GZ64"/>
    <mergeCell ref="HA63:HE64"/>
    <mergeCell ref="HF63:HJ64"/>
    <mergeCell ref="HK63:HO64"/>
    <mergeCell ref="GB63:GF64"/>
    <mergeCell ref="GG63:GK64"/>
    <mergeCell ref="GL63:GP64"/>
    <mergeCell ref="GQ63:GU64"/>
    <mergeCell ref="FH63:FL64"/>
    <mergeCell ref="FM63:FQ64"/>
    <mergeCell ref="FR63:FV64"/>
    <mergeCell ref="FW63:GA64"/>
    <mergeCell ref="EN63:ER64"/>
    <mergeCell ref="ES63:EW64"/>
    <mergeCell ref="EX63:FB64"/>
    <mergeCell ref="FC63:FG64"/>
    <mergeCell ref="FH65:FL65"/>
    <mergeCell ref="FM65:FQ65"/>
    <mergeCell ref="FR65:FV65"/>
    <mergeCell ref="FW65:GA65"/>
    <mergeCell ref="EN65:ER65"/>
    <mergeCell ref="ES65:EW65"/>
    <mergeCell ref="EX65:FB65"/>
    <mergeCell ref="FC65:FG65"/>
    <mergeCell ref="DT65:DX65"/>
    <mergeCell ref="DY65:EC65"/>
    <mergeCell ref="ED65:EH65"/>
    <mergeCell ref="EI65:EM65"/>
    <mergeCell ref="CZ65:DD65"/>
    <mergeCell ref="DE65:DI65"/>
    <mergeCell ref="DJ65:DN65"/>
    <mergeCell ref="DO65:DS65"/>
    <mergeCell ref="X65:AB65"/>
    <mergeCell ref="AC65:AG65"/>
    <mergeCell ref="AH65:AL65"/>
    <mergeCell ref="AM65:AQ65"/>
    <mergeCell ref="AR65:AV65"/>
    <mergeCell ref="AW65:BA65"/>
    <mergeCell ref="BB65:BF65"/>
    <mergeCell ref="BG65:BK65"/>
    <mergeCell ref="IJ65:IN65"/>
    <mergeCell ref="IO65:IS65"/>
    <mergeCell ref="GB65:GF65"/>
    <mergeCell ref="GG65:GK65"/>
    <mergeCell ref="GL65:GP65"/>
    <mergeCell ref="GQ65:GU65"/>
    <mergeCell ref="CF65:CJ65"/>
    <mergeCell ref="CK65:CO65"/>
    <mergeCell ref="CP65:CT65"/>
    <mergeCell ref="CU65:CY65"/>
    <mergeCell ref="BL65:BP65"/>
    <mergeCell ref="BQ65:BU65"/>
    <mergeCell ref="BV65:BZ65"/>
    <mergeCell ref="CA65:CE65"/>
    <mergeCell ref="IJ66:IN66"/>
    <mergeCell ref="IO66:IS66"/>
    <mergeCell ref="X66:AB66"/>
    <mergeCell ref="AC66:AG66"/>
    <mergeCell ref="AH66:AL66"/>
    <mergeCell ref="AM66:AQ66"/>
    <mergeCell ref="AR66:AV66"/>
    <mergeCell ref="AW66:BA66"/>
    <mergeCell ref="BB66:BF66"/>
    <mergeCell ref="BG66:BK66"/>
    <mergeCell ref="HP65:HT65"/>
    <mergeCell ref="HU65:HY65"/>
    <mergeCell ref="HZ65:ID65"/>
    <mergeCell ref="IE65:II65"/>
    <mergeCell ref="GV65:GZ65"/>
    <mergeCell ref="HA65:HE65"/>
    <mergeCell ref="HF65:HJ65"/>
    <mergeCell ref="HK65:HO65"/>
    <mergeCell ref="DT66:DX66"/>
    <mergeCell ref="DY66:EC66"/>
    <mergeCell ref="EN67:ER67"/>
    <mergeCell ref="ES67:EW67"/>
    <mergeCell ref="ED66:EH66"/>
    <mergeCell ref="EI66:EM66"/>
    <mergeCell ref="CZ66:DD66"/>
    <mergeCell ref="DE66:DI66"/>
    <mergeCell ref="DJ66:DN66"/>
    <mergeCell ref="DO66:DS66"/>
    <mergeCell ref="CF66:CJ66"/>
    <mergeCell ref="CK66:CO66"/>
    <mergeCell ref="CP66:CT66"/>
    <mergeCell ref="CU66:CY66"/>
    <mergeCell ref="BL66:BP66"/>
    <mergeCell ref="BQ66:BU66"/>
    <mergeCell ref="BV66:BZ66"/>
    <mergeCell ref="CA66:CE66"/>
    <mergeCell ref="DT67:DX67"/>
    <mergeCell ref="DY67:EC67"/>
    <mergeCell ref="ED67:EH67"/>
    <mergeCell ref="EI67:EM67"/>
    <mergeCell ref="CZ67:DD67"/>
    <mergeCell ref="DE67:DI67"/>
    <mergeCell ref="DJ67:DN67"/>
    <mergeCell ref="DO67:DS67"/>
    <mergeCell ref="CF67:CJ67"/>
    <mergeCell ref="CK67:CO67"/>
    <mergeCell ref="CP67:CT67"/>
    <mergeCell ref="CU67:CY67"/>
    <mergeCell ref="BL67:BP67"/>
    <mergeCell ref="BQ67:BU67"/>
    <mergeCell ref="HP66:HT66"/>
    <mergeCell ref="HU66:HY66"/>
    <mergeCell ref="HZ66:ID66"/>
    <mergeCell ref="IE66:II66"/>
    <mergeCell ref="GV66:GZ66"/>
    <mergeCell ref="HA66:HE66"/>
    <mergeCell ref="HF66:HJ66"/>
    <mergeCell ref="HK66:HO66"/>
    <mergeCell ref="GB66:GF66"/>
    <mergeCell ref="GG66:GK66"/>
    <mergeCell ref="GL66:GP66"/>
    <mergeCell ref="GQ66:GU66"/>
    <mergeCell ref="FH66:FL66"/>
    <mergeCell ref="FM66:FQ66"/>
    <mergeCell ref="FR66:FV66"/>
    <mergeCell ref="FW66:GA66"/>
    <mergeCell ref="EN66:ER66"/>
    <mergeCell ref="ES66:EW66"/>
    <mergeCell ref="EX66:FB66"/>
    <mergeCell ref="FC66:FG66"/>
    <mergeCell ref="BV67:BZ67"/>
    <mergeCell ref="CA67:CE67"/>
    <mergeCell ref="X67:AB67"/>
    <mergeCell ref="AC67:AG67"/>
    <mergeCell ref="AH67:AL67"/>
    <mergeCell ref="AM67:AQ67"/>
    <mergeCell ref="AR67:AV67"/>
    <mergeCell ref="AW67:BA67"/>
    <mergeCell ref="BB67:BF67"/>
    <mergeCell ref="BG67:BK67"/>
    <mergeCell ref="GG67:GK67"/>
    <mergeCell ref="GL67:GP67"/>
    <mergeCell ref="GQ67:GU67"/>
    <mergeCell ref="IO67:IS67"/>
    <mergeCell ref="HP67:HT67"/>
    <mergeCell ref="HU67:HY67"/>
    <mergeCell ref="HZ67:ID67"/>
    <mergeCell ref="IE67:II67"/>
    <mergeCell ref="GV67:GZ67"/>
    <mergeCell ref="HA67:HE67"/>
    <mergeCell ref="HF67:HJ67"/>
    <mergeCell ref="HK67:HO67"/>
    <mergeCell ref="FH67:FL67"/>
    <mergeCell ref="FM67:FQ67"/>
    <mergeCell ref="FR67:FV67"/>
    <mergeCell ref="FW67:GA67"/>
    <mergeCell ref="EX67:FB67"/>
    <mergeCell ref="FC67:FG67"/>
    <mergeCell ref="I1:K1"/>
    <mergeCell ref="X1:Z1"/>
    <mergeCell ref="AM1:AO1"/>
    <mergeCell ref="BB1:BD1"/>
    <mergeCell ref="BQ1:BS1"/>
    <mergeCell ref="CF1:CH1"/>
    <mergeCell ref="CU1:CW1"/>
    <mergeCell ref="DJ1:DL1"/>
    <mergeCell ref="DY1:EA1"/>
    <mergeCell ref="EN1:EP1"/>
    <mergeCell ref="FC1:FE1"/>
    <mergeCell ref="FR1:FT1"/>
    <mergeCell ref="GG1:GI1"/>
    <mergeCell ref="GV1:GX1"/>
    <mergeCell ref="HK1:HM1"/>
    <mergeCell ref="HZ1:IB1"/>
    <mergeCell ref="A1:H2"/>
    <mergeCell ref="I2:M2"/>
    <mergeCell ref="N2:R2"/>
    <mergeCell ref="S2:W2"/>
    <mergeCell ref="X2:AB2"/>
    <mergeCell ref="AC2:AG2"/>
    <mergeCell ref="AH2:AL2"/>
    <mergeCell ref="CU2:CY2"/>
    <mergeCell ref="CZ2:DD2"/>
    <mergeCell ref="DE2:DI2"/>
    <mergeCell ref="FR2:FV2"/>
    <mergeCell ref="FW2:GA2"/>
    <mergeCell ref="GB2:GF2"/>
    <mergeCell ref="N23:R23"/>
    <mergeCell ref="S23:W23"/>
    <mergeCell ref="X23:AB23"/>
    <mergeCell ref="AC23:AG23"/>
    <mergeCell ref="AH23:AL23"/>
    <mergeCell ref="AM23:AQ23"/>
    <mergeCell ref="AR23:AV23"/>
    <mergeCell ref="AW23:BA23"/>
    <mergeCell ref="BB23:BF23"/>
    <mergeCell ref="BG23:BK23"/>
    <mergeCell ref="BL23:BP23"/>
    <mergeCell ref="BQ23:BU23"/>
    <mergeCell ref="BV23:BZ23"/>
    <mergeCell ref="CA23:CE23"/>
    <mergeCell ref="CF23:CJ23"/>
    <mergeCell ref="CK23:CO23"/>
    <mergeCell ref="CP23:CT23"/>
    <mergeCell ref="CZ23:DD23"/>
    <mergeCell ref="DE23:DI23"/>
    <mergeCell ref="DJ23:DN23"/>
    <mergeCell ref="DO23:DS23"/>
    <mergeCell ref="DT23:DX23"/>
    <mergeCell ref="DY23:EC23"/>
    <mergeCell ref="ED23:EH23"/>
    <mergeCell ref="EI23:EM23"/>
    <mergeCell ref="EN23:ER23"/>
    <mergeCell ref="ES23:EW23"/>
    <mergeCell ref="EX23:FB23"/>
    <mergeCell ref="FM23:FQ23"/>
    <mergeCell ref="FR23:FV23"/>
    <mergeCell ref="FW23:GA23"/>
    <mergeCell ref="GB23:GF23"/>
    <mergeCell ref="GG23:GK23"/>
    <mergeCell ref="GL23:GP23"/>
    <mergeCell ref="GQ23:GU23"/>
    <mergeCell ref="GV23:GZ23"/>
    <mergeCell ref="HA23:HE23"/>
    <mergeCell ref="HF23:HJ23"/>
    <mergeCell ref="HK23:HO23"/>
    <mergeCell ref="HP23:HT23"/>
    <mergeCell ref="HU23:HY23"/>
    <mergeCell ref="HZ23:ID23"/>
    <mergeCell ref="IE23:II23"/>
    <mergeCell ref="IJ23:IN23"/>
    <mergeCell ref="IO23:IS23"/>
    <mergeCell ref="I20:M21"/>
    <mergeCell ref="J22:M22"/>
    <mergeCell ref="N20:R21"/>
    <mergeCell ref="S20:W21"/>
    <mergeCell ref="X20:AB21"/>
    <mergeCell ref="AC20:AG21"/>
    <mergeCell ref="AH20:AL21"/>
    <mergeCell ref="AM20:AQ21"/>
    <mergeCell ref="AR20:AV21"/>
    <mergeCell ref="AW20:BA21"/>
    <mergeCell ref="BB20:BF21"/>
    <mergeCell ref="BG20:BK21"/>
    <mergeCell ref="BL20:BP21"/>
    <mergeCell ref="BQ20:BU21"/>
    <mergeCell ref="BV20:BZ21"/>
    <mergeCell ref="CA20:CE21"/>
    <mergeCell ref="CU23:CY23"/>
    <mergeCell ref="O22:R22"/>
    <mergeCell ref="T22:W22"/>
    <mergeCell ref="Y22:AB22"/>
    <mergeCell ref="AI22:AL22"/>
    <mergeCell ref="AN22:AQ22"/>
    <mergeCell ref="AS22:AV22"/>
    <mergeCell ref="AX22:BA22"/>
    <mergeCell ref="BC22:BF22"/>
    <mergeCell ref="BH22:BK22"/>
    <mergeCell ref="BM22:BP22"/>
    <mergeCell ref="BR22:BU22"/>
    <mergeCell ref="BW22:BZ22"/>
    <mergeCell ref="CB22:CE22"/>
    <mergeCell ref="CG22:CJ22"/>
    <mergeCell ref="CL22:CO22"/>
    <mergeCell ref="CQ22:CT22"/>
    <mergeCell ref="DA22:DD22"/>
    <mergeCell ref="DF22:DI22"/>
    <mergeCell ref="DK22:DN22"/>
    <mergeCell ref="DP22:DS22"/>
    <mergeCell ref="DU22:DX22"/>
    <mergeCell ref="DZ22:EC22"/>
    <mergeCell ref="EE22:EH22"/>
    <mergeCell ref="EJ22:EM22"/>
    <mergeCell ref="EO22:ER22"/>
    <mergeCell ref="ET22:EW22"/>
    <mergeCell ref="EY22:FB22"/>
    <mergeCell ref="IK22:IN22"/>
    <mergeCell ref="IP22:IS22"/>
    <mergeCell ref="FD22:FG22"/>
    <mergeCell ref="FI22:FL22"/>
    <mergeCell ref="FN22:FQ22"/>
    <mergeCell ref="FS22:FV22"/>
    <mergeCell ref="FX22:GA22"/>
    <mergeCell ref="GC22:GF22"/>
    <mergeCell ref="GH22:GK22"/>
    <mergeCell ref="GM22:GP22"/>
    <mergeCell ref="GR22:GU22"/>
    <mergeCell ref="GW22:GZ22"/>
    <mergeCell ref="HB22:HE22"/>
    <mergeCell ref="HG22:HJ22"/>
    <mergeCell ref="HL22:HO22"/>
    <mergeCell ref="HQ22:HT22"/>
    <mergeCell ref="HV22:HY22"/>
    <mergeCell ref="IA22:ID22"/>
    <mergeCell ref="IF22:II22"/>
    <mergeCell ref="X3:AL3"/>
    <mergeCell ref="AM2:AQ2"/>
    <mergeCell ref="AR2:AV2"/>
    <mergeCell ref="AW2:BA2"/>
    <mergeCell ref="AM3:BA3"/>
    <mergeCell ref="BB2:BF2"/>
    <mergeCell ref="BG2:BK2"/>
    <mergeCell ref="BL2:BP2"/>
    <mergeCell ref="BB3:BP3"/>
    <mergeCell ref="BQ2:BU2"/>
    <mergeCell ref="BV2:BZ2"/>
    <mergeCell ref="CA2:CE2"/>
    <mergeCell ref="BQ3:CE3"/>
    <mergeCell ref="CF2:CJ2"/>
    <mergeCell ref="CK2:CO2"/>
    <mergeCell ref="CP2:CT2"/>
    <mergeCell ref="CF3:CT3"/>
    <mergeCell ref="CU3:DI3"/>
    <mergeCell ref="DJ2:DN2"/>
    <mergeCell ref="DO2:DS2"/>
    <mergeCell ref="DT2:DX2"/>
    <mergeCell ref="DJ3:DX3"/>
    <mergeCell ref="DY2:EC2"/>
    <mergeCell ref="ED2:EH2"/>
    <mergeCell ref="EI2:EM2"/>
    <mergeCell ref="DY3:EM3"/>
    <mergeCell ref="EN2:ER2"/>
    <mergeCell ref="ES2:EW2"/>
    <mergeCell ref="EX2:FB2"/>
    <mergeCell ref="EN3:FB3"/>
    <mergeCell ref="FC2:FG2"/>
    <mergeCell ref="FH2:FL2"/>
    <mergeCell ref="FM2:FQ2"/>
    <mergeCell ref="FC3:FQ3"/>
    <mergeCell ref="FR3:GF3"/>
    <mergeCell ref="GG2:GK2"/>
    <mergeCell ref="GL2:GP2"/>
    <mergeCell ref="GQ2:GU2"/>
    <mergeCell ref="GG3:GU3"/>
    <mergeCell ref="GV2:GZ2"/>
    <mergeCell ref="HA2:HE2"/>
    <mergeCell ref="HF2:HJ2"/>
    <mergeCell ref="GV3:HJ3"/>
    <mergeCell ref="HK2:HO2"/>
    <mergeCell ref="HP2:HT2"/>
    <mergeCell ref="HU2:HY2"/>
    <mergeCell ref="HK3:HY3"/>
    <mergeCell ref="HZ2:ID2"/>
    <mergeCell ref="IE2:II2"/>
    <mergeCell ref="IJ2:IN2"/>
    <mergeCell ref="HZ3:IN3"/>
    <mergeCell ref="IT11:IX11"/>
    <mergeCell ref="IT12:IX13"/>
    <mergeCell ref="IT14:IX14"/>
    <mergeCell ref="IT15:IX15"/>
    <mergeCell ref="IT16:IX17"/>
    <mergeCell ref="IT18:IX18"/>
    <mergeCell ref="IT19:IX19"/>
    <mergeCell ref="IT20:IX21"/>
    <mergeCell ref="IU22:IX22"/>
    <mergeCell ref="IO2:IS2"/>
    <mergeCell ref="IT2:IX2"/>
    <mergeCell ref="IT4:IX4"/>
    <mergeCell ref="IT5:IX6"/>
    <mergeCell ref="IT7:IX7"/>
    <mergeCell ref="IT8:IX8"/>
    <mergeCell ref="IT9:IX9"/>
    <mergeCell ref="IT10:IX10"/>
    <mergeCell ref="IO14:IS14"/>
    <mergeCell ref="IO15:IS15"/>
    <mergeCell ref="IO7:IS7"/>
    <mergeCell ref="IO12:IS13"/>
    <mergeCell ref="IO11:IS11"/>
    <mergeCell ref="IO16:IS17"/>
    <mergeCell ref="IO10:IS10"/>
    <mergeCell ref="IY15:JC15"/>
    <mergeCell ref="IY16:JC17"/>
    <mergeCell ref="IT68:IX68"/>
    <mergeCell ref="IY32:JC32"/>
    <mergeCell ref="IY33:JC33"/>
    <mergeCell ref="IY38:JC38"/>
    <mergeCell ref="IY44:JC45"/>
    <mergeCell ref="IT23:IX23"/>
    <mergeCell ref="IT24:IX24"/>
    <mergeCell ref="IT25:IX25"/>
    <mergeCell ref="IT26:IV26"/>
    <mergeCell ref="IY26:JA26"/>
    <mergeCell ref="IY18:JC18"/>
    <mergeCell ref="IY19:JC19"/>
    <mergeCell ref="IY20:JC21"/>
    <mergeCell ref="IZ22:JC22"/>
    <mergeCell ref="JA37:JB37"/>
    <mergeCell ref="IV35:IW35"/>
    <mergeCell ref="JA35:JB35"/>
    <mergeCell ref="IV36:IW36"/>
    <mergeCell ref="JA36:JB36"/>
    <mergeCell ref="IV37:IW37"/>
    <mergeCell ref="IT27:IX27"/>
    <mergeCell ref="IT28:IX28"/>
    <mergeCell ref="IY68:JC68"/>
    <mergeCell ref="IY48:JC48"/>
    <mergeCell ref="IY49:JC49"/>
    <mergeCell ref="IY50:JC51"/>
    <mergeCell ref="IY52:JC52"/>
    <mergeCell ref="IY53:JC53"/>
    <mergeCell ref="IY54:JC56"/>
    <mergeCell ref="IY57:JC57"/>
    <mergeCell ref="IY58:JC59"/>
    <mergeCell ref="IY24:JC24"/>
    <mergeCell ref="IY25:JC25"/>
    <mergeCell ref="IY27:JC27"/>
    <mergeCell ref="IY28:JC28"/>
    <mergeCell ref="IZ29:JC29"/>
    <mergeCell ref="IY30:JC30"/>
    <mergeCell ref="IY31:JC31"/>
    <mergeCell ref="IU29:IX29"/>
    <mergeCell ref="IT30:IX30"/>
    <mergeCell ref="IT31:IX31"/>
    <mergeCell ref="IT38:IX38"/>
    <mergeCell ref="IT44:IX45"/>
    <mergeCell ref="IY42:JB42"/>
    <mergeCell ref="IY43:JC43"/>
    <mergeCell ref="IT43:IX43"/>
    <mergeCell ref="IY60:JC60"/>
    <mergeCell ref="IY61:JC61"/>
    <mergeCell ref="IY62:JC62"/>
    <mergeCell ref="IY63:JC64"/>
    <mergeCell ref="IY65:JC65"/>
    <mergeCell ref="IY66:JC66"/>
    <mergeCell ref="IY67:JC67"/>
    <mergeCell ref="IT32:IX32"/>
    <mergeCell ref="IO1:IQ1"/>
    <mergeCell ref="IO3:JC3"/>
    <mergeCell ref="IT60:IX60"/>
    <mergeCell ref="IT61:IX61"/>
    <mergeCell ref="IT62:IX62"/>
    <mergeCell ref="IT63:IX64"/>
    <mergeCell ref="IT65:IX65"/>
    <mergeCell ref="IT66:IX66"/>
    <mergeCell ref="IT67:IX67"/>
    <mergeCell ref="IY2:JC2"/>
    <mergeCell ref="IY4:JC4"/>
    <mergeCell ref="IY5:JC6"/>
    <mergeCell ref="IY7:JC7"/>
    <mergeCell ref="IY8:JC8"/>
    <mergeCell ref="IY9:JC9"/>
    <mergeCell ref="IY10:JC10"/>
    <mergeCell ref="IY11:JC11"/>
    <mergeCell ref="IT48:IX48"/>
    <mergeCell ref="IT49:IX49"/>
    <mergeCell ref="IT50:IX51"/>
    <mergeCell ref="IT52:IX52"/>
    <mergeCell ref="IT53:IX53"/>
    <mergeCell ref="IT54:IX56"/>
    <mergeCell ref="IT57:IX57"/>
    <mergeCell ref="IT58:IX59"/>
    <mergeCell ref="IO43:IS43"/>
    <mergeCell ref="IY23:JC23"/>
    <mergeCell ref="IT33:IX33"/>
    <mergeCell ref="IV34:IW34"/>
    <mergeCell ref="JA34:JB34"/>
    <mergeCell ref="IY12:JC13"/>
    <mergeCell ref="IY14:JC14"/>
    <mergeCell ref="I69:M69"/>
    <mergeCell ref="N69:R69"/>
    <mergeCell ref="S69:W69"/>
    <mergeCell ref="X69:AB69"/>
    <mergeCell ref="AC69:AG69"/>
    <mergeCell ref="AH69:AL69"/>
    <mergeCell ref="AM69:AQ69"/>
    <mergeCell ref="AR69:AV69"/>
    <mergeCell ref="AW69:BA69"/>
    <mergeCell ref="BB69:BF69"/>
    <mergeCell ref="BG69:BK69"/>
    <mergeCell ref="BL69:BP69"/>
    <mergeCell ref="BQ69:BU69"/>
    <mergeCell ref="BV69:BZ69"/>
    <mergeCell ref="CA69:CE69"/>
    <mergeCell ref="CF69:CJ69"/>
    <mergeCell ref="CK69:CO69"/>
    <mergeCell ref="IO69:IS69"/>
    <mergeCell ref="IT69:IX69"/>
    <mergeCell ref="IY69:JC69"/>
    <mergeCell ref="CP69:CT69"/>
    <mergeCell ref="CU69:CY69"/>
    <mergeCell ref="CZ69:DD69"/>
    <mergeCell ref="DE69:DI69"/>
    <mergeCell ref="DJ69:DN69"/>
    <mergeCell ref="DO69:DS69"/>
    <mergeCell ref="DT69:DX69"/>
    <mergeCell ref="DY69:EC69"/>
    <mergeCell ref="ED69:EH69"/>
    <mergeCell ref="EI69:EM69"/>
    <mergeCell ref="EN69:ER69"/>
    <mergeCell ref="ES69:EW69"/>
    <mergeCell ref="EX69:FB69"/>
    <mergeCell ref="FC69:FG69"/>
    <mergeCell ref="FH69:FL69"/>
    <mergeCell ref="FM69:FQ69"/>
    <mergeCell ref="FR69:FV69"/>
    <mergeCell ref="IJ43:IN43"/>
    <mergeCell ref="IE43:II43"/>
    <mergeCell ref="HZ43:ID43"/>
    <mergeCell ref="HU43:HY43"/>
    <mergeCell ref="HK43:HO43"/>
    <mergeCell ref="HF43:HJ43"/>
    <mergeCell ref="HA43:HE43"/>
    <mergeCell ref="GV43:GZ43"/>
    <mergeCell ref="GQ43:GU43"/>
    <mergeCell ref="GL43:GP43"/>
    <mergeCell ref="GG43:GK43"/>
    <mergeCell ref="GB43:GF43"/>
    <mergeCell ref="FW43:GA43"/>
    <mergeCell ref="FR43:FV43"/>
    <mergeCell ref="FM43:FQ43"/>
    <mergeCell ref="FH43:FL43"/>
    <mergeCell ref="FW69:GA69"/>
    <mergeCell ref="GB69:GF69"/>
    <mergeCell ref="GG69:GK69"/>
    <mergeCell ref="GL69:GP69"/>
    <mergeCell ref="GQ69:GU69"/>
    <mergeCell ref="GV69:GZ69"/>
    <mergeCell ref="HA69:HE69"/>
    <mergeCell ref="HF69:HJ69"/>
    <mergeCell ref="HK69:HO69"/>
    <mergeCell ref="HP69:HT69"/>
    <mergeCell ref="HU69:HY69"/>
    <mergeCell ref="HZ69:ID69"/>
    <mergeCell ref="IE69:II69"/>
    <mergeCell ref="IJ69:IN69"/>
    <mergeCell ref="IJ67:IN67"/>
    <mergeCell ref="GB67:GF67"/>
    <mergeCell ref="FC43:FG43"/>
    <mergeCell ref="EX43:FB43"/>
    <mergeCell ref="ES43:EW43"/>
    <mergeCell ref="ES42:EV42"/>
    <mergeCell ref="IY39:JC39"/>
    <mergeCell ref="IY40:JC40"/>
    <mergeCell ref="IY41:JC41"/>
    <mergeCell ref="IT42:IW42"/>
    <mergeCell ref="IT41:IX41"/>
    <mergeCell ref="IT40:IX40"/>
    <mergeCell ref="IT39:IX39"/>
    <mergeCell ref="IO42:IR42"/>
    <mergeCell ref="IO41:IS41"/>
    <mergeCell ref="IO40:IS40"/>
    <mergeCell ref="IO39:IS39"/>
    <mergeCell ref="IJ42:IM42"/>
    <mergeCell ref="IJ41:IN41"/>
    <mergeCell ref="IJ40:IN40"/>
    <mergeCell ref="IJ39:IN39"/>
    <mergeCell ref="IE39:II39"/>
    <mergeCell ref="IE40:II40"/>
    <mergeCell ref="IE41:II41"/>
    <mergeCell ref="IE42:IH42"/>
    <mergeCell ref="HZ42:IC42"/>
    <mergeCell ref="HZ41:ID41"/>
    <mergeCell ref="HZ40:ID40"/>
    <mergeCell ref="HZ39:ID39"/>
    <mergeCell ref="HU42:HX42"/>
    <mergeCell ref="HU41:HY41"/>
    <mergeCell ref="HU40:HY40"/>
    <mergeCell ref="HU39:HY39"/>
    <mergeCell ref="HP42:HS42"/>
    <mergeCell ref="FW39:GA39"/>
    <mergeCell ref="FW40:GA40"/>
    <mergeCell ref="FW41:GA41"/>
    <mergeCell ref="HP41:HT41"/>
    <mergeCell ref="HP40:HT40"/>
    <mergeCell ref="HP39:HT39"/>
    <mergeCell ref="HK39:HO39"/>
    <mergeCell ref="HK40:HO40"/>
    <mergeCell ref="HK41:HO41"/>
    <mergeCell ref="HK42:HN42"/>
    <mergeCell ref="HF39:HJ39"/>
    <mergeCell ref="HF40:HJ40"/>
    <mergeCell ref="HF41:HJ41"/>
    <mergeCell ref="HF42:HI42"/>
    <mergeCell ref="HA42:HD42"/>
    <mergeCell ref="HA41:HE41"/>
    <mergeCell ref="HA40:HE40"/>
    <mergeCell ref="HA39:HE39"/>
    <mergeCell ref="GV42:GY42"/>
    <mergeCell ref="GV41:GZ41"/>
    <mergeCell ref="GV40:GZ40"/>
    <mergeCell ref="GV39:GZ39"/>
    <mergeCell ref="FR41:FV41"/>
    <mergeCell ref="FM39:FQ39"/>
    <mergeCell ref="FM40:FQ40"/>
    <mergeCell ref="FM41:FQ41"/>
    <mergeCell ref="FM42:FP42"/>
    <mergeCell ref="FR42:FU42"/>
    <mergeCell ref="GB42:GE42"/>
    <mergeCell ref="HP43:HT43"/>
    <mergeCell ref="FW42:FZ42"/>
    <mergeCell ref="FH39:FL39"/>
    <mergeCell ref="FH40:FL40"/>
    <mergeCell ref="FH41:FL41"/>
    <mergeCell ref="FH42:FK42"/>
    <mergeCell ref="FC39:FG39"/>
    <mergeCell ref="FC40:FG40"/>
    <mergeCell ref="FC41:FG41"/>
    <mergeCell ref="FC42:FF42"/>
    <mergeCell ref="GQ42:GT42"/>
    <mergeCell ref="GQ41:GU41"/>
    <mergeCell ref="GQ40:GU40"/>
    <mergeCell ref="GQ39:GU39"/>
    <mergeCell ref="GL42:GO42"/>
    <mergeCell ref="GL41:GP41"/>
    <mergeCell ref="GL40:GP40"/>
    <mergeCell ref="GL39:GP39"/>
    <mergeCell ref="GG42:GJ42"/>
    <mergeCell ref="GG41:GK41"/>
    <mergeCell ref="GG39:GK39"/>
    <mergeCell ref="GG40:GK40"/>
    <mergeCell ref="GB39:GF39"/>
    <mergeCell ref="GB40:GF40"/>
    <mergeCell ref="GB41:GF41"/>
    <mergeCell ref="EX41:FB41"/>
    <mergeCell ref="EX42:FA42"/>
    <mergeCell ref="ES39:EW39"/>
    <mergeCell ref="ES40:EW40"/>
    <mergeCell ref="ES41:EW41"/>
    <mergeCell ref="EN39:ER39"/>
    <mergeCell ref="EN40:ER40"/>
    <mergeCell ref="EN41:ER41"/>
    <mergeCell ref="EN42:EQ42"/>
    <mergeCell ref="EN43:ER43"/>
    <mergeCell ref="EI39:EM39"/>
    <mergeCell ref="EI40:EM40"/>
    <mergeCell ref="EI41:EM41"/>
    <mergeCell ref="EI42:EL42"/>
    <mergeCell ref="EI43:EM43"/>
    <mergeCell ref="ED39:EH39"/>
    <mergeCell ref="ED40:EH40"/>
    <mergeCell ref="ED41:EH41"/>
    <mergeCell ref="ED42:EG42"/>
    <mergeCell ref="ED43:EH43"/>
    <mergeCell ref="DY41:EC41"/>
    <mergeCell ref="DY42:EB42"/>
    <mergeCell ref="DY43:EC43"/>
    <mergeCell ref="DT39:DX39"/>
    <mergeCell ref="DT40:DX40"/>
    <mergeCell ref="DT41:DX41"/>
    <mergeCell ref="DT42:DW42"/>
    <mergeCell ref="DT43:DX43"/>
    <mergeCell ref="DO39:DS39"/>
    <mergeCell ref="DO40:DS40"/>
    <mergeCell ref="DO41:DS41"/>
    <mergeCell ref="DO42:DR42"/>
    <mergeCell ref="DO43:DS43"/>
    <mergeCell ref="DJ39:DN39"/>
    <mergeCell ref="DJ40:DN40"/>
    <mergeCell ref="DJ41:DN41"/>
    <mergeCell ref="DJ42:DM42"/>
    <mergeCell ref="DJ43:DN43"/>
    <mergeCell ref="DE39:DI39"/>
    <mergeCell ref="DE40:DI40"/>
    <mergeCell ref="DE41:DI41"/>
    <mergeCell ref="DE42:DH42"/>
    <mergeCell ref="DE43:DI43"/>
    <mergeCell ref="CZ39:DD39"/>
    <mergeCell ref="CZ40:DD40"/>
    <mergeCell ref="CZ41:DD41"/>
    <mergeCell ref="CZ42:DC42"/>
    <mergeCell ref="CZ43:DD43"/>
    <mergeCell ref="CU39:CY39"/>
    <mergeCell ref="CU40:CY40"/>
    <mergeCell ref="CU41:CY41"/>
    <mergeCell ref="CU42:CX42"/>
    <mergeCell ref="CU43:CY43"/>
    <mergeCell ref="CP39:CT39"/>
    <mergeCell ref="CP40:CT40"/>
    <mergeCell ref="CP41:CT41"/>
    <mergeCell ref="CP42:CS42"/>
    <mergeCell ref="CP43:CT43"/>
    <mergeCell ref="CK39:CO39"/>
    <mergeCell ref="CK40:CO40"/>
    <mergeCell ref="CK41:CO41"/>
    <mergeCell ref="CK42:CN42"/>
    <mergeCell ref="CK43:CO43"/>
    <mergeCell ref="CF39:CJ39"/>
    <mergeCell ref="CF40:CJ40"/>
    <mergeCell ref="CF41:CJ41"/>
    <mergeCell ref="CF42:CI42"/>
    <mergeCell ref="CF43:CJ43"/>
    <mergeCell ref="CA39:CE39"/>
    <mergeCell ref="CA40:CE40"/>
    <mergeCell ref="CA41:CE41"/>
    <mergeCell ref="CA42:CD42"/>
    <mergeCell ref="CA43:CE43"/>
    <mergeCell ref="BV39:BZ39"/>
    <mergeCell ref="BV40:BZ40"/>
    <mergeCell ref="BV41:BZ41"/>
    <mergeCell ref="BV42:BY42"/>
    <mergeCell ref="BV43:BZ43"/>
    <mergeCell ref="BQ39:BU39"/>
    <mergeCell ref="BQ40:BU40"/>
    <mergeCell ref="BQ41:BU41"/>
    <mergeCell ref="BQ42:BT42"/>
    <mergeCell ref="BQ43:BU43"/>
    <mergeCell ref="BL39:BP39"/>
    <mergeCell ref="BL40:BP40"/>
    <mergeCell ref="BL41:BP41"/>
    <mergeCell ref="BL42:BO42"/>
    <mergeCell ref="BL43:BP43"/>
    <mergeCell ref="BG39:BK39"/>
    <mergeCell ref="BG40:BK40"/>
    <mergeCell ref="BG41:BK41"/>
    <mergeCell ref="BG42:BJ42"/>
    <mergeCell ref="BG43:BK43"/>
    <mergeCell ref="BB39:BF39"/>
    <mergeCell ref="BB40:BF40"/>
    <mergeCell ref="BB41:BF41"/>
    <mergeCell ref="BB42:BE42"/>
    <mergeCell ref="BB43:BF43"/>
    <mergeCell ref="AW39:BA39"/>
    <mergeCell ref="AW40:BA40"/>
    <mergeCell ref="AW41:BA41"/>
    <mergeCell ref="AW42:AZ42"/>
    <mergeCell ref="AW43:BA43"/>
    <mergeCell ref="AR39:AV39"/>
    <mergeCell ref="AR40:AV40"/>
    <mergeCell ref="AR41:AV41"/>
    <mergeCell ref="AR42:AU42"/>
    <mergeCell ref="AR43:AV43"/>
    <mergeCell ref="AM39:AQ39"/>
    <mergeCell ref="AM40:AQ40"/>
    <mergeCell ref="AM41:AQ41"/>
    <mergeCell ref="AM42:AP42"/>
    <mergeCell ref="AM43:AQ43"/>
    <mergeCell ref="AH39:AL39"/>
    <mergeCell ref="AH40:AL40"/>
    <mergeCell ref="AH41:AL41"/>
    <mergeCell ref="AH42:AK42"/>
    <mergeCell ref="AH43:AL43"/>
    <mergeCell ref="AC39:AG39"/>
    <mergeCell ref="AC40:AG40"/>
    <mergeCell ref="AC41:AG41"/>
    <mergeCell ref="AC42:AF42"/>
    <mergeCell ref="AC43:AG43"/>
    <mergeCell ref="X39:AB39"/>
    <mergeCell ref="X40:AB40"/>
    <mergeCell ref="X41:AB41"/>
    <mergeCell ref="X42:AA42"/>
    <mergeCell ref="X43:AB43"/>
    <mergeCell ref="S39:W39"/>
    <mergeCell ref="S40:W40"/>
    <mergeCell ref="S41:W41"/>
    <mergeCell ref="S42:V42"/>
    <mergeCell ref="S43:W43"/>
  </mergeCells>
  <phoneticPr fontId="0" type="noConversion"/>
  <pageMargins left="0" right="0" top="0" bottom="0" header="0" footer="0"/>
  <pageSetup scale="60" fitToWidth="0" orientation="portrait" blackAndWhite="1"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64" r:id="rId4" name="p02c01g01">
              <controlPr defaultSize="0" print="0" autoFill="0" autoPict="0">
                <anchor moveWithCells="1" sizeWithCells="1">
                  <from>
                    <xdr:col>8</xdr:col>
                    <xdr:colOff>0</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4765" r:id="rId5" name="p02c01g01o01">
              <controlPr defaultSize="0" autoFill="0" autoLine="0" autoPict="0">
                <anchor moveWithCells="1" sizeWithCells="1">
                  <from>
                    <xdr:col>9</xdr:col>
                    <xdr:colOff>47625</xdr:colOff>
                    <xdr:row>7</xdr:row>
                    <xdr:rowOff>66675</xdr:rowOff>
                  </from>
                  <to>
                    <xdr:col>10</xdr:col>
                    <xdr:colOff>228600</xdr:colOff>
                    <xdr:row>7</xdr:row>
                    <xdr:rowOff>285750</xdr:rowOff>
                  </to>
                </anchor>
              </controlPr>
            </control>
          </mc:Choice>
        </mc:AlternateContent>
        <mc:AlternateContent xmlns:mc="http://schemas.openxmlformats.org/markup-compatibility/2006">
          <mc:Choice Requires="x14">
            <control shapeId="4766" r:id="rId6" name="p02c01g01o02">
              <controlPr defaultSize="0" autoFill="0" autoLine="0" autoPict="0">
                <anchor moveWithCells="1" sizeWithCells="1">
                  <from>
                    <xdr:col>11</xdr:col>
                    <xdr:colOff>57150</xdr:colOff>
                    <xdr:row>7</xdr:row>
                    <xdr:rowOff>66675</xdr:rowOff>
                  </from>
                  <to>
                    <xdr:col>11</xdr:col>
                    <xdr:colOff>361950</xdr:colOff>
                    <xdr:row>7</xdr:row>
                    <xdr:rowOff>285750</xdr:rowOff>
                  </to>
                </anchor>
              </controlPr>
            </control>
          </mc:Choice>
        </mc:AlternateContent>
        <mc:AlternateContent xmlns:mc="http://schemas.openxmlformats.org/markup-compatibility/2006">
          <mc:Choice Requires="x14">
            <control shapeId="4768" r:id="rId7" name="p02c02g01">
              <controlPr defaultSize="0" print="0" autoFill="0" autoPict="0">
                <anchor moveWithCells="1" sizeWithCells="1">
                  <from>
                    <xdr:col>13</xdr:col>
                    <xdr:colOff>0</xdr:colOff>
                    <xdr:row>7</xdr:row>
                    <xdr:rowOff>0</xdr:rowOff>
                  </from>
                  <to>
                    <xdr:col>18</xdr:col>
                    <xdr:colOff>0</xdr:colOff>
                    <xdr:row>8</xdr:row>
                    <xdr:rowOff>0</xdr:rowOff>
                  </to>
                </anchor>
              </controlPr>
            </control>
          </mc:Choice>
        </mc:AlternateContent>
        <mc:AlternateContent xmlns:mc="http://schemas.openxmlformats.org/markup-compatibility/2006">
          <mc:Choice Requires="x14">
            <control shapeId="4769" r:id="rId8" name="p02c02g01o01">
              <controlPr defaultSize="0" autoFill="0" autoLine="0" autoPict="0">
                <anchor moveWithCells="1" sizeWithCells="1">
                  <from>
                    <xdr:col>14</xdr:col>
                    <xdr:colOff>47625</xdr:colOff>
                    <xdr:row>7</xdr:row>
                    <xdr:rowOff>66675</xdr:rowOff>
                  </from>
                  <to>
                    <xdr:col>15</xdr:col>
                    <xdr:colOff>228600</xdr:colOff>
                    <xdr:row>7</xdr:row>
                    <xdr:rowOff>285750</xdr:rowOff>
                  </to>
                </anchor>
              </controlPr>
            </control>
          </mc:Choice>
        </mc:AlternateContent>
        <mc:AlternateContent xmlns:mc="http://schemas.openxmlformats.org/markup-compatibility/2006">
          <mc:Choice Requires="x14">
            <control shapeId="4770" r:id="rId9" name="p02c02g01o02">
              <controlPr defaultSize="0" autoFill="0" autoLine="0" autoPict="0">
                <anchor moveWithCells="1" sizeWithCells="1">
                  <from>
                    <xdr:col>16</xdr:col>
                    <xdr:colOff>57150</xdr:colOff>
                    <xdr:row>7</xdr:row>
                    <xdr:rowOff>66675</xdr:rowOff>
                  </from>
                  <to>
                    <xdr:col>16</xdr:col>
                    <xdr:colOff>361950</xdr:colOff>
                    <xdr:row>7</xdr:row>
                    <xdr:rowOff>285750</xdr:rowOff>
                  </to>
                </anchor>
              </controlPr>
            </control>
          </mc:Choice>
        </mc:AlternateContent>
        <mc:AlternateContent xmlns:mc="http://schemas.openxmlformats.org/markup-compatibility/2006">
          <mc:Choice Requires="x14">
            <control shapeId="4771" r:id="rId10" name="p02c03g01">
              <controlPr defaultSize="0" print="0" autoFill="0" autoPict="0">
                <anchor moveWithCells="1" sizeWithCells="1">
                  <from>
                    <xdr:col>18</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4772" r:id="rId11" name="p02c03g01o01">
              <controlPr defaultSize="0" autoFill="0" autoLine="0" autoPict="0">
                <anchor moveWithCells="1" sizeWithCells="1">
                  <from>
                    <xdr:col>19</xdr:col>
                    <xdr:colOff>47625</xdr:colOff>
                    <xdr:row>7</xdr:row>
                    <xdr:rowOff>66675</xdr:rowOff>
                  </from>
                  <to>
                    <xdr:col>20</xdr:col>
                    <xdr:colOff>228600</xdr:colOff>
                    <xdr:row>7</xdr:row>
                    <xdr:rowOff>285750</xdr:rowOff>
                  </to>
                </anchor>
              </controlPr>
            </control>
          </mc:Choice>
        </mc:AlternateContent>
        <mc:AlternateContent xmlns:mc="http://schemas.openxmlformats.org/markup-compatibility/2006">
          <mc:Choice Requires="x14">
            <control shapeId="4773" r:id="rId12" name="p02c03g01o02">
              <controlPr defaultSize="0" autoFill="0" autoLine="0" autoPict="0">
                <anchor moveWithCells="1" sizeWithCells="1">
                  <from>
                    <xdr:col>21</xdr:col>
                    <xdr:colOff>57150</xdr:colOff>
                    <xdr:row>7</xdr:row>
                    <xdr:rowOff>66675</xdr:rowOff>
                  </from>
                  <to>
                    <xdr:col>21</xdr:col>
                    <xdr:colOff>361950</xdr:colOff>
                    <xdr:row>7</xdr:row>
                    <xdr:rowOff>285750</xdr:rowOff>
                  </to>
                </anchor>
              </controlPr>
            </control>
          </mc:Choice>
        </mc:AlternateContent>
        <mc:AlternateContent xmlns:mc="http://schemas.openxmlformats.org/markup-compatibility/2006">
          <mc:Choice Requires="x14">
            <control shapeId="4774" r:id="rId13" name="p02c04g01">
              <controlPr defaultSize="0" print="0" autoFill="0" autoPict="0">
                <anchor moveWithCells="1" sizeWithCells="1">
                  <from>
                    <xdr:col>23</xdr:col>
                    <xdr:colOff>0</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4775" r:id="rId14" name="p02c04g01o01">
              <controlPr defaultSize="0" autoFill="0" autoLine="0" autoPict="0">
                <anchor moveWithCells="1" sizeWithCells="1">
                  <from>
                    <xdr:col>24</xdr:col>
                    <xdr:colOff>47625</xdr:colOff>
                    <xdr:row>7</xdr:row>
                    <xdr:rowOff>66675</xdr:rowOff>
                  </from>
                  <to>
                    <xdr:col>25</xdr:col>
                    <xdr:colOff>228600</xdr:colOff>
                    <xdr:row>7</xdr:row>
                    <xdr:rowOff>285750</xdr:rowOff>
                  </to>
                </anchor>
              </controlPr>
            </control>
          </mc:Choice>
        </mc:AlternateContent>
        <mc:AlternateContent xmlns:mc="http://schemas.openxmlformats.org/markup-compatibility/2006">
          <mc:Choice Requires="x14">
            <control shapeId="4776" r:id="rId15" name="p02c04g01o02">
              <controlPr defaultSize="0" autoFill="0" autoLine="0" autoPict="0">
                <anchor moveWithCells="1" sizeWithCells="1">
                  <from>
                    <xdr:col>26</xdr:col>
                    <xdr:colOff>57150</xdr:colOff>
                    <xdr:row>7</xdr:row>
                    <xdr:rowOff>66675</xdr:rowOff>
                  </from>
                  <to>
                    <xdr:col>26</xdr:col>
                    <xdr:colOff>361950</xdr:colOff>
                    <xdr:row>7</xdr:row>
                    <xdr:rowOff>285750</xdr:rowOff>
                  </to>
                </anchor>
              </controlPr>
            </control>
          </mc:Choice>
        </mc:AlternateContent>
        <mc:AlternateContent xmlns:mc="http://schemas.openxmlformats.org/markup-compatibility/2006">
          <mc:Choice Requires="x14">
            <control shapeId="4777" r:id="rId16" name="p02c05g01">
              <controlPr defaultSize="0" print="0" autoFill="0" autoPict="0">
                <anchor moveWithCells="1" sizeWithCells="1">
                  <from>
                    <xdr:col>28</xdr:col>
                    <xdr:colOff>0</xdr:colOff>
                    <xdr:row>7</xdr:row>
                    <xdr:rowOff>0</xdr:rowOff>
                  </from>
                  <to>
                    <xdr:col>33</xdr:col>
                    <xdr:colOff>0</xdr:colOff>
                    <xdr:row>8</xdr:row>
                    <xdr:rowOff>0</xdr:rowOff>
                  </to>
                </anchor>
              </controlPr>
            </control>
          </mc:Choice>
        </mc:AlternateContent>
        <mc:AlternateContent xmlns:mc="http://schemas.openxmlformats.org/markup-compatibility/2006">
          <mc:Choice Requires="x14">
            <control shapeId="4778" r:id="rId17" name="p02c05g01o01">
              <controlPr defaultSize="0" autoFill="0" autoLine="0" autoPict="0">
                <anchor moveWithCells="1" sizeWithCells="1">
                  <from>
                    <xdr:col>29</xdr:col>
                    <xdr:colOff>47625</xdr:colOff>
                    <xdr:row>7</xdr:row>
                    <xdr:rowOff>66675</xdr:rowOff>
                  </from>
                  <to>
                    <xdr:col>30</xdr:col>
                    <xdr:colOff>228600</xdr:colOff>
                    <xdr:row>7</xdr:row>
                    <xdr:rowOff>285750</xdr:rowOff>
                  </to>
                </anchor>
              </controlPr>
            </control>
          </mc:Choice>
        </mc:AlternateContent>
        <mc:AlternateContent xmlns:mc="http://schemas.openxmlformats.org/markup-compatibility/2006">
          <mc:Choice Requires="x14">
            <control shapeId="4779" r:id="rId18" name="p02c05g01o02">
              <controlPr defaultSize="0" autoFill="0" autoLine="0" autoPict="0">
                <anchor moveWithCells="1" sizeWithCells="1">
                  <from>
                    <xdr:col>31</xdr:col>
                    <xdr:colOff>57150</xdr:colOff>
                    <xdr:row>7</xdr:row>
                    <xdr:rowOff>66675</xdr:rowOff>
                  </from>
                  <to>
                    <xdr:col>31</xdr:col>
                    <xdr:colOff>361950</xdr:colOff>
                    <xdr:row>7</xdr:row>
                    <xdr:rowOff>285750</xdr:rowOff>
                  </to>
                </anchor>
              </controlPr>
            </control>
          </mc:Choice>
        </mc:AlternateContent>
        <mc:AlternateContent xmlns:mc="http://schemas.openxmlformats.org/markup-compatibility/2006">
          <mc:Choice Requires="x14">
            <control shapeId="4780" r:id="rId19" name="p02c06g01">
              <controlPr defaultSize="0" print="0" autoFill="0" autoPict="0">
                <anchor moveWithCells="1" sizeWithCells="1">
                  <from>
                    <xdr:col>33</xdr:col>
                    <xdr:colOff>0</xdr:colOff>
                    <xdr:row>7</xdr:row>
                    <xdr:rowOff>0</xdr:rowOff>
                  </from>
                  <to>
                    <xdr:col>38</xdr:col>
                    <xdr:colOff>0</xdr:colOff>
                    <xdr:row>8</xdr:row>
                    <xdr:rowOff>0</xdr:rowOff>
                  </to>
                </anchor>
              </controlPr>
            </control>
          </mc:Choice>
        </mc:AlternateContent>
        <mc:AlternateContent xmlns:mc="http://schemas.openxmlformats.org/markup-compatibility/2006">
          <mc:Choice Requires="x14">
            <control shapeId="4781" r:id="rId20" name="p02c06g01o01">
              <controlPr defaultSize="0" autoFill="0" autoLine="0" autoPict="0">
                <anchor moveWithCells="1" sizeWithCells="1">
                  <from>
                    <xdr:col>34</xdr:col>
                    <xdr:colOff>47625</xdr:colOff>
                    <xdr:row>7</xdr:row>
                    <xdr:rowOff>66675</xdr:rowOff>
                  </from>
                  <to>
                    <xdr:col>35</xdr:col>
                    <xdr:colOff>228600</xdr:colOff>
                    <xdr:row>7</xdr:row>
                    <xdr:rowOff>285750</xdr:rowOff>
                  </to>
                </anchor>
              </controlPr>
            </control>
          </mc:Choice>
        </mc:AlternateContent>
        <mc:AlternateContent xmlns:mc="http://schemas.openxmlformats.org/markup-compatibility/2006">
          <mc:Choice Requires="x14">
            <control shapeId="4782" r:id="rId21" name="p02c06g01o02">
              <controlPr defaultSize="0" autoFill="0" autoLine="0" autoPict="0">
                <anchor moveWithCells="1" sizeWithCells="1">
                  <from>
                    <xdr:col>36</xdr:col>
                    <xdr:colOff>57150</xdr:colOff>
                    <xdr:row>7</xdr:row>
                    <xdr:rowOff>66675</xdr:rowOff>
                  </from>
                  <to>
                    <xdr:col>36</xdr:col>
                    <xdr:colOff>361950</xdr:colOff>
                    <xdr:row>7</xdr:row>
                    <xdr:rowOff>285750</xdr:rowOff>
                  </to>
                </anchor>
              </controlPr>
            </control>
          </mc:Choice>
        </mc:AlternateContent>
        <mc:AlternateContent xmlns:mc="http://schemas.openxmlformats.org/markup-compatibility/2006">
          <mc:Choice Requires="x14">
            <control shapeId="4783" r:id="rId22" name="p02c07g01">
              <controlPr defaultSize="0" print="0" autoFill="0" autoPict="0">
                <anchor moveWithCells="1" sizeWithCells="1">
                  <from>
                    <xdr:col>38</xdr:col>
                    <xdr:colOff>0</xdr:colOff>
                    <xdr:row>7</xdr:row>
                    <xdr:rowOff>0</xdr:rowOff>
                  </from>
                  <to>
                    <xdr:col>43</xdr:col>
                    <xdr:colOff>0</xdr:colOff>
                    <xdr:row>8</xdr:row>
                    <xdr:rowOff>0</xdr:rowOff>
                  </to>
                </anchor>
              </controlPr>
            </control>
          </mc:Choice>
        </mc:AlternateContent>
        <mc:AlternateContent xmlns:mc="http://schemas.openxmlformats.org/markup-compatibility/2006">
          <mc:Choice Requires="x14">
            <control shapeId="4784" r:id="rId23" name="p02c07g01o01">
              <controlPr defaultSize="0" autoFill="0" autoLine="0" autoPict="0">
                <anchor moveWithCells="1" sizeWithCells="1">
                  <from>
                    <xdr:col>39</xdr:col>
                    <xdr:colOff>47625</xdr:colOff>
                    <xdr:row>7</xdr:row>
                    <xdr:rowOff>66675</xdr:rowOff>
                  </from>
                  <to>
                    <xdr:col>40</xdr:col>
                    <xdr:colOff>228600</xdr:colOff>
                    <xdr:row>7</xdr:row>
                    <xdr:rowOff>285750</xdr:rowOff>
                  </to>
                </anchor>
              </controlPr>
            </control>
          </mc:Choice>
        </mc:AlternateContent>
        <mc:AlternateContent xmlns:mc="http://schemas.openxmlformats.org/markup-compatibility/2006">
          <mc:Choice Requires="x14">
            <control shapeId="4785" r:id="rId24" name="p02c07g01o02">
              <controlPr defaultSize="0" autoFill="0" autoLine="0" autoPict="0">
                <anchor moveWithCells="1" sizeWithCells="1">
                  <from>
                    <xdr:col>41</xdr:col>
                    <xdr:colOff>57150</xdr:colOff>
                    <xdr:row>7</xdr:row>
                    <xdr:rowOff>66675</xdr:rowOff>
                  </from>
                  <to>
                    <xdr:col>41</xdr:col>
                    <xdr:colOff>361950</xdr:colOff>
                    <xdr:row>7</xdr:row>
                    <xdr:rowOff>285750</xdr:rowOff>
                  </to>
                </anchor>
              </controlPr>
            </control>
          </mc:Choice>
        </mc:AlternateContent>
        <mc:AlternateContent xmlns:mc="http://schemas.openxmlformats.org/markup-compatibility/2006">
          <mc:Choice Requires="x14">
            <control shapeId="4786" r:id="rId25" name="p02c08g01">
              <controlPr defaultSize="0" print="0" autoFill="0" autoPict="0">
                <anchor moveWithCells="1" sizeWithCells="1">
                  <from>
                    <xdr:col>43</xdr:col>
                    <xdr:colOff>0</xdr:colOff>
                    <xdr:row>7</xdr:row>
                    <xdr:rowOff>0</xdr:rowOff>
                  </from>
                  <to>
                    <xdr:col>48</xdr:col>
                    <xdr:colOff>0</xdr:colOff>
                    <xdr:row>8</xdr:row>
                    <xdr:rowOff>0</xdr:rowOff>
                  </to>
                </anchor>
              </controlPr>
            </control>
          </mc:Choice>
        </mc:AlternateContent>
        <mc:AlternateContent xmlns:mc="http://schemas.openxmlformats.org/markup-compatibility/2006">
          <mc:Choice Requires="x14">
            <control shapeId="4787" r:id="rId26" name="p02c08g01o01">
              <controlPr defaultSize="0" autoFill="0" autoLine="0" autoPict="0">
                <anchor moveWithCells="1" sizeWithCells="1">
                  <from>
                    <xdr:col>44</xdr:col>
                    <xdr:colOff>47625</xdr:colOff>
                    <xdr:row>7</xdr:row>
                    <xdr:rowOff>66675</xdr:rowOff>
                  </from>
                  <to>
                    <xdr:col>45</xdr:col>
                    <xdr:colOff>228600</xdr:colOff>
                    <xdr:row>7</xdr:row>
                    <xdr:rowOff>285750</xdr:rowOff>
                  </to>
                </anchor>
              </controlPr>
            </control>
          </mc:Choice>
        </mc:AlternateContent>
        <mc:AlternateContent xmlns:mc="http://schemas.openxmlformats.org/markup-compatibility/2006">
          <mc:Choice Requires="x14">
            <control shapeId="4788" r:id="rId27" name="p02c08g01o02">
              <controlPr defaultSize="0" autoFill="0" autoLine="0" autoPict="0">
                <anchor moveWithCells="1" sizeWithCells="1">
                  <from>
                    <xdr:col>46</xdr:col>
                    <xdr:colOff>57150</xdr:colOff>
                    <xdr:row>7</xdr:row>
                    <xdr:rowOff>66675</xdr:rowOff>
                  </from>
                  <to>
                    <xdr:col>46</xdr:col>
                    <xdr:colOff>361950</xdr:colOff>
                    <xdr:row>7</xdr:row>
                    <xdr:rowOff>285750</xdr:rowOff>
                  </to>
                </anchor>
              </controlPr>
            </control>
          </mc:Choice>
        </mc:AlternateContent>
        <mc:AlternateContent xmlns:mc="http://schemas.openxmlformats.org/markup-compatibility/2006">
          <mc:Choice Requires="x14">
            <control shapeId="4789" r:id="rId28" name="p02c09g01">
              <controlPr defaultSize="0" print="0" autoFill="0" autoPict="0">
                <anchor moveWithCells="1" sizeWithCells="1">
                  <from>
                    <xdr:col>48</xdr:col>
                    <xdr:colOff>0</xdr:colOff>
                    <xdr:row>7</xdr:row>
                    <xdr:rowOff>0</xdr:rowOff>
                  </from>
                  <to>
                    <xdr:col>53</xdr:col>
                    <xdr:colOff>0</xdr:colOff>
                    <xdr:row>8</xdr:row>
                    <xdr:rowOff>0</xdr:rowOff>
                  </to>
                </anchor>
              </controlPr>
            </control>
          </mc:Choice>
        </mc:AlternateContent>
        <mc:AlternateContent xmlns:mc="http://schemas.openxmlformats.org/markup-compatibility/2006">
          <mc:Choice Requires="x14">
            <control shapeId="4790" r:id="rId29" name="p02c09g01o01">
              <controlPr defaultSize="0" autoFill="0" autoLine="0" autoPict="0">
                <anchor moveWithCells="1" sizeWithCells="1">
                  <from>
                    <xdr:col>49</xdr:col>
                    <xdr:colOff>47625</xdr:colOff>
                    <xdr:row>7</xdr:row>
                    <xdr:rowOff>66675</xdr:rowOff>
                  </from>
                  <to>
                    <xdr:col>50</xdr:col>
                    <xdr:colOff>228600</xdr:colOff>
                    <xdr:row>7</xdr:row>
                    <xdr:rowOff>285750</xdr:rowOff>
                  </to>
                </anchor>
              </controlPr>
            </control>
          </mc:Choice>
        </mc:AlternateContent>
        <mc:AlternateContent xmlns:mc="http://schemas.openxmlformats.org/markup-compatibility/2006">
          <mc:Choice Requires="x14">
            <control shapeId="4791" r:id="rId30" name="p02c09g01o02">
              <controlPr defaultSize="0" autoFill="0" autoLine="0" autoPict="0">
                <anchor moveWithCells="1" sizeWithCells="1">
                  <from>
                    <xdr:col>51</xdr:col>
                    <xdr:colOff>57150</xdr:colOff>
                    <xdr:row>7</xdr:row>
                    <xdr:rowOff>66675</xdr:rowOff>
                  </from>
                  <to>
                    <xdr:col>51</xdr:col>
                    <xdr:colOff>361950</xdr:colOff>
                    <xdr:row>7</xdr:row>
                    <xdr:rowOff>285750</xdr:rowOff>
                  </to>
                </anchor>
              </controlPr>
            </control>
          </mc:Choice>
        </mc:AlternateContent>
        <mc:AlternateContent xmlns:mc="http://schemas.openxmlformats.org/markup-compatibility/2006">
          <mc:Choice Requires="x14">
            <control shapeId="4792" r:id="rId31" name="p02c10g01">
              <controlPr defaultSize="0" print="0" autoFill="0" autoPict="0">
                <anchor moveWithCells="1" sizeWithCells="1">
                  <from>
                    <xdr:col>53</xdr:col>
                    <xdr:colOff>0</xdr:colOff>
                    <xdr:row>7</xdr:row>
                    <xdr:rowOff>0</xdr:rowOff>
                  </from>
                  <to>
                    <xdr:col>58</xdr:col>
                    <xdr:colOff>0</xdr:colOff>
                    <xdr:row>8</xdr:row>
                    <xdr:rowOff>0</xdr:rowOff>
                  </to>
                </anchor>
              </controlPr>
            </control>
          </mc:Choice>
        </mc:AlternateContent>
        <mc:AlternateContent xmlns:mc="http://schemas.openxmlformats.org/markup-compatibility/2006">
          <mc:Choice Requires="x14">
            <control shapeId="4793" r:id="rId32" name="p02c10g01o01">
              <controlPr defaultSize="0" autoFill="0" autoLine="0" autoPict="0">
                <anchor moveWithCells="1" sizeWithCells="1">
                  <from>
                    <xdr:col>54</xdr:col>
                    <xdr:colOff>47625</xdr:colOff>
                    <xdr:row>7</xdr:row>
                    <xdr:rowOff>66675</xdr:rowOff>
                  </from>
                  <to>
                    <xdr:col>55</xdr:col>
                    <xdr:colOff>228600</xdr:colOff>
                    <xdr:row>7</xdr:row>
                    <xdr:rowOff>285750</xdr:rowOff>
                  </to>
                </anchor>
              </controlPr>
            </control>
          </mc:Choice>
        </mc:AlternateContent>
        <mc:AlternateContent xmlns:mc="http://schemas.openxmlformats.org/markup-compatibility/2006">
          <mc:Choice Requires="x14">
            <control shapeId="4794" r:id="rId33" name="p02c10g01o02">
              <controlPr defaultSize="0" autoFill="0" autoLine="0" autoPict="0">
                <anchor moveWithCells="1" sizeWithCells="1">
                  <from>
                    <xdr:col>56</xdr:col>
                    <xdr:colOff>57150</xdr:colOff>
                    <xdr:row>7</xdr:row>
                    <xdr:rowOff>66675</xdr:rowOff>
                  </from>
                  <to>
                    <xdr:col>56</xdr:col>
                    <xdr:colOff>361950</xdr:colOff>
                    <xdr:row>7</xdr:row>
                    <xdr:rowOff>285750</xdr:rowOff>
                  </to>
                </anchor>
              </controlPr>
            </control>
          </mc:Choice>
        </mc:AlternateContent>
        <mc:AlternateContent xmlns:mc="http://schemas.openxmlformats.org/markup-compatibility/2006">
          <mc:Choice Requires="x14">
            <control shapeId="4795" r:id="rId34" name="p02c11g01">
              <controlPr defaultSize="0" print="0" autoFill="0" autoPict="0">
                <anchor moveWithCells="1" sizeWithCells="1">
                  <from>
                    <xdr:col>58</xdr:col>
                    <xdr:colOff>0</xdr:colOff>
                    <xdr:row>7</xdr:row>
                    <xdr:rowOff>0</xdr:rowOff>
                  </from>
                  <to>
                    <xdr:col>63</xdr:col>
                    <xdr:colOff>0</xdr:colOff>
                    <xdr:row>8</xdr:row>
                    <xdr:rowOff>0</xdr:rowOff>
                  </to>
                </anchor>
              </controlPr>
            </control>
          </mc:Choice>
        </mc:AlternateContent>
        <mc:AlternateContent xmlns:mc="http://schemas.openxmlformats.org/markup-compatibility/2006">
          <mc:Choice Requires="x14">
            <control shapeId="4796" r:id="rId35" name="p02c11g01o01">
              <controlPr defaultSize="0" autoFill="0" autoLine="0" autoPict="0">
                <anchor moveWithCells="1" sizeWithCells="1">
                  <from>
                    <xdr:col>59</xdr:col>
                    <xdr:colOff>47625</xdr:colOff>
                    <xdr:row>7</xdr:row>
                    <xdr:rowOff>66675</xdr:rowOff>
                  </from>
                  <to>
                    <xdr:col>60</xdr:col>
                    <xdr:colOff>228600</xdr:colOff>
                    <xdr:row>7</xdr:row>
                    <xdr:rowOff>285750</xdr:rowOff>
                  </to>
                </anchor>
              </controlPr>
            </control>
          </mc:Choice>
        </mc:AlternateContent>
        <mc:AlternateContent xmlns:mc="http://schemas.openxmlformats.org/markup-compatibility/2006">
          <mc:Choice Requires="x14">
            <control shapeId="4797" r:id="rId36" name="p02c11g01o02">
              <controlPr defaultSize="0" autoFill="0" autoLine="0" autoPict="0">
                <anchor moveWithCells="1" sizeWithCells="1">
                  <from>
                    <xdr:col>61</xdr:col>
                    <xdr:colOff>57150</xdr:colOff>
                    <xdr:row>7</xdr:row>
                    <xdr:rowOff>66675</xdr:rowOff>
                  </from>
                  <to>
                    <xdr:col>61</xdr:col>
                    <xdr:colOff>361950</xdr:colOff>
                    <xdr:row>7</xdr:row>
                    <xdr:rowOff>285750</xdr:rowOff>
                  </to>
                </anchor>
              </controlPr>
            </control>
          </mc:Choice>
        </mc:AlternateContent>
        <mc:AlternateContent xmlns:mc="http://schemas.openxmlformats.org/markup-compatibility/2006">
          <mc:Choice Requires="x14">
            <control shapeId="4798" r:id="rId37" name="p02c12g01">
              <controlPr defaultSize="0" print="0" autoFill="0" autoPict="0">
                <anchor moveWithCells="1" sizeWithCells="1">
                  <from>
                    <xdr:col>63</xdr:col>
                    <xdr:colOff>0</xdr:colOff>
                    <xdr:row>7</xdr:row>
                    <xdr:rowOff>0</xdr:rowOff>
                  </from>
                  <to>
                    <xdr:col>68</xdr:col>
                    <xdr:colOff>0</xdr:colOff>
                    <xdr:row>8</xdr:row>
                    <xdr:rowOff>0</xdr:rowOff>
                  </to>
                </anchor>
              </controlPr>
            </control>
          </mc:Choice>
        </mc:AlternateContent>
        <mc:AlternateContent xmlns:mc="http://schemas.openxmlformats.org/markup-compatibility/2006">
          <mc:Choice Requires="x14">
            <control shapeId="4799" r:id="rId38" name="p02c12g01o01">
              <controlPr defaultSize="0" autoFill="0" autoLine="0" autoPict="0">
                <anchor moveWithCells="1" sizeWithCells="1">
                  <from>
                    <xdr:col>64</xdr:col>
                    <xdr:colOff>47625</xdr:colOff>
                    <xdr:row>7</xdr:row>
                    <xdr:rowOff>66675</xdr:rowOff>
                  </from>
                  <to>
                    <xdr:col>65</xdr:col>
                    <xdr:colOff>228600</xdr:colOff>
                    <xdr:row>7</xdr:row>
                    <xdr:rowOff>285750</xdr:rowOff>
                  </to>
                </anchor>
              </controlPr>
            </control>
          </mc:Choice>
        </mc:AlternateContent>
        <mc:AlternateContent xmlns:mc="http://schemas.openxmlformats.org/markup-compatibility/2006">
          <mc:Choice Requires="x14">
            <control shapeId="4800" r:id="rId39" name="p02c12g01o02">
              <controlPr defaultSize="0" autoFill="0" autoLine="0" autoPict="0">
                <anchor moveWithCells="1" sizeWithCells="1">
                  <from>
                    <xdr:col>66</xdr:col>
                    <xdr:colOff>57150</xdr:colOff>
                    <xdr:row>7</xdr:row>
                    <xdr:rowOff>66675</xdr:rowOff>
                  </from>
                  <to>
                    <xdr:col>66</xdr:col>
                    <xdr:colOff>361950</xdr:colOff>
                    <xdr:row>7</xdr:row>
                    <xdr:rowOff>285750</xdr:rowOff>
                  </to>
                </anchor>
              </controlPr>
            </control>
          </mc:Choice>
        </mc:AlternateContent>
        <mc:AlternateContent xmlns:mc="http://schemas.openxmlformats.org/markup-compatibility/2006">
          <mc:Choice Requires="x14">
            <control shapeId="4801" r:id="rId40" name="p02c13g01">
              <controlPr defaultSize="0" print="0" autoFill="0" autoPict="0">
                <anchor moveWithCells="1" sizeWithCells="1">
                  <from>
                    <xdr:col>68</xdr:col>
                    <xdr:colOff>0</xdr:colOff>
                    <xdr:row>7</xdr:row>
                    <xdr:rowOff>0</xdr:rowOff>
                  </from>
                  <to>
                    <xdr:col>73</xdr:col>
                    <xdr:colOff>0</xdr:colOff>
                    <xdr:row>8</xdr:row>
                    <xdr:rowOff>0</xdr:rowOff>
                  </to>
                </anchor>
              </controlPr>
            </control>
          </mc:Choice>
        </mc:AlternateContent>
        <mc:AlternateContent xmlns:mc="http://schemas.openxmlformats.org/markup-compatibility/2006">
          <mc:Choice Requires="x14">
            <control shapeId="4802" r:id="rId41" name="p02c13g01o01">
              <controlPr defaultSize="0" autoFill="0" autoLine="0" autoPict="0">
                <anchor moveWithCells="1" sizeWithCells="1">
                  <from>
                    <xdr:col>69</xdr:col>
                    <xdr:colOff>47625</xdr:colOff>
                    <xdr:row>7</xdr:row>
                    <xdr:rowOff>66675</xdr:rowOff>
                  </from>
                  <to>
                    <xdr:col>70</xdr:col>
                    <xdr:colOff>228600</xdr:colOff>
                    <xdr:row>7</xdr:row>
                    <xdr:rowOff>285750</xdr:rowOff>
                  </to>
                </anchor>
              </controlPr>
            </control>
          </mc:Choice>
        </mc:AlternateContent>
        <mc:AlternateContent xmlns:mc="http://schemas.openxmlformats.org/markup-compatibility/2006">
          <mc:Choice Requires="x14">
            <control shapeId="4803" r:id="rId42" name="p02c13g01o02">
              <controlPr defaultSize="0" autoFill="0" autoLine="0" autoPict="0">
                <anchor moveWithCells="1" sizeWithCells="1">
                  <from>
                    <xdr:col>71</xdr:col>
                    <xdr:colOff>57150</xdr:colOff>
                    <xdr:row>7</xdr:row>
                    <xdr:rowOff>66675</xdr:rowOff>
                  </from>
                  <to>
                    <xdr:col>71</xdr:col>
                    <xdr:colOff>361950</xdr:colOff>
                    <xdr:row>7</xdr:row>
                    <xdr:rowOff>285750</xdr:rowOff>
                  </to>
                </anchor>
              </controlPr>
            </control>
          </mc:Choice>
        </mc:AlternateContent>
        <mc:AlternateContent xmlns:mc="http://schemas.openxmlformats.org/markup-compatibility/2006">
          <mc:Choice Requires="x14">
            <control shapeId="4804" r:id="rId43" name="p02c14g01">
              <controlPr defaultSize="0" print="0" autoFill="0" autoPict="0">
                <anchor moveWithCells="1" sizeWithCells="1">
                  <from>
                    <xdr:col>73</xdr:col>
                    <xdr:colOff>0</xdr:colOff>
                    <xdr:row>7</xdr:row>
                    <xdr:rowOff>0</xdr:rowOff>
                  </from>
                  <to>
                    <xdr:col>78</xdr:col>
                    <xdr:colOff>0</xdr:colOff>
                    <xdr:row>8</xdr:row>
                    <xdr:rowOff>0</xdr:rowOff>
                  </to>
                </anchor>
              </controlPr>
            </control>
          </mc:Choice>
        </mc:AlternateContent>
        <mc:AlternateContent xmlns:mc="http://schemas.openxmlformats.org/markup-compatibility/2006">
          <mc:Choice Requires="x14">
            <control shapeId="4805" r:id="rId44" name="p02c14g01o01">
              <controlPr defaultSize="0" autoFill="0" autoLine="0" autoPict="0">
                <anchor moveWithCells="1" sizeWithCells="1">
                  <from>
                    <xdr:col>74</xdr:col>
                    <xdr:colOff>47625</xdr:colOff>
                    <xdr:row>7</xdr:row>
                    <xdr:rowOff>66675</xdr:rowOff>
                  </from>
                  <to>
                    <xdr:col>75</xdr:col>
                    <xdr:colOff>228600</xdr:colOff>
                    <xdr:row>7</xdr:row>
                    <xdr:rowOff>285750</xdr:rowOff>
                  </to>
                </anchor>
              </controlPr>
            </control>
          </mc:Choice>
        </mc:AlternateContent>
        <mc:AlternateContent xmlns:mc="http://schemas.openxmlformats.org/markup-compatibility/2006">
          <mc:Choice Requires="x14">
            <control shapeId="4806" r:id="rId45" name="p02c14g01o02">
              <controlPr defaultSize="0" autoFill="0" autoLine="0" autoPict="0">
                <anchor moveWithCells="1" sizeWithCells="1">
                  <from>
                    <xdr:col>76</xdr:col>
                    <xdr:colOff>57150</xdr:colOff>
                    <xdr:row>7</xdr:row>
                    <xdr:rowOff>66675</xdr:rowOff>
                  </from>
                  <to>
                    <xdr:col>76</xdr:col>
                    <xdr:colOff>361950</xdr:colOff>
                    <xdr:row>7</xdr:row>
                    <xdr:rowOff>285750</xdr:rowOff>
                  </to>
                </anchor>
              </controlPr>
            </control>
          </mc:Choice>
        </mc:AlternateContent>
        <mc:AlternateContent xmlns:mc="http://schemas.openxmlformats.org/markup-compatibility/2006">
          <mc:Choice Requires="x14">
            <control shapeId="4807" r:id="rId46" name="p02c15g01">
              <controlPr defaultSize="0" print="0" autoFill="0" autoPict="0">
                <anchor moveWithCells="1" sizeWithCells="1">
                  <from>
                    <xdr:col>78</xdr:col>
                    <xdr:colOff>0</xdr:colOff>
                    <xdr:row>7</xdr:row>
                    <xdr:rowOff>0</xdr:rowOff>
                  </from>
                  <to>
                    <xdr:col>83</xdr:col>
                    <xdr:colOff>0</xdr:colOff>
                    <xdr:row>8</xdr:row>
                    <xdr:rowOff>0</xdr:rowOff>
                  </to>
                </anchor>
              </controlPr>
            </control>
          </mc:Choice>
        </mc:AlternateContent>
        <mc:AlternateContent xmlns:mc="http://schemas.openxmlformats.org/markup-compatibility/2006">
          <mc:Choice Requires="x14">
            <control shapeId="4808" r:id="rId47" name="p02c15g01o01">
              <controlPr defaultSize="0" autoFill="0" autoLine="0" autoPict="0">
                <anchor moveWithCells="1" sizeWithCells="1">
                  <from>
                    <xdr:col>79</xdr:col>
                    <xdr:colOff>47625</xdr:colOff>
                    <xdr:row>7</xdr:row>
                    <xdr:rowOff>66675</xdr:rowOff>
                  </from>
                  <to>
                    <xdr:col>80</xdr:col>
                    <xdr:colOff>228600</xdr:colOff>
                    <xdr:row>7</xdr:row>
                    <xdr:rowOff>285750</xdr:rowOff>
                  </to>
                </anchor>
              </controlPr>
            </control>
          </mc:Choice>
        </mc:AlternateContent>
        <mc:AlternateContent xmlns:mc="http://schemas.openxmlformats.org/markup-compatibility/2006">
          <mc:Choice Requires="x14">
            <control shapeId="4809" r:id="rId48" name="p02c15g01o02">
              <controlPr defaultSize="0" autoFill="0" autoLine="0" autoPict="0">
                <anchor moveWithCells="1" sizeWithCells="1">
                  <from>
                    <xdr:col>81</xdr:col>
                    <xdr:colOff>57150</xdr:colOff>
                    <xdr:row>7</xdr:row>
                    <xdr:rowOff>66675</xdr:rowOff>
                  </from>
                  <to>
                    <xdr:col>81</xdr:col>
                    <xdr:colOff>361950</xdr:colOff>
                    <xdr:row>7</xdr:row>
                    <xdr:rowOff>285750</xdr:rowOff>
                  </to>
                </anchor>
              </controlPr>
            </control>
          </mc:Choice>
        </mc:AlternateContent>
        <mc:AlternateContent xmlns:mc="http://schemas.openxmlformats.org/markup-compatibility/2006">
          <mc:Choice Requires="x14">
            <control shapeId="4810" r:id="rId49" name="p02c16g01">
              <controlPr defaultSize="0" print="0" autoFill="0" autoPict="0">
                <anchor moveWithCells="1" sizeWithCells="1">
                  <from>
                    <xdr:col>83</xdr:col>
                    <xdr:colOff>0</xdr:colOff>
                    <xdr:row>7</xdr:row>
                    <xdr:rowOff>0</xdr:rowOff>
                  </from>
                  <to>
                    <xdr:col>88</xdr:col>
                    <xdr:colOff>0</xdr:colOff>
                    <xdr:row>8</xdr:row>
                    <xdr:rowOff>0</xdr:rowOff>
                  </to>
                </anchor>
              </controlPr>
            </control>
          </mc:Choice>
        </mc:AlternateContent>
        <mc:AlternateContent xmlns:mc="http://schemas.openxmlformats.org/markup-compatibility/2006">
          <mc:Choice Requires="x14">
            <control shapeId="4811" r:id="rId50" name="p02c16g01o01">
              <controlPr defaultSize="0" autoFill="0" autoLine="0" autoPict="0">
                <anchor moveWithCells="1" sizeWithCells="1">
                  <from>
                    <xdr:col>84</xdr:col>
                    <xdr:colOff>47625</xdr:colOff>
                    <xdr:row>7</xdr:row>
                    <xdr:rowOff>66675</xdr:rowOff>
                  </from>
                  <to>
                    <xdr:col>85</xdr:col>
                    <xdr:colOff>228600</xdr:colOff>
                    <xdr:row>7</xdr:row>
                    <xdr:rowOff>285750</xdr:rowOff>
                  </to>
                </anchor>
              </controlPr>
            </control>
          </mc:Choice>
        </mc:AlternateContent>
        <mc:AlternateContent xmlns:mc="http://schemas.openxmlformats.org/markup-compatibility/2006">
          <mc:Choice Requires="x14">
            <control shapeId="4812" r:id="rId51" name="p02c16g01o02">
              <controlPr defaultSize="0" autoFill="0" autoLine="0" autoPict="0">
                <anchor moveWithCells="1" sizeWithCells="1">
                  <from>
                    <xdr:col>86</xdr:col>
                    <xdr:colOff>57150</xdr:colOff>
                    <xdr:row>7</xdr:row>
                    <xdr:rowOff>66675</xdr:rowOff>
                  </from>
                  <to>
                    <xdr:col>86</xdr:col>
                    <xdr:colOff>361950</xdr:colOff>
                    <xdr:row>7</xdr:row>
                    <xdr:rowOff>285750</xdr:rowOff>
                  </to>
                </anchor>
              </controlPr>
            </control>
          </mc:Choice>
        </mc:AlternateContent>
        <mc:AlternateContent xmlns:mc="http://schemas.openxmlformats.org/markup-compatibility/2006">
          <mc:Choice Requires="x14">
            <control shapeId="4813" r:id="rId52" name="p02c17g01">
              <controlPr defaultSize="0" print="0" autoFill="0" autoPict="0">
                <anchor moveWithCells="1" sizeWithCells="1">
                  <from>
                    <xdr:col>88</xdr:col>
                    <xdr:colOff>0</xdr:colOff>
                    <xdr:row>7</xdr:row>
                    <xdr:rowOff>0</xdr:rowOff>
                  </from>
                  <to>
                    <xdr:col>93</xdr:col>
                    <xdr:colOff>0</xdr:colOff>
                    <xdr:row>8</xdr:row>
                    <xdr:rowOff>0</xdr:rowOff>
                  </to>
                </anchor>
              </controlPr>
            </control>
          </mc:Choice>
        </mc:AlternateContent>
        <mc:AlternateContent xmlns:mc="http://schemas.openxmlformats.org/markup-compatibility/2006">
          <mc:Choice Requires="x14">
            <control shapeId="4814" r:id="rId53" name="p02c17g01o01">
              <controlPr defaultSize="0" autoFill="0" autoLine="0" autoPict="0">
                <anchor moveWithCells="1" sizeWithCells="1">
                  <from>
                    <xdr:col>89</xdr:col>
                    <xdr:colOff>47625</xdr:colOff>
                    <xdr:row>7</xdr:row>
                    <xdr:rowOff>66675</xdr:rowOff>
                  </from>
                  <to>
                    <xdr:col>90</xdr:col>
                    <xdr:colOff>228600</xdr:colOff>
                    <xdr:row>7</xdr:row>
                    <xdr:rowOff>285750</xdr:rowOff>
                  </to>
                </anchor>
              </controlPr>
            </control>
          </mc:Choice>
        </mc:AlternateContent>
        <mc:AlternateContent xmlns:mc="http://schemas.openxmlformats.org/markup-compatibility/2006">
          <mc:Choice Requires="x14">
            <control shapeId="4815" r:id="rId54" name="p02c17g01o02">
              <controlPr defaultSize="0" autoFill="0" autoLine="0" autoPict="0">
                <anchor moveWithCells="1" sizeWithCells="1">
                  <from>
                    <xdr:col>91</xdr:col>
                    <xdr:colOff>57150</xdr:colOff>
                    <xdr:row>7</xdr:row>
                    <xdr:rowOff>66675</xdr:rowOff>
                  </from>
                  <to>
                    <xdr:col>91</xdr:col>
                    <xdr:colOff>361950</xdr:colOff>
                    <xdr:row>7</xdr:row>
                    <xdr:rowOff>285750</xdr:rowOff>
                  </to>
                </anchor>
              </controlPr>
            </control>
          </mc:Choice>
        </mc:AlternateContent>
        <mc:AlternateContent xmlns:mc="http://schemas.openxmlformats.org/markup-compatibility/2006">
          <mc:Choice Requires="x14">
            <control shapeId="4816" r:id="rId55" name="p02c18g01">
              <controlPr defaultSize="0" print="0" autoFill="0" autoPict="0">
                <anchor moveWithCells="1" sizeWithCells="1">
                  <from>
                    <xdr:col>93</xdr:col>
                    <xdr:colOff>0</xdr:colOff>
                    <xdr:row>7</xdr:row>
                    <xdr:rowOff>0</xdr:rowOff>
                  </from>
                  <to>
                    <xdr:col>98</xdr:col>
                    <xdr:colOff>0</xdr:colOff>
                    <xdr:row>8</xdr:row>
                    <xdr:rowOff>0</xdr:rowOff>
                  </to>
                </anchor>
              </controlPr>
            </control>
          </mc:Choice>
        </mc:AlternateContent>
        <mc:AlternateContent xmlns:mc="http://schemas.openxmlformats.org/markup-compatibility/2006">
          <mc:Choice Requires="x14">
            <control shapeId="4817" r:id="rId56" name="p02c18g01o01">
              <controlPr defaultSize="0" autoFill="0" autoLine="0" autoPict="0">
                <anchor moveWithCells="1" sizeWithCells="1">
                  <from>
                    <xdr:col>94</xdr:col>
                    <xdr:colOff>47625</xdr:colOff>
                    <xdr:row>7</xdr:row>
                    <xdr:rowOff>66675</xdr:rowOff>
                  </from>
                  <to>
                    <xdr:col>95</xdr:col>
                    <xdr:colOff>228600</xdr:colOff>
                    <xdr:row>7</xdr:row>
                    <xdr:rowOff>285750</xdr:rowOff>
                  </to>
                </anchor>
              </controlPr>
            </control>
          </mc:Choice>
        </mc:AlternateContent>
        <mc:AlternateContent xmlns:mc="http://schemas.openxmlformats.org/markup-compatibility/2006">
          <mc:Choice Requires="x14">
            <control shapeId="4818" r:id="rId57" name="p02c18g01o02">
              <controlPr defaultSize="0" autoFill="0" autoLine="0" autoPict="0">
                <anchor moveWithCells="1" sizeWithCells="1">
                  <from>
                    <xdr:col>96</xdr:col>
                    <xdr:colOff>57150</xdr:colOff>
                    <xdr:row>7</xdr:row>
                    <xdr:rowOff>66675</xdr:rowOff>
                  </from>
                  <to>
                    <xdr:col>96</xdr:col>
                    <xdr:colOff>361950</xdr:colOff>
                    <xdr:row>7</xdr:row>
                    <xdr:rowOff>285750</xdr:rowOff>
                  </to>
                </anchor>
              </controlPr>
            </control>
          </mc:Choice>
        </mc:AlternateContent>
        <mc:AlternateContent xmlns:mc="http://schemas.openxmlformats.org/markup-compatibility/2006">
          <mc:Choice Requires="x14">
            <control shapeId="4819" r:id="rId58" name="p02c19g01">
              <controlPr defaultSize="0" print="0" autoFill="0" autoPict="0">
                <anchor moveWithCells="1" sizeWithCells="1">
                  <from>
                    <xdr:col>98</xdr:col>
                    <xdr:colOff>0</xdr:colOff>
                    <xdr:row>7</xdr:row>
                    <xdr:rowOff>0</xdr:rowOff>
                  </from>
                  <to>
                    <xdr:col>103</xdr:col>
                    <xdr:colOff>0</xdr:colOff>
                    <xdr:row>8</xdr:row>
                    <xdr:rowOff>0</xdr:rowOff>
                  </to>
                </anchor>
              </controlPr>
            </control>
          </mc:Choice>
        </mc:AlternateContent>
        <mc:AlternateContent xmlns:mc="http://schemas.openxmlformats.org/markup-compatibility/2006">
          <mc:Choice Requires="x14">
            <control shapeId="4820" r:id="rId59" name="p02c19g01o01">
              <controlPr defaultSize="0" autoFill="0" autoLine="0" autoPict="0">
                <anchor moveWithCells="1" sizeWithCells="1">
                  <from>
                    <xdr:col>99</xdr:col>
                    <xdr:colOff>47625</xdr:colOff>
                    <xdr:row>7</xdr:row>
                    <xdr:rowOff>66675</xdr:rowOff>
                  </from>
                  <to>
                    <xdr:col>100</xdr:col>
                    <xdr:colOff>228600</xdr:colOff>
                    <xdr:row>7</xdr:row>
                    <xdr:rowOff>285750</xdr:rowOff>
                  </to>
                </anchor>
              </controlPr>
            </control>
          </mc:Choice>
        </mc:AlternateContent>
        <mc:AlternateContent xmlns:mc="http://schemas.openxmlformats.org/markup-compatibility/2006">
          <mc:Choice Requires="x14">
            <control shapeId="4821" r:id="rId60" name="p02c19g01o02">
              <controlPr defaultSize="0" autoFill="0" autoLine="0" autoPict="0">
                <anchor moveWithCells="1" sizeWithCells="1">
                  <from>
                    <xdr:col>101</xdr:col>
                    <xdr:colOff>57150</xdr:colOff>
                    <xdr:row>7</xdr:row>
                    <xdr:rowOff>66675</xdr:rowOff>
                  </from>
                  <to>
                    <xdr:col>101</xdr:col>
                    <xdr:colOff>361950</xdr:colOff>
                    <xdr:row>7</xdr:row>
                    <xdr:rowOff>285750</xdr:rowOff>
                  </to>
                </anchor>
              </controlPr>
            </control>
          </mc:Choice>
        </mc:AlternateContent>
        <mc:AlternateContent xmlns:mc="http://schemas.openxmlformats.org/markup-compatibility/2006">
          <mc:Choice Requires="x14">
            <control shapeId="4822" r:id="rId61" name="p02c20g01">
              <controlPr defaultSize="0" print="0" autoFill="0" autoPict="0">
                <anchor moveWithCells="1" sizeWithCells="1">
                  <from>
                    <xdr:col>103</xdr:col>
                    <xdr:colOff>0</xdr:colOff>
                    <xdr:row>7</xdr:row>
                    <xdr:rowOff>0</xdr:rowOff>
                  </from>
                  <to>
                    <xdr:col>108</xdr:col>
                    <xdr:colOff>0</xdr:colOff>
                    <xdr:row>8</xdr:row>
                    <xdr:rowOff>0</xdr:rowOff>
                  </to>
                </anchor>
              </controlPr>
            </control>
          </mc:Choice>
        </mc:AlternateContent>
        <mc:AlternateContent xmlns:mc="http://schemas.openxmlformats.org/markup-compatibility/2006">
          <mc:Choice Requires="x14">
            <control shapeId="4823" r:id="rId62" name="p02c20g01o01">
              <controlPr defaultSize="0" autoFill="0" autoLine="0" autoPict="0">
                <anchor moveWithCells="1" sizeWithCells="1">
                  <from>
                    <xdr:col>104</xdr:col>
                    <xdr:colOff>47625</xdr:colOff>
                    <xdr:row>7</xdr:row>
                    <xdr:rowOff>66675</xdr:rowOff>
                  </from>
                  <to>
                    <xdr:col>105</xdr:col>
                    <xdr:colOff>228600</xdr:colOff>
                    <xdr:row>7</xdr:row>
                    <xdr:rowOff>285750</xdr:rowOff>
                  </to>
                </anchor>
              </controlPr>
            </control>
          </mc:Choice>
        </mc:AlternateContent>
        <mc:AlternateContent xmlns:mc="http://schemas.openxmlformats.org/markup-compatibility/2006">
          <mc:Choice Requires="x14">
            <control shapeId="4824" r:id="rId63" name="p02c20g01o02">
              <controlPr defaultSize="0" autoFill="0" autoLine="0" autoPict="0">
                <anchor moveWithCells="1" sizeWithCells="1">
                  <from>
                    <xdr:col>106</xdr:col>
                    <xdr:colOff>57150</xdr:colOff>
                    <xdr:row>7</xdr:row>
                    <xdr:rowOff>66675</xdr:rowOff>
                  </from>
                  <to>
                    <xdr:col>106</xdr:col>
                    <xdr:colOff>361950</xdr:colOff>
                    <xdr:row>7</xdr:row>
                    <xdr:rowOff>285750</xdr:rowOff>
                  </to>
                </anchor>
              </controlPr>
            </control>
          </mc:Choice>
        </mc:AlternateContent>
        <mc:AlternateContent xmlns:mc="http://schemas.openxmlformats.org/markup-compatibility/2006">
          <mc:Choice Requires="x14">
            <control shapeId="4825" r:id="rId64" name="p02c21g01">
              <controlPr defaultSize="0" print="0" autoFill="0" autoPict="0">
                <anchor moveWithCells="1" sizeWithCells="1">
                  <from>
                    <xdr:col>108</xdr:col>
                    <xdr:colOff>0</xdr:colOff>
                    <xdr:row>7</xdr:row>
                    <xdr:rowOff>0</xdr:rowOff>
                  </from>
                  <to>
                    <xdr:col>113</xdr:col>
                    <xdr:colOff>0</xdr:colOff>
                    <xdr:row>8</xdr:row>
                    <xdr:rowOff>0</xdr:rowOff>
                  </to>
                </anchor>
              </controlPr>
            </control>
          </mc:Choice>
        </mc:AlternateContent>
        <mc:AlternateContent xmlns:mc="http://schemas.openxmlformats.org/markup-compatibility/2006">
          <mc:Choice Requires="x14">
            <control shapeId="4826" r:id="rId65" name="p02c21g01o01">
              <controlPr defaultSize="0" autoFill="0" autoLine="0" autoPict="0">
                <anchor moveWithCells="1" sizeWithCells="1">
                  <from>
                    <xdr:col>109</xdr:col>
                    <xdr:colOff>47625</xdr:colOff>
                    <xdr:row>7</xdr:row>
                    <xdr:rowOff>66675</xdr:rowOff>
                  </from>
                  <to>
                    <xdr:col>110</xdr:col>
                    <xdr:colOff>228600</xdr:colOff>
                    <xdr:row>7</xdr:row>
                    <xdr:rowOff>285750</xdr:rowOff>
                  </to>
                </anchor>
              </controlPr>
            </control>
          </mc:Choice>
        </mc:AlternateContent>
        <mc:AlternateContent xmlns:mc="http://schemas.openxmlformats.org/markup-compatibility/2006">
          <mc:Choice Requires="x14">
            <control shapeId="4827" r:id="rId66" name="p02c21g01o02">
              <controlPr defaultSize="0" autoFill="0" autoLine="0" autoPict="0">
                <anchor moveWithCells="1" sizeWithCells="1">
                  <from>
                    <xdr:col>111</xdr:col>
                    <xdr:colOff>57150</xdr:colOff>
                    <xdr:row>7</xdr:row>
                    <xdr:rowOff>66675</xdr:rowOff>
                  </from>
                  <to>
                    <xdr:col>111</xdr:col>
                    <xdr:colOff>361950</xdr:colOff>
                    <xdr:row>7</xdr:row>
                    <xdr:rowOff>285750</xdr:rowOff>
                  </to>
                </anchor>
              </controlPr>
            </control>
          </mc:Choice>
        </mc:AlternateContent>
        <mc:AlternateContent xmlns:mc="http://schemas.openxmlformats.org/markup-compatibility/2006">
          <mc:Choice Requires="x14">
            <control shapeId="4828" r:id="rId67" name="p02c22g01">
              <controlPr defaultSize="0" print="0" autoFill="0" autoPict="0">
                <anchor moveWithCells="1" sizeWithCells="1">
                  <from>
                    <xdr:col>113</xdr:col>
                    <xdr:colOff>0</xdr:colOff>
                    <xdr:row>7</xdr:row>
                    <xdr:rowOff>0</xdr:rowOff>
                  </from>
                  <to>
                    <xdr:col>118</xdr:col>
                    <xdr:colOff>0</xdr:colOff>
                    <xdr:row>8</xdr:row>
                    <xdr:rowOff>0</xdr:rowOff>
                  </to>
                </anchor>
              </controlPr>
            </control>
          </mc:Choice>
        </mc:AlternateContent>
        <mc:AlternateContent xmlns:mc="http://schemas.openxmlformats.org/markup-compatibility/2006">
          <mc:Choice Requires="x14">
            <control shapeId="4829" r:id="rId68" name="p02c22g01o01">
              <controlPr defaultSize="0" autoFill="0" autoLine="0" autoPict="0">
                <anchor moveWithCells="1" sizeWithCells="1">
                  <from>
                    <xdr:col>114</xdr:col>
                    <xdr:colOff>47625</xdr:colOff>
                    <xdr:row>7</xdr:row>
                    <xdr:rowOff>66675</xdr:rowOff>
                  </from>
                  <to>
                    <xdr:col>115</xdr:col>
                    <xdr:colOff>228600</xdr:colOff>
                    <xdr:row>7</xdr:row>
                    <xdr:rowOff>285750</xdr:rowOff>
                  </to>
                </anchor>
              </controlPr>
            </control>
          </mc:Choice>
        </mc:AlternateContent>
        <mc:AlternateContent xmlns:mc="http://schemas.openxmlformats.org/markup-compatibility/2006">
          <mc:Choice Requires="x14">
            <control shapeId="4830" r:id="rId69" name="p02c22g01o02">
              <controlPr defaultSize="0" autoFill="0" autoLine="0" autoPict="0">
                <anchor moveWithCells="1" sizeWithCells="1">
                  <from>
                    <xdr:col>116</xdr:col>
                    <xdr:colOff>57150</xdr:colOff>
                    <xdr:row>7</xdr:row>
                    <xdr:rowOff>66675</xdr:rowOff>
                  </from>
                  <to>
                    <xdr:col>116</xdr:col>
                    <xdr:colOff>361950</xdr:colOff>
                    <xdr:row>7</xdr:row>
                    <xdr:rowOff>285750</xdr:rowOff>
                  </to>
                </anchor>
              </controlPr>
            </control>
          </mc:Choice>
        </mc:AlternateContent>
        <mc:AlternateContent xmlns:mc="http://schemas.openxmlformats.org/markup-compatibility/2006">
          <mc:Choice Requires="x14">
            <control shapeId="4831" r:id="rId70" name="p02c23g01">
              <controlPr defaultSize="0" print="0" autoFill="0" autoPict="0">
                <anchor moveWithCells="1" sizeWithCells="1">
                  <from>
                    <xdr:col>118</xdr:col>
                    <xdr:colOff>0</xdr:colOff>
                    <xdr:row>7</xdr:row>
                    <xdr:rowOff>0</xdr:rowOff>
                  </from>
                  <to>
                    <xdr:col>123</xdr:col>
                    <xdr:colOff>0</xdr:colOff>
                    <xdr:row>8</xdr:row>
                    <xdr:rowOff>0</xdr:rowOff>
                  </to>
                </anchor>
              </controlPr>
            </control>
          </mc:Choice>
        </mc:AlternateContent>
        <mc:AlternateContent xmlns:mc="http://schemas.openxmlformats.org/markup-compatibility/2006">
          <mc:Choice Requires="x14">
            <control shapeId="4832" r:id="rId71" name="p02c23g01o01">
              <controlPr defaultSize="0" autoFill="0" autoLine="0" autoPict="0">
                <anchor moveWithCells="1" sizeWithCells="1">
                  <from>
                    <xdr:col>119</xdr:col>
                    <xdr:colOff>47625</xdr:colOff>
                    <xdr:row>7</xdr:row>
                    <xdr:rowOff>66675</xdr:rowOff>
                  </from>
                  <to>
                    <xdr:col>120</xdr:col>
                    <xdr:colOff>228600</xdr:colOff>
                    <xdr:row>7</xdr:row>
                    <xdr:rowOff>285750</xdr:rowOff>
                  </to>
                </anchor>
              </controlPr>
            </control>
          </mc:Choice>
        </mc:AlternateContent>
        <mc:AlternateContent xmlns:mc="http://schemas.openxmlformats.org/markup-compatibility/2006">
          <mc:Choice Requires="x14">
            <control shapeId="4833" r:id="rId72" name="p02c23g01o02">
              <controlPr defaultSize="0" autoFill="0" autoLine="0" autoPict="0">
                <anchor moveWithCells="1" sizeWithCells="1">
                  <from>
                    <xdr:col>121</xdr:col>
                    <xdr:colOff>57150</xdr:colOff>
                    <xdr:row>7</xdr:row>
                    <xdr:rowOff>66675</xdr:rowOff>
                  </from>
                  <to>
                    <xdr:col>121</xdr:col>
                    <xdr:colOff>361950</xdr:colOff>
                    <xdr:row>7</xdr:row>
                    <xdr:rowOff>285750</xdr:rowOff>
                  </to>
                </anchor>
              </controlPr>
            </control>
          </mc:Choice>
        </mc:AlternateContent>
        <mc:AlternateContent xmlns:mc="http://schemas.openxmlformats.org/markup-compatibility/2006">
          <mc:Choice Requires="x14">
            <control shapeId="4834" r:id="rId73" name="p02c24g01">
              <controlPr defaultSize="0" print="0" autoFill="0" autoPict="0">
                <anchor moveWithCells="1" sizeWithCells="1">
                  <from>
                    <xdr:col>123</xdr:col>
                    <xdr:colOff>0</xdr:colOff>
                    <xdr:row>7</xdr:row>
                    <xdr:rowOff>0</xdr:rowOff>
                  </from>
                  <to>
                    <xdr:col>128</xdr:col>
                    <xdr:colOff>0</xdr:colOff>
                    <xdr:row>8</xdr:row>
                    <xdr:rowOff>0</xdr:rowOff>
                  </to>
                </anchor>
              </controlPr>
            </control>
          </mc:Choice>
        </mc:AlternateContent>
        <mc:AlternateContent xmlns:mc="http://schemas.openxmlformats.org/markup-compatibility/2006">
          <mc:Choice Requires="x14">
            <control shapeId="4835" r:id="rId74" name="p02c24g01o01">
              <controlPr defaultSize="0" autoFill="0" autoLine="0" autoPict="0">
                <anchor moveWithCells="1" sizeWithCells="1">
                  <from>
                    <xdr:col>124</xdr:col>
                    <xdr:colOff>47625</xdr:colOff>
                    <xdr:row>7</xdr:row>
                    <xdr:rowOff>66675</xdr:rowOff>
                  </from>
                  <to>
                    <xdr:col>125</xdr:col>
                    <xdr:colOff>228600</xdr:colOff>
                    <xdr:row>7</xdr:row>
                    <xdr:rowOff>285750</xdr:rowOff>
                  </to>
                </anchor>
              </controlPr>
            </control>
          </mc:Choice>
        </mc:AlternateContent>
        <mc:AlternateContent xmlns:mc="http://schemas.openxmlformats.org/markup-compatibility/2006">
          <mc:Choice Requires="x14">
            <control shapeId="4836" r:id="rId75" name="p02c24g01o02">
              <controlPr defaultSize="0" autoFill="0" autoLine="0" autoPict="0">
                <anchor moveWithCells="1" sizeWithCells="1">
                  <from>
                    <xdr:col>126</xdr:col>
                    <xdr:colOff>57150</xdr:colOff>
                    <xdr:row>7</xdr:row>
                    <xdr:rowOff>66675</xdr:rowOff>
                  </from>
                  <to>
                    <xdr:col>126</xdr:col>
                    <xdr:colOff>361950</xdr:colOff>
                    <xdr:row>7</xdr:row>
                    <xdr:rowOff>285750</xdr:rowOff>
                  </to>
                </anchor>
              </controlPr>
            </control>
          </mc:Choice>
        </mc:AlternateContent>
        <mc:AlternateContent xmlns:mc="http://schemas.openxmlformats.org/markup-compatibility/2006">
          <mc:Choice Requires="x14">
            <control shapeId="4837" r:id="rId76" name="p02c25g01">
              <controlPr defaultSize="0" print="0" autoFill="0" autoPict="0">
                <anchor moveWithCells="1" sizeWithCells="1">
                  <from>
                    <xdr:col>128</xdr:col>
                    <xdr:colOff>0</xdr:colOff>
                    <xdr:row>7</xdr:row>
                    <xdr:rowOff>0</xdr:rowOff>
                  </from>
                  <to>
                    <xdr:col>133</xdr:col>
                    <xdr:colOff>0</xdr:colOff>
                    <xdr:row>8</xdr:row>
                    <xdr:rowOff>0</xdr:rowOff>
                  </to>
                </anchor>
              </controlPr>
            </control>
          </mc:Choice>
        </mc:AlternateContent>
        <mc:AlternateContent xmlns:mc="http://schemas.openxmlformats.org/markup-compatibility/2006">
          <mc:Choice Requires="x14">
            <control shapeId="4838" r:id="rId77" name="p02c25g01o01">
              <controlPr defaultSize="0" autoFill="0" autoLine="0" autoPict="0">
                <anchor moveWithCells="1" sizeWithCells="1">
                  <from>
                    <xdr:col>129</xdr:col>
                    <xdr:colOff>47625</xdr:colOff>
                    <xdr:row>7</xdr:row>
                    <xdr:rowOff>66675</xdr:rowOff>
                  </from>
                  <to>
                    <xdr:col>130</xdr:col>
                    <xdr:colOff>228600</xdr:colOff>
                    <xdr:row>7</xdr:row>
                    <xdr:rowOff>285750</xdr:rowOff>
                  </to>
                </anchor>
              </controlPr>
            </control>
          </mc:Choice>
        </mc:AlternateContent>
        <mc:AlternateContent xmlns:mc="http://schemas.openxmlformats.org/markup-compatibility/2006">
          <mc:Choice Requires="x14">
            <control shapeId="4839" r:id="rId78" name="p02c25g01o02">
              <controlPr defaultSize="0" autoFill="0" autoLine="0" autoPict="0">
                <anchor moveWithCells="1" sizeWithCells="1">
                  <from>
                    <xdr:col>131</xdr:col>
                    <xdr:colOff>57150</xdr:colOff>
                    <xdr:row>7</xdr:row>
                    <xdr:rowOff>66675</xdr:rowOff>
                  </from>
                  <to>
                    <xdr:col>131</xdr:col>
                    <xdr:colOff>361950</xdr:colOff>
                    <xdr:row>7</xdr:row>
                    <xdr:rowOff>285750</xdr:rowOff>
                  </to>
                </anchor>
              </controlPr>
            </control>
          </mc:Choice>
        </mc:AlternateContent>
        <mc:AlternateContent xmlns:mc="http://schemas.openxmlformats.org/markup-compatibility/2006">
          <mc:Choice Requires="x14">
            <control shapeId="4840" r:id="rId79" name="p02c26g01">
              <controlPr defaultSize="0" print="0" autoFill="0" autoPict="0">
                <anchor moveWithCells="1" sizeWithCells="1">
                  <from>
                    <xdr:col>133</xdr:col>
                    <xdr:colOff>0</xdr:colOff>
                    <xdr:row>7</xdr:row>
                    <xdr:rowOff>0</xdr:rowOff>
                  </from>
                  <to>
                    <xdr:col>138</xdr:col>
                    <xdr:colOff>0</xdr:colOff>
                    <xdr:row>8</xdr:row>
                    <xdr:rowOff>0</xdr:rowOff>
                  </to>
                </anchor>
              </controlPr>
            </control>
          </mc:Choice>
        </mc:AlternateContent>
        <mc:AlternateContent xmlns:mc="http://schemas.openxmlformats.org/markup-compatibility/2006">
          <mc:Choice Requires="x14">
            <control shapeId="4841" r:id="rId80" name="p02c26g01o01">
              <controlPr defaultSize="0" autoFill="0" autoLine="0" autoPict="0">
                <anchor moveWithCells="1" sizeWithCells="1">
                  <from>
                    <xdr:col>134</xdr:col>
                    <xdr:colOff>47625</xdr:colOff>
                    <xdr:row>7</xdr:row>
                    <xdr:rowOff>66675</xdr:rowOff>
                  </from>
                  <to>
                    <xdr:col>135</xdr:col>
                    <xdr:colOff>228600</xdr:colOff>
                    <xdr:row>7</xdr:row>
                    <xdr:rowOff>285750</xdr:rowOff>
                  </to>
                </anchor>
              </controlPr>
            </control>
          </mc:Choice>
        </mc:AlternateContent>
        <mc:AlternateContent xmlns:mc="http://schemas.openxmlformats.org/markup-compatibility/2006">
          <mc:Choice Requires="x14">
            <control shapeId="4842" r:id="rId81" name="p02c26g01o02">
              <controlPr defaultSize="0" autoFill="0" autoLine="0" autoPict="0">
                <anchor moveWithCells="1" sizeWithCells="1">
                  <from>
                    <xdr:col>136</xdr:col>
                    <xdr:colOff>57150</xdr:colOff>
                    <xdr:row>7</xdr:row>
                    <xdr:rowOff>66675</xdr:rowOff>
                  </from>
                  <to>
                    <xdr:col>136</xdr:col>
                    <xdr:colOff>361950</xdr:colOff>
                    <xdr:row>7</xdr:row>
                    <xdr:rowOff>285750</xdr:rowOff>
                  </to>
                </anchor>
              </controlPr>
            </control>
          </mc:Choice>
        </mc:AlternateContent>
        <mc:AlternateContent xmlns:mc="http://schemas.openxmlformats.org/markup-compatibility/2006">
          <mc:Choice Requires="x14">
            <control shapeId="4843" r:id="rId82" name="p02c27g01">
              <controlPr defaultSize="0" print="0" autoFill="0" autoPict="0">
                <anchor moveWithCells="1" sizeWithCells="1">
                  <from>
                    <xdr:col>138</xdr:col>
                    <xdr:colOff>0</xdr:colOff>
                    <xdr:row>7</xdr:row>
                    <xdr:rowOff>0</xdr:rowOff>
                  </from>
                  <to>
                    <xdr:col>143</xdr:col>
                    <xdr:colOff>0</xdr:colOff>
                    <xdr:row>8</xdr:row>
                    <xdr:rowOff>0</xdr:rowOff>
                  </to>
                </anchor>
              </controlPr>
            </control>
          </mc:Choice>
        </mc:AlternateContent>
        <mc:AlternateContent xmlns:mc="http://schemas.openxmlformats.org/markup-compatibility/2006">
          <mc:Choice Requires="x14">
            <control shapeId="4844" r:id="rId83" name="p02c27g01o01">
              <controlPr defaultSize="0" autoFill="0" autoLine="0" autoPict="0">
                <anchor moveWithCells="1" sizeWithCells="1">
                  <from>
                    <xdr:col>139</xdr:col>
                    <xdr:colOff>47625</xdr:colOff>
                    <xdr:row>7</xdr:row>
                    <xdr:rowOff>66675</xdr:rowOff>
                  </from>
                  <to>
                    <xdr:col>140</xdr:col>
                    <xdr:colOff>228600</xdr:colOff>
                    <xdr:row>7</xdr:row>
                    <xdr:rowOff>285750</xdr:rowOff>
                  </to>
                </anchor>
              </controlPr>
            </control>
          </mc:Choice>
        </mc:AlternateContent>
        <mc:AlternateContent xmlns:mc="http://schemas.openxmlformats.org/markup-compatibility/2006">
          <mc:Choice Requires="x14">
            <control shapeId="4845" r:id="rId84" name="p02c27g01o02">
              <controlPr defaultSize="0" autoFill="0" autoLine="0" autoPict="0">
                <anchor moveWithCells="1" sizeWithCells="1">
                  <from>
                    <xdr:col>141</xdr:col>
                    <xdr:colOff>57150</xdr:colOff>
                    <xdr:row>7</xdr:row>
                    <xdr:rowOff>66675</xdr:rowOff>
                  </from>
                  <to>
                    <xdr:col>141</xdr:col>
                    <xdr:colOff>361950</xdr:colOff>
                    <xdr:row>7</xdr:row>
                    <xdr:rowOff>285750</xdr:rowOff>
                  </to>
                </anchor>
              </controlPr>
            </control>
          </mc:Choice>
        </mc:AlternateContent>
        <mc:AlternateContent xmlns:mc="http://schemas.openxmlformats.org/markup-compatibility/2006">
          <mc:Choice Requires="x14">
            <control shapeId="4846" r:id="rId85" name="p02c28g01">
              <controlPr defaultSize="0" print="0" autoFill="0" autoPict="0">
                <anchor moveWithCells="1" sizeWithCells="1">
                  <from>
                    <xdr:col>143</xdr:col>
                    <xdr:colOff>0</xdr:colOff>
                    <xdr:row>7</xdr:row>
                    <xdr:rowOff>0</xdr:rowOff>
                  </from>
                  <to>
                    <xdr:col>148</xdr:col>
                    <xdr:colOff>0</xdr:colOff>
                    <xdr:row>8</xdr:row>
                    <xdr:rowOff>0</xdr:rowOff>
                  </to>
                </anchor>
              </controlPr>
            </control>
          </mc:Choice>
        </mc:AlternateContent>
        <mc:AlternateContent xmlns:mc="http://schemas.openxmlformats.org/markup-compatibility/2006">
          <mc:Choice Requires="x14">
            <control shapeId="4847" r:id="rId86" name="p02c28g01o01">
              <controlPr defaultSize="0" autoFill="0" autoLine="0" autoPict="0">
                <anchor moveWithCells="1" sizeWithCells="1">
                  <from>
                    <xdr:col>144</xdr:col>
                    <xdr:colOff>47625</xdr:colOff>
                    <xdr:row>7</xdr:row>
                    <xdr:rowOff>66675</xdr:rowOff>
                  </from>
                  <to>
                    <xdr:col>145</xdr:col>
                    <xdr:colOff>228600</xdr:colOff>
                    <xdr:row>7</xdr:row>
                    <xdr:rowOff>285750</xdr:rowOff>
                  </to>
                </anchor>
              </controlPr>
            </control>
          </mc:Choice>
        </mc:AlternateContent>
        <mc:AlternateContent xmlns:mc="http://schemas.openxmlformats.org/markup-compatibility/2006">
          <mc:Choice Requires="x14">
            <control shapeId="4848" r:id="rId87" name="p02c28g01o02">
              <controlPr defaultSize="0" autoFill="0" autoLine="0" autoPict="0">
                <anchor moveWithCells="1" sizeWithCells="1">
                  <from>
                    <xdr:col>146</xdr:col>
                    <xdr:colOff>57150</xdr:colOff>
                    <xdr:row>7</xdr:row>
                    <xdr:rowOff>66675</xdr:rowOff>
                  </from>
                  <to>
                    <xdr:col>146</xdr:col>
                    <xdr:colOff>361950</xdr:colOff>
                    <xdr:row>7</xdr:row>
                    <xdr:rowOff>285750</xdr:rowOff>
                  </to>
                </anchor>
              </controlPr>
            </control>
          </mc:Choice>
        </mc:AlternateContent>
        <mc:AlternateContent xmlns:mc="http://schemas.openxmlformats.org/markup-compatibility/2006">
          <mc:Choice Requires="x14">
            <control shapeId="4849" r:id="rId88" name="p02c29g01">
              <controlPr defaultSize="0" print="0" autoFill="0" autoPict="0">
                <anchor moveWithCells="1" sizeWithCells="1">
                  <from>
                    <xdr:col>148</xdr:col>
                    <xdr:colOff>0</xdr:colOff>
                    <xdr:row>7</xdr:row>
                    <xdr:rowOff>0</xdr:rowOff>
                  </from>
                  <to>
                    <xdr:col>153</xdr:col>
                    <xdr:colOff>0</xdr:colOff>
                    <xdr:row>8</xdr:row>
                    <xdr:rowOff>0</xdr:rowOff>
                  </to>
                </anchor>
              </controlPr>
            </control>
          </mc:Choice>
        </mc:AlternateContent>
        <mc:AlternateContent xmlns:mc="http://schemas.openxmlformats.org/markup-compatibility/2006">
          <mc:Choice Requires="x14">
            <control shapeId="4850" r:id="rId89" name="p02c29g01o01">
              <controlPr defaultSize="0" autoFill="0" autoLine="0" autoPict="0">
                <anchor moveWithCells="1" sizeWithCells="1">
                  <from>
                    <xdr:col>149</xdr:col>
                    <xdr:colOff>47625</xdr:colOff>
                    <xdr:row>7</xdr:row>
                    <xdr:rowOff>66675</xdr:rowOff>
                  </from>
                  <to>
                    <xdr:col>150</xdr:col>
                    <xdr:colOff>228600</xdr:colOff>
                    <xdr:row>7</xdr:row>
                    <xdr:rowOff>285750</xdr:rowOff>
                  </to>
                </anchor>
              </controlPr>
            </control>
          </mc:Choice>
        </mc:AlternateContent>
        <mc:AlternateContent xmlns:mc="http://schemas.openxmlformats.org/markup-compatibility/2006">
          <mc:Choice Requires="x14">
            <control shapeId="4851" r:id="rId90" name="p02c29g01o02">
              <controlPr defaultSize="0" autoFill="0" autoLine="0" autoPict="0">
                <anchor moveWithCells="1" sizeWithCells="1">
                  <from>
                    <xdr:col>151</xdr:col>
                    <xdr:colOff>57150</xdr:colOff>
                    <xdr:row>7</xdr:row>
                    <xdr:rowOff>66675</xdr:rowOff>
                  </from>
                  <to>
                    <xdr:col>151</xdr:col>
                    <xdr:colOff>361950</xdr:colOff>
                    <xdr:row>7</xdr:row>
                    <xdr:rowOff>285750</xdr:rowOff>
                  </to>
                </anchor>
              </controlPr>
            </control>
          </mc:Choice>
        </mc:AlternateContent>
        <mc:AlternateContent xmlns:mc="http://schemas.openxmlformats.org/markup-compatibility/2006">
          <mc:Choice Requires="x14">
            <control shapeId="4852" r:id="rId91" name="p02c30g01">
              <controlPr defaultSize="0" print="0" autoFill="0" autoPict="0">
                <anchor moveWithCells="1" sizeWithCells="1">
                  <from>
                    <xdr:col>153</xdr:col>
                    <xdr:colOff>0</xdr:colOff>
                    <xdr:row>7</xdr:row>
                    <xdr:rowOff>0</xdr:rowOff>
                  </from>
                  <to>
                    <xdr:col>158</xdr:col>
                    <xdr:colOff>0</xdr:colOff>
                    <xdr:row>8</xdr:row>
                    <xdr:rowOff>0</xdr:rowOff>
                  </to>
                </anchor>
              </controlPr>
            </control>
          </mc:Choice>
        </mc:AlternateContent>
        <mc:AlternateContent xmlns:mc="http://schemas.openxmlformats.org/markup-compatibility/2006">
          <mc:Choice Requires="x14">
            <control shapeId="4853" r:id="rId92" name="p02c30g01o01">
              <controlPr defaultSize="0" autoFill="0" autoLine="0" autoPict="0">
                <anchor moveWithCells="1" sizeWithCells="1">
                  <from>
                    <xdr:col>154</xdr:col>
                    <xdr:colOff>47625</xdr:colOff>
                    <xdr:row>7</xdr:row>
                    <xdr:rowOff>66675</xdr:rowOff>
                  </from>
                  <to>
                    <xdr:col>155</xdr:col>
                    <xdr:colOff>228600</xdr:colOff>
                    <xdr:row>7</xdr:row>
                    <xdr:rowOff>285750</xdr:rowOff>
                  </to>
                </anchor>
              </controlPr>
            </control>
          </mc:Choice>
        </mc:AlternateContent>
        <mc:AlternateContent xmlns:mc="http://schemas.openxmlformats.org/markup-compatibility/2006">
          <mc:Choice Requires="x14">
            <control shapeId="4854" r:id="rId93" name="p02c30g01o02">
              <controlPr defaultSize="0" autoFill="0" autoLine="0" autoPict="0">
                <anchor moveWithCells="1" sizeWithCells="1">
                  <from>
                    <xdr:col>156</xdr:col>
                    <xdr:colOff>57150</xdr:colOff>
                    <xdr:row>7</xdr:row>
                    <xdr:rowOff>66675</xdr:rowOff>
                  </from>
                  <to>
                    <xdr:col>156</xdr:col>
                    <xdr:colOff>361950</xdr:colOff>
                    <xdr:row>7</xdr:row>
                    <xdr:rowOff>285750</xdr:rowOff>
                  </to>
                </anchor>
              </controlPr>
            </control>
          </mc:Choice>
        </mc:AlternateContent>
        <mc:AlternateContent xmlns:mc="http://schemas.openxmlformats.org/markup-compatibility/2006">
          <mc:Choice Requires="x14">
            <control shapeId="4855" r:id="rId94" name="p02c31g01">
              <controlPr defaultSize="0" print="0" autoFill="0" autoPict="0">
                <anchor moveWithCells="1" sizeWithCells="1">
                  <from>
                    <xdr:col>158</xdr:col>
                    <xdr:colOff>0</xdr:colOff>
                    <xdr:row>7</xdr:row>
                    <xdr:rowOff>0</xdr:rowOff>
                  </from>
                  <to>
                    <xdr:col>163</xdr:col>
                    <xdr:colOff>0</xdr:colOff>
                    <xdr:row>8</xdr:row>
                    <xdr:rowOff>0</xdr:rowOff>
                  </to>
                </anchor>
              </controlPr>
            </control>
          </mc:Choice>
        </mc:AlternateContent>
        <mc:AlternateContent xmlns:mc="http://schemas.openxmlformats.org/markup-compatibility/2006">
          <mc:Choice Requires="x14">
            <control shapeId="4856" r:id="rId95" name="p02c31g01o01">
              <controlPr defaultSize="0" autoFill="0" autoLine="0" autoPict="0">
                <anchor moveWithCells="1" sizeWithCells="1">
                  <from>
                    <xdr:col>159</xdr:col>
                    <xdr:colOff>47625</xdr:colOff>
                    <xdr:row>7</xdr:row>
                    <xdr:rowOff>66675</xdr:rowOff>
                  </from>
                  <to>
                    <xdr:col>160</xdr:col>
                    <xdr:colOff>228600</xdr:colOff>
                    <xdr:row>7</xdr:row>
                    <xdr:rowOff>285750</xdr:rowOff>
                  </to>
                </anchor>
              </controlPr>
            </control>
          </mc:Choice>
        </mc:AlternateContent>
        <mc:AlternateContent xmlns:mc="http://schemas.openxmlformats.org/markup-compatibility/2006">
          <mc:Choice Requires="x14">
            <control shapeId="4857" r:id="rId96" name="p02c31g01o02">
              <controlPr defaultSize="0" autoFill="0" autoLine="0" autoPict="0">
                <anchor moveWithCells="1" sizeWithCells="1">
                  <from>
                    <xdr:col>161</xdr:col>
                    <xdr:colOff>57150</xdr:colOff>
                    <xdr:row>7</xdr:row>
                    <xdr:rowOff>66675</xdr:rowOff>
                  </from>
                  <to>
                    <xdr:col>161</xdr:col>
                    <xdr:colOff>361950</xdr:colOff>
                    <xdr:row>7</xdr:row>
                    <xdr:rowOff>285750</xdr:rowOff>
                  </to>
                </anchor>
              </controlPr>
            </control>
          </mc:Choice>
        </mc:AlternateContent>
        <mc:AlternateContent xmlns:mc="http://schemas.openxmlformats.org/markup-compatibility/2006">
          <mc:Choice Requires="x14">
            <control shapeId="4858" r:id="rId97" name="p02c32g01">
              <controlPr defaultSize="0" print="0" autoFill="0" autoPict="0">
                <anchor moveWithCells="1" sizeWithCells="1">
                  <from>
                    <xdr:col>163</xdr:col>
                    <xdr:colOff>0</xdr:colOff>
                    <xdr:row>7</xdr:row>
                    <xdr:rowOff>0</xdr:rowOff>
                  </from>
                  <to>
                    <xdr:col>168</xdr:col>
                    <xdr:colOff>0</xdr:colOff>
                    <xdr:row>8</xdr:row>
                    <xdr:rowOff>0</xdr:rowOff>
                  </to>
                </anchor>
              </controlPr>
            </control>
          </mc:Choice>
        </mc:AlternateContent>
        <mc:AlternateContent xmlns:mc="http://schemas.openxmlformats.org/markup-compatibility/2006">
          <mc:Choice Requires="x14">
            <control shapeId="4859" r:id="rId98" name="p02c32g01o01">
              <controlPr defaultSize="0" autoFill="0" autoLine="0" autoPict="0">
                <anchor moveWithCells="1" sizeWithCells="1">
                  <from>
                    <xdr:col>164</xdr:col>
                    <xdr:colOff>47625</xdr:colOff>
                    <xdr:row>7</xdr:row>
                    <xdr:rowOff>66675</xdr:rowOff>
                  </from>
                  <to>
                    <xdr:col>165</xdr:col>
                    <xdr:colOff>228600</xdr:colOff>
                    <xdr:row>7</xdr:row>
                    <xdr:rowOff>285750</xdr:rowOff>
                  </to>
                </anchor>
              </controlPr>
            </control>
          </mc:Choice>
        </mc:AlternateContent>
        <mc:AlternateContent xmlns:mc="http://schemas.openxmlformats.org/markup-compatibility/2006">
          <mc:Choice Requires="x14">
            <control shapeId="4860" r:id="rId99" name="p02c32g01o02">
              <controlPr defaultSize="0" autoFill="0" autoLine="0" autoPict="0">
                <anchor moveWithCells="1" sizeWithCells="1">
                  <from>
                    <xdr:col>166</xdr:col>
                    <xdr:colOff>57150</xdr:colOff>
                    <xdr:row>7</xdr:row>
                    <xdr:rowOff>66675</xdr:rowOff>
                  </from>
                  <to>
                    <xdr:col>166</xdr:col>
                    <xdr:colOff>361950</xdr:colOff>
                    <xdr:row>7</xdr:row>
                    <xdr:rowOff>285750</xdr:rowOff>
                  </to>
                </anchor>
              </controlPr>
            </control>
          </mc:Choice>
        </mc:AlternateContent>
        <mc:AlternateContent xmlns:mc="http://schemas.openxmlformats.org/markup-compatibility/2006">
          <mc:Choice Requires="x14">
            <control shapeId="4861" r:id="rId100" name="p02c33g01">
              <controlPr defaultSize="0" print="0" autoFill="0" autoPict="0">
                <anchor moveWithCells="1" sizeWithCells="1">
                  <from>
                    <xdr:col>168</xdr:col>
                    <xdr:colOff>0</xdr:colOff>
                    <xdr:row>7</xdr:row>
                    <xdr:rowOff>0</xdr:rowOff>
                  </from>
                  <to>
                    <xdr:col>173</xdr:col>
                    <xdr:colOff>0</xdr:colOff>
                    <xdr:row>8</xdr:row>
                    <xdr:rowOff>0</xdr:rowOff>
                  </to>
                </anchor>
              </controlPr>
            </control>
          </mc:Choice>
        </mc:AlternateContent>
        <mc:AlternateContent xmlns:mc="http://schemas.openxmlformats.org/markup-compatibility/2006">
          <mc:Choice Requires="x14">
            <control shapeId="4862" r:id="rId101" name="p02c33g01o01">
              <controlPr defaultSize="0" autoFill="0" autoLine="0" autoPict="0">
                <anchor moveWithCells="1" sizeWithCells="1">
                  <from>
                    <xdr:col>169</xdr:col>
                    <xdr:colOff>47625</xdr:colOff>
                    <xdr:row>7</xdr:row>
                    <xdr:rowOff>66675</xdr:rowOff>
                  </from>
                  <to>
                    <xdr:col>170</xdr:col>
                    <xdr:colOff>228600</xdr:colOff>
                    <xdr:row>7</xdr:row>
                    <xdr:rowOff>285750</xdr:rowOff>
                  </to>
                </anchor>
              </controlPr>
            </control>
          </mc:Choice>
        </mc:AlternateContent>
        <mc:AlternateContent xmlns:mc="http://schemas.openxmlformats.org/markup-compatibility/2006">
          <mc:Choice Requires="x14">
            <control shapeId="4863" r:id="rId102" name="p02c33g01o02">
              <controlPr defaultSize="0" autoFill="0" autoLine="0" autoPict="0">
                <anchor moveWithCells="1" sizeWithCells="1">
                  <from>
                    <xdr:col>171</xdr:col>
                    <xdr:colOff>57150</xdr:colOff>
                    <xdr:row>7</xdr:row>
                    <xdr:rowOff>66675</xdr:rowOff>
                  </from>
                  <to>
                    <xdr:col>171</xdr:col>
                    <xdr:colOff>361950</xdr:colOff>
                    <xdr:row>7</xdr:row>
                    <xdr:rowOff>285750</xdr:rowOff>
                  </to>
                </anchor>
              </controlPr>
            </control>
          </mc:Choice>
        </mc:AlternateContent>
        <mc:AlternateContent xmlns:mc="http://schemas.openxmlformats.org/markup-compatibility/2006">
          <mc:Choice Requires="x14">
            <control shapeId="4864" r:id="rId103" name="p02c34g01">
              <controlPr defaultSize="0" print="0" autoFill="0" autoPict="0">
                <anchor moveWithCells="1" sizeWithCells="1">
                  <from>
                    <xdr:col>173</xdr:col>
                    <xdr:colOff>0</xdr:colOff>
                    <xdr:row>7</xdr:row>
                    <xdr:rowOff>0</xdr:rowOff>
                  </from>
                  <to>
                    <xdr:col>178</xdr:col>
                    <xdr:colOff>0</xdr:colOff>
                    <xdr:row>8</xdr:row>
                    <xdr:rowOff>0</xdr:rowOff>
                  </to>
                </anchor>
              </controlPr>
            </control>
          </mc:Choice>
        </mc:AlternateContent>
        <mc:AlternateContent xmlns:mc="http://schemas.openxmlformats.org/markup-compatibility/2006">
          <mc:Choice Requires="x14">
            <control shapeId="4865" r:id="rId104" name="p02c34g01o01">
              <controlPr defaultSize="0" autoFill="0" autoLine="0" autoPict="0">
                <anchor moveWithCells="1" sizeWithCells="1">
                  <from>
                    <xdr:col>174</xdr:col>
                    <xdr:colOff>47625</xdr:colOff>
                    <xdr:row>7</xdr:row>
                    <xdr:rowOff>66675</xdr:rowOff>
                  </from>
                  <to>
                    <xdr:col>175</xdr:col>
                    <xdr:colOff>228600</xdr:colOff>
                    <xdr:row>7</xdr:row>
                    <xdr:rowOff>285750</xdr:rowOff>
                  </to>
                </anchor>
              </controlPr>
            </control>
          </mc:Choice>
        </mc:AlternateContent>
        <mc:AlternateContent xmlns:mc="http://schemas.openxmlformats.org/markup-compatibility/2006">
          <mc:Choice Requires="x14">
            <control shapeId="4866" r:id="rId105" name="p02c34g01o02">
              <controlPr defaultSize="0" autoFill="0" autoLine="0" autoPict="0">
                <anchor moveWithCells="1" sizeWithCells="1">
                  <from>
                    <xdr:col>176</xdr:col>
                    <xdr:colOff>57150</xdr:colOff>
                    <xdr:row>7</xdr:row>
                    <xdr:rowOff>66675</xdr:rowOff>
                  </from>
                  <to>
                    <xdr:col>176</xdr:col>
                    <xdr:colOff>361950</xdr:colOff>
                    <xdr:row>7</xdr:row>
                    <xdr:rowOff>285750</xdr:rowOff>
                  </to>
                </anchor>
              </controlPr>
            </control>
          </mc:Choice>
        </mc:AlternateContent>
        <mc:AlternateContent xmlns:mc="http://schemas.openxmlformats.org/markup-compatibility/2006">
          <mc:Choice Requires="x14">
            <control shapeId="4867" r:id="rId106" name="p02c35g01">
              <controlPr defaultSize="0" print="0" autoFill="0" autoPict="0">
                <anchor moveWithCells="1" sizeWithCells="1">
                  <from>
                    <xdr:col>178</xdr:col>
                    <xdr:colOff>0</xdr:colOff>
                    <xdr:row>7</xdr:row>
                    <xdr:rowOff>0</xdr:rowOff>
                  </from>
                  <to>
                    <xdr:col>183</xdr:col>
                    <xdr:colOff>0</xdr:colOff>
                    <xdr:row>8</xdr:row>
                    <xdr:rowOff>0</xdr:rowOff>
                  </to>
                </anchor>
              </controlPr>
            </control>
          </mc:Choice>
        </mc:AlternateContent>
        <mc:AlternateContent xmlns:mc="http://schemas.openxmlformats.org/markup-compatibility/2006">
          <mc:Choice Requires="x14">
            <control shapeId="4868" r:id="rId107" name="p02c35g01o01">
              <controlPr defaultSize="0" autoFill="0" autoLine="0" autoPict="0">
                <anchor moveWithCells="1" sizeWithCells="1">
                  <from>
                    <xdr:col>179</xdr:col>
                    <xdr:colOff>47625</xdr:colOff>
                    <xdr:row>7</xdr:row>
                    <xdr:rowOff>66675</xdr:rowOff>
                  </from>
                  <to>
                    <xdr:col>180</xdr:col>
                    <xdr:colOff>228600</xdr:colOff>
                    <xdr:row>7</xdr:row>
                    <xdr:rowOff>285750</xdr:rowOff>
                  </to>
                </anchor>
              </controlPr>
            </control>
          </mc:Choice>
        </mc:AlternateContent>
        <mc:AlternateContent xmlns:mc="http://schemas.openxmlformats.org/markup-compatibility/2006">
          <mc:Choice Requires="x14">
            <control shapeId="4869" r:id="rId108" name="p02c35g01o02">
              <controlPr defaultSize="0" autoFill="0" autoLine="0" autoPict="0">
                <anchor moveWithCells="1" sizeWithCells="1">
                  <from>
                    <xdr:col>181</xdr:col>
                    <xdr:colOff>57150</xdr:colOff>
                    <xdr:row>7</xdr:row>
                    <xdr:rowOff>66675</xdr:rowOff>
                  </from>
                  <to>
                    <xdr:col>181</xdr:col>
                    <xdr:colOff>361950</xdr:colOff>
                    <xdr:row>7</xdr:row>
                    <xdr:rowOff>285750</xdr:rowOff>
                  </to>
                </anchor>
              </controlPr>
            </control>
          </mc:Choice>
        </mc:AlternateContent>
        <mc:AlternateContent xmlns:mc="http://schemas.openxmlformats.org/markup-compatibility/2006">
          <mc:Choice Requires="x14">
            <control shapeId="4870" r:id="rId109" name="p02c36g01">
              <controlPr defaultSize="0" print="0" autoFill="0" autoPict="0">
                <anchor moveWithCells="1" sizeWithCells="1">
                  <from>
                    <xdr:col>183</xdr:col>
                    <xdr:colOff>0</xdr:colOff>
                    <xdr:row>7</xdr:row>
                    <xdr:rowOff>0</xdr:rowOff>
                  </from>
                  <to>
                    <xdr:col>188</xdr:col>
                    <xdr:colOff>0</xdr:colOff>
                    <xdr:row>8</xdr:row>
                    <xdr:rowOff>0</xdr:rowOff>
                  </to>
                </anchor>
              </controlPr>
            </control>
          </mc:Choice>
        </mc:AlternateContent>
        <mc:AlternateContent xmlns:mc="http://schemas.openxmlformats.org/markup-compatibility/2006">
          <mc:Choice Requires="x14">
            <control shapeId="4871" r:id="rId110" name="p02c36g01o01">
              <controlPr defaultSize="0" autoFill="0" autoLine="0" autoPict="0">
                <anchor moveWithCells="1" sizeWithCells="1">
                  <from>
                    <xdr:col>184</xdr:col>
                    <xdr:colOff>47625</xdr:colOff>
                    <xdr:row>7</xdr:row>
                    <xdr:rowOff>66675</xdr:rowOff>
                  </from>
                  <to>
                    <xdr:col>185</xdr:col>
                    <xdr:colOff>228600</xdr:colOff>
                    <xdr:row>7</xdr:row>
                    <xdr:rowOff>285750</xdr:rowOff>
                  </to>
                </anchor>
              </controlPr>
            </control>
          </mc:Choice>
        </mc:AlternateContent>
        <mc:AlternateContent xmlns:mc="http://schemas.openxmlformats.org/markup-compatibility/2006">
          <mc:Choice Requires="x14">
            <control shapeId="4872" r:id="rId111" name="p02c36g01o02">
              <controlPr defaultSize="0" autoFill="0" autoLine="0" autoPict="0">
                <anchor moveWithCells="1" sizeWithCells="1">
                  <from>
                    <xdr:col>186</xdr:col>
                    <xdr:colOff>57150</xdr:colOff>
                    <xdr:row>7</xdr:row>
                    <xdr:rowOff>66675</xdr:rowOff>
                  </from>
                  <to>
                    <xdr:col>186</xdr:col>
                    <xdr:colOff>361950</xdr:colOff>
                    <xdr:row>7</xdr:row>
                    <xdr:rowOff>285750</xdr:rowOff>
                  </to>
                </anchor>
              </controlPr>
            </control>
          </mc:Choice>
        </mc:AlternateContent>
        <mc:AlternateContent xmlns:mc="http://schemas.openxmlformats.org/markup-compatibility/2006">
          <mc:Choice Requires="x14">
            <control shapeId="4873" r:id="rId112" name="p02c37g01">
              <controlPr defaultSize="0" print="0" autoFill="0" autoPict="0">
                <anchor moveWithCells="1" sizeWithCells="1">
                  <from>
                    <xdr:col>188</xdr:col>
                    <xdr:colOff>0</xdr:colOff>
                    <xdr:row>7</xdr:row>
                    <xdr:rowOff>0</xdr:rowOff>
                  </from>
                  <to>
                    <xdr:col>193</xdr:col>
                    <xdr:colOff>0</xdr:colOff>
                    <xdr:row>8</xdr:row>
                    <xdr:rowOff>0</xdr:rowOff>
                  </to>
                </anchor>
              </controlPr>
            </control>
          </mc:Choice>
        </mc:AlternateContent>
        <mc:AlternateContent xmlns:mc="http://schemas.openxmlformats.org/markup-compatibility/2006">
          <mc:Choice Requires="x14">
            <control shapeId="4874" r:id="rId113" name="p02c37g01o01">
              <controlPr defaultSize="0" autoFill="0" autoLine="0" autoPict="0">
                <anchor moveWithCells="1" sizeWithCells="1">
                  <from>
                    <xdr:col>189</xdr:col>
                    <xdr:colOff>47625</xdr:colOff>
                    <xdr:row>7</xdr:row>
                    <xdr:rowOff>66675</xdr:rowOff>
                  </from>
                  <to>
                    <xdr:col>190</xdr:col>
                    <xdr:colOff>228600</xdr:colOff>
                    <xdr:row>7</xdr:row>
                    <xdr:rowOff>285750</xdr:rowOff>
                  </to>
                </anchor>
              </controlPr>
            </control>
          </mc:Choice>
        </mc:AlternateContent>
        <mc:AlternateContent xmlns:mc="http://schemas.openxmlformats.org/markup-compatibility/2006">
          <mc:Choice Requires="x14">
            <control shapeId="4875" r:id="rId114" name="p02c37g01o02">
              <controlPr defaultSize="0" autoFill="0" autoLine="0" autoPict="0">
                <anchor moveWithCells="1" sizeWithCells="1">
                  <from>
                    <xdr:col>191</xdr:col>
                    <xdr:colOff>57150</xdr:colOff>
                    <xdr:row>7</xdr:row>
                    <xdr:rowOff>66675</xdr:rowOff>
                  </from>
                  <to>
                    <xdr:col>191</xdr:col>
                    <xdr:colOff>361950</xdr:colOff>
                    <xdr:row>7</xdr:row>
                    <xdr:rowOff>285750</xdr:rowOff>
                  </to>
                </anchor>
              </controlPr>
            </control>
          </mc:Choice>
        </mc:AlternateContent>
        <mc:AlternateContent xmlns:mc="http://schemas.openxmlformats.org/markup-compatibility/2006">
          <mc:Choice Requires="x14">
            <control shapeId="4876" r:id="rId115" name="p02c38g01">
              <controlPr defaultSize="0" print="0" autoFill="0" autoPict="0">
                <anchor moveWithCells="1" sizeWithCells="1">
                  <from>
                    <xdr:col>193</xdr:col>
                    <xdr:colOff>0</xdr:colOff>
                    <xdr:row>7</xdr:row>
                    <xdr:rowOff>0</xdr:rowOff>
                  </from>
                  <to>
                    <xdr:col>198</xdr:col>
                    <xdr:colOff>0</xdr:colOff>
                    <xdr:row>8</xdr:row>
                    <xdr:rowOff>0</xdr:rowOff>
                  </to>
                </anchor>
              </controlPr>
            </control>
          </mc:Choice>
        </mc:AlternateContent>
        <mc:AlternateContent xmlns:mc="http://schemas.openxmlformats.org/markup-compatibility/2006">
          <mc:Choice Requires="x14">
            <control shapeId="4877" r:id="rId116" name="p02c38g01o01">
              <controlPr defaultSize="0" autoFill="0" autoLine="0" autoPict="0">
                <anchor moveWithCells="1" sizeWithCells="1">
                  <from>
                    <xdr:col>194</xdr:col>
                    <xdr:colOff>47625</xdr:colOff>
                    <xdr:row>7</xdr:row>
                    <xdr:rowOff>66675</xdr:rowOff>
                  </from>
                  <to>
                    <xdr:col>195</xdr:col>
                    <xdr:colOff>228600</xdr:colOff>
                    <xdr:row>7</xdr:row>
                    <xdr:rowOff>285750</xdr:rowOff>
                  </to>
                </anchor>
              </controlPr>
            </control>
          </mc:Choice>
        </mc:AlternateContent>
        <mc:AlternateContent xmlns:mc="http://schemas.openxmlformats.org/markup-compatibility/2006">
          <mc:Choice Requires="x14">
            <control shapeId="4878" r:id="rId117" name="p02c38g01o02">
              <controlPr defaultSize="0" autoFill="0" autoLine="0" autoPict="0">
                <anchor moveWithCells="1" sizeWithCells="1">
                  <from>
                    <xdr:col>196</xdr:col>
                    <xdr:colOff>57150</xdr:colOff>
                    <xdr:row>7</xdr:row>
                    <xdr:rowOff>66675</xdr:rowOff>
                  </from>
                  <to>
                    <xdr:col>196</xdr:col>
                    <xdr:colOff>361950</xdr:colOff>
                    <xdr:row>7</xdr:row>
                    <xdr:rowOff>285750</xdr:rowOff>
                  </to>
                </anchor>
              </controlPr>
            </control>
          </mc:Choice>
        </mc:AlternateContent>
        <mc:AlternateContent xmlns:mc="http://schemas.openxmlformats.org/markup-compatibility/2006">
          <mc:Choice Requires="x14">
            <control shapeId="4879" r:id="rId118" name="p02c39g01">
              <controlPr defaultSize="0" print="0" autoFill="0" autoPict="0">
                <anchor moveWithCells="1" sizeWithCells="1">
                  <from>
                    <xdr:col>198</xdr:col>
                    <xdr:colOff>0</xdr:colOff>
                    <xdr:row>7</xdr:row>
                    <xdr:rowOff>0</xdr:rowOff>
                  </from>
                  <to>
                    <xdr:col>203</xdr:col>
                    <xdr:colOff>0</xdr:colOff>
                    <xdr:row>8</xdr:row>
                    <xdr:rowOff>0</xdr:rowOff>
                  </to>
                </anchor>
              </controlPr>
            </control>
          </mc:Choice>
        </mc:AlternateContent>
        <mc:AlternateContent xmlns:mc="http://schemas.openxmlformats.org/markup-compatibility/2006">
          <mc:Choice Requires="x14">
            <control shapeId="4880" r:id="rId119" name="p02c39g01o01">
              <controlPr defaultSize="0" autoFill="0" autoLine="0" autoPict="0">
                <anchor moveWithCells="1" sizeWithCells="1">
                  <from>
                    <xdr:col>199</xdr:col>
                    <xdr:colOff>47625</xdr:colOff>
                    <xdr:row>7</xdr:row>
                    <xdr:rowOff>66675</xdr:rowOff>
                  </from>
                  <to>
                    <xdr:col>200</xdr:col>
                    <xdr:colOff>228600</xdr:colOff>
                    <xdr:row>7</xdr:row>
                    <xdr:rowOff>285750</xdr:rowOff>
                  </to>
                </anchor>
              </controlPr>
            </control>
          </mc:Choice>
        </mc:AlternateContent>
        <mc:AlternateContent xmlns:mc="http://schemas.openxmlformats.org/markup-compatibility/2006">
          <mc:Choice Requires="x14">
            <control shapeId="4881" r:id="rId120" name="p02c39g01o02">
              <controlPr defaultSize="0" autoFill="0" autoLine="0" autoPict="0">
                <anchor moveWithCells="1" sizeWithCells="1">
                  <from>
                    <xdr:col>201</xdr:col>
                    <xdr:colOff>57150</xdr:colOff>
                    <xdr:row>7</xdr:row>
                    <xdr:rowOff>66675</xdr:rowOff>
                  </from>
                  <to>
                    <xdr:col>201</xdr:col>
                    <xdr:colOff>361950</xdr:colOff>
                    <xdr:row>7</xdr:row>
                    <xdr:rowOff>285750</xdr:rowOff>
                  </to>
                </anchor>
              </controlPr>
            </control>
          </mc:Choice>
        </mc:AlternateContent>
        <mc:AlternateContent xmlns:mc="http://schemas.openxmlformats.org/markup-compatibility/2006">
          <mc:Choice Requires="x14">
            <control shapeId="4882" r:id="rId121" name="p02c40g01">
              <controlPr defaultSize="0" print="0" autoFill="0" autoPict="0">
                <anchor moveWithCells="1" sizeWithCells="1">
                  <from>
                    <xdr:col>203</xdr:col>
                    <xdr:colOff>0</xdr:colOff>
                    <xdr:row>7</xdr:row>
                    <xdr:rowOff>0</xdr:rowOff>
                  </from>
                  <to>
                    <xdr:col>208</xdr:col>
                    <xdr:colOff>0</xdr:colOff>
                    <xdr:row>8</xdr:row>
                    <xdr:rowOff>0</xdr:rowOff>
                  </to>
                </anchor>
              </controlPr>
            </control>
          </mc:Choice>
        </mc:AlternateContent>
        <mc:AlternateContent xmlns:mc="http://schemas.openxmlformats.org/markup-compatibility/2006">
          <mc:Choice Requires="x14">
            <control shapeId="4883" r:id="rId122" name="p02c40g01o01">
              <controlPr defaultSize="0" autoFill="0" autoLine="0" autoPict="0">
                <anchor moveWithCells="1" sizeWithCells="1">
                  <from>
                    <xdr:col>204</xdr:col>
                    <xdr:colOff>47625</xdr:colOff>
                    <xdr:row>7</xdr:row>
                    <xdr:rowOff>66675</xdr:rowOff>
                  </from>
                  <to>
                    <xdr:col>205</xdr:col>
                    <xdr:colOff>228600</xdr:colOff>
                    <xdr:row>7</xdr:row>
                    <xdr:rowOff>285750</xdr:rowOff>
                  </to>
                </anchor>
              </controlPr>
            </control>
          </mc:Choice>
        </mc:AlternateContent>
        <mc:AlternateContent xmlns:mc="http://schemas.openxmlformats.org/markup-compatibility/2006">
          <mc:Choice Requires="x14">
            <control shapeId="4884" r:id="rId123" name="p02c40g01o02">
              <controlPr defaultSize="0" autoFill="0" autoLine="0" autoPict="0">
                <anchor moveWithCells="1" sizeWithCells="1">
                  <from>
                    <xdr:col>206</xdr:col>
                    <xdr:colOff>57150</xdr:colOff>
                    <xdr:row>7</xdr:row>
                    <xdr:rowOff>66675</xdr:rowOff>
                  </from>
                  <to>
                    <xdr:col>206</xdr:col>
                    <xdr:colOff>361950</xdr:colOff>
                    <xdr:row>7</xdr:row>
                    <xdr:rowOff>285750</xdr:rowOff>
                  </to>
                </anchor>
              </controlPr>
            </control>
          </mc:Choice>
        </mc:AlternateContent>
        <mc:AlternateContent xmlns:mc="http://schemas.openxmlformats.org/markup-compatibility/2006">
          <mc:Choice Requires="x14">
            <control shapeId="4885" r:id="rId124" name="p02c41g01">
              <controlPr defaultSize="0" print="0" autoFill="0" autoPict="0">
                <anchor moveWithCells="1" sizeWithCells="1">
                  <from>
                    <xdr:col>208</xdr:col>
                    <xdr:colOff>0</xdr:colOff>
                    <xdr:row>7</xdr:row>
                    <xdr:rowOff>0</xdr:rowOff>
                  </from>
                  <to>
                    <xdr:col>213</xdr:col>
                    <xdr:colOff>0</xdr:colOff>
                    <xdr:row>8</xdr:row>
                    <xdr:rowOff>0</xdr:rowOff>
                  </to>
                </anchor>
              </controlPr>
            </control>
          </mc:Choice>
        </mc:AlternateContent>
        <mc:AlternateContent xmlns:mc="http://schemas.openxmlformats.org/markup-compatibility/2006">
          <mc:Choice Requires="x14">
            <control shapeId="4886" r:id="rId125" name="p02c41g01o01">
              <controlPr defaultSize="0" autoFill="0" autoLine="0" autoPict="0">
                <anchor moveWithCells="1" sizeWithCells="1">
                  <from>
                    <xdr:col>209</xdr:col>
                    <xdr:colOff>47625</xdr:colOff>
                    <xdr:row>7</xdr:row>
                    <xdr:rowOff>66675</xdr:rowOff>
                  </from>
                  <to>
                    <xdr:col>210</xdr:col>
                    <xdr:colOff>228600</xdr:colOff>
                    <xdr:row>7</xdr:row>
                    <xdr:rowOff>285750</xdr:rowOff>
                  </to>
                </anchor>
              </controlPr>
            </control>
          </mc:Choice>
        </mc:AlternateContent>
        <mc:AlternateContent xmlns:mc="http://schemas.openxmlformats.org/markup-compatibility/2006">
          <mc:Choice Requires="x14">
            <control shapeId="4887" r:id="rId126" name="p02c41g01o02">
              <controlPr defaultSize="0" autoFill="0" autoLine="0" autoPict="0">
                <anchor moveWithCells="1" sizeWithCells="1">
                  <from>
                    <xdr:col>211</xdr:col>
                    <xdr:colOff>57150</xdr:colOff>
                    <xdr:row>7</xdr:row>
                    <xdr:rowOff>66675</xdr:rowOff>
                  </from>
                  <to>
                    <xdr:col>211</xdr:col>
                    <xdr:colOff>361950</xdr:colOff>
                    <xdr:row>7</xdr:row>
                    <xdr:rowOff>285750</xdr:rowOff>
                  </to>
                </anchor>
              </controlPr>
            </control>
          </mc:Choice>
        </mc:AlternateContent>
        <mc:AlternateContent xmlns:mc="http://schemas.openxmlformats.org/markup-compatibility/2006">
          <mc:Choice Requires="x14">
            <control shapeId="4888" r:id="rId127" name="p02c42g01">
              <controlPr defaultSize="0" print="0" autoFill="0" autoPict="0">
                <anchor moveWithCells="1" sizeWithCells="1">
                  <from>
                    <xdr:col>213</xdr:col>
                    <xdr:colOff>0</xdr:colOff>
                    <xdr:row>7</xdr:row>
                    <xdr:rowOff>0</xdr:rowOff>
                  </from>
                  <to>
                    <xdr:col>218</xdr:col>
                    <xdr:colOff>0</xdr:colOff>
                    <xdr:row>8</xdr:row>
                    <xdr:rowOff>0</xdr:rowOff>
                  </to>
                </anchor>
              </controlPr>
            </control>
          </mc:Choice>
        </mc:AlternateContent>
        <mc:AlternateContent xmlns:mc="http://schemas.openxmlformats.org/markup-compatibility/2006">
          <mc:Choice Requires="x14">
            <control shapeId="4889" r:id="rId128" name="p02c42g01o01">
              <controlPr defaultSize="0" autoFill="0" autoLine="0" autoPict="0">
                <anchor moveWithCells="1" sizeWithCells="1">
                  <from>
                    <xdr:col>214</xdr:col>
                    <xdr:colOff>47625</xdr:colOff>
                    <xdr:row>7</xdr:row>
                    <xdr:rowOff>66675</xdr:rowOff>
                  </from>
                  <to>
                    <xdr:col>215</xdr:col>
                    <xdr:colOff>228600</xdr:colOff>
                    <xdr:row>7</xdr:row>
                    <xdr:rowOff>285750</xdr:rowOff>
                  </to>
                </anchor>
              </controlPr>
            </control>
          </mc:Choice>
        </mc:AlternateContent>
        <mc:AlternateContent xmlns:mc="http://schemas.openxmlformats.org/markup-compatibility/2006">
          <mc:Choice Requires="x14">
            <control shapeId="4890" r:id="rId129" name="p02c42g01o02">
              <controlPr defaultSize="0" autoFill="0" autoLine="0" autoPict="0">
                <anchor moveWithCells="1" sizeWithCells="1">
                  <from>
                    <xdr:col>216</xdr:col>
                    <xdr:colOff>57150</xdr:colOff>
                    <xdr:row>7</xdr:row>
                    <xdr:rowOff>66675</xdr:rowOff>
                  </from>
                  <to>
                    <xdr:col>216</xdr:col>
                    <xdr:colOff>361950</xdr:colOff>
                    <xdr:row>7</xdr:row>
                    <xdr:rowOff>285750</xdr:rowOff>
                  </to>
                </anchor>
              </controlPr>
            </control>
          </mc:Choice>
        </mc:AlternateContent>
        <mc:AlternateContent xmlns:mc="http://schemas.openxmlformats.org/markup-compatibility/2006">
          <mc:Choice Requires="x14">
            <control shapeId="4891" r:id="rId130" name="p02c43g01">
              <controlPr defaultSize="0" print="0" autoFill="0" autoPict="0">
                <anchor moveWithCells="1" sizeWithCells="1">
                  <from>
                    <xdr:col>218</xdr:col>
                    <xdr:colOff>0</xdr:colOff>
                    <xdr:row>7</xdr:row>
                    <xdr:rowOff>0</xdr:rowOff>
                  </from>
                  <to>
                    <xdr:col>223</xdr:col>
                    <xdr:colOff>0</xdr:colOff>
                    <xdr:row>8</xdr:row>
                    <xdr:rowOff>0</xdr:rowOff>
                  </to>
                </anchor>
              </controlPr>
            </control>
          </mc:Choice>
        </mc:AlternateContent>
        <mc:AlternateContent xmlns:mc="http://schemas.openxmlformats.org/markup-compatibility/2006">
          <mc:Choice Requires="x14">
            <control shapeId="4892" r:id="rId131" name="p02c43g01o01">
              <controlPr defaultSize="0" autoFill="0" autoLine="0" autoPict="0">
                <anchor moveWithCells="1" sizeWithCells="1">
                  <from>
                    <xdr:col>219</xdr:col>
                    <xdr:colOff>47625</xdr:colOff>
                    <xdr:row>7</xdr:row>
                    <xdr:rowOff>66675</xdr:rowOff>
                  </from>
                  <to>
                    <xdr:col>220</xdr:col>
                    <xdr:colOff>228600</xdr:colOff>
                    <xdr:row>7</xdr:row>
                    <xdr:rowOff>285750</xdr:rowOff>
                  </to>
                </anchor>
              </controlPr>
            </control>
          </mc:Choice>
        </mc:AlternateContent>
        <mc:AlternateContent xmlns:mc="http://schemas.openxmlformats.org/markup-compatibility/2006">
          <mc:Choice Requires="x14">
            <control shapeId="4893" r:id="rId132" name="p02c43g01o02">
              <controlPr defaultSize="0" autoFill="0" autoLine="0" autoPict="0">
                <anchor moveWithCells="1" sizeWithCells="1">
                  <from>
                    <xdr:col>221</xdr:col>
                    <xdr:colOff>57150</xdr:colOff>
                    <xdr:row>7</xdr:row>
                    <xdr:rowOff>66675</xdr:rowOff>
                  </from>
                  <to>
                    <xdr:col>221</xdr:col>
                    <xdr:colOff>361950</xdr:colOff>
                    <xdr:row>7</xdr:row>
                    <xdr:rowOff>285750</xdr:rowOff>
                  </to>
                </anchor>
              </controlPr>
            </control>
          </mc:Choice>
        </mc:AlternateContent>
        <mc:AlternateContent xmlns:mc="http://schemas.openxmlformats.org/markup-compatibility/2006">
          <mc:Choice Requires="x14">
            <control shapeId="4894" r:id="rId133" name="p02c44g01">
              <controlPr defaultSize="0" print="0" autoFill="0" autoPict="0">
                <anchor moveWithCells="1" sizeWithCells="1">
                  <from>
                    <xdr:col>223</xdr:col>
                    <xdr:colOff>0</xdr:colOff>
                    <xdr:row>7</xdr:row>
                    <xdr:rowOff>0</xdr:rowOff>
                  </from>
                  <to>
                    <xdr:col>228</xdr:col>
                    <xdr:colOff>0</xdr:colOff>
                    <xdr:row>8</xdr:row>
                    <xdr:rowOff>0</xdr:rowOff>
                  </to>
                </anchor>
              </controlPr>
            </control>
          </mc:Choice>
        </mc:AlternateContent>
        <mc:AlternateContent xmlns:mc="http://schemas.openxmlformats.org/markup-compatibility/2006">
          <mc:Choice Requires="x14">
            <control shapeId="4895" r:id="rId134" name="p02c44g01o01">
              <controlPr defaultSize="0" autoFill="0" autoLine="0" autoPict="0">
                <anchor moveWithCells="1" sizeWithCells="1">
                  <from>
                    <xdr:col>224</xdr:col>
                    <xdr:colOff>47625</xdr:colOff>
                    <xdr:row>7</xdr:row>
                    <xdr:rowOff>66675</xdr:rowOff>
                  </from>
                  <to>
                    <xdr:col>225</xdr:col>
                    <xdr:colOff>228600</xdr:colOff>
                    <xdr:row>7</xdr:row>
                    <xdr:rowOff>285750</xdr:rowOff>
                  </to>
                </anchor>
              </controlPr>
            </control>
          </mc:Choice>
        </mc:AlternateContent>
        <mc:AlternateContent xmlns:mc="http://schemas.openxmlformats.org/markup-compatibility/2006">
          <mc:Choice Requires="x14">
            <control shapeId="4896" r:id="rId135" name="p02c44g01o02">
              <controlPr defaultSize="0" autoFill="0" autoLine="0" autoPict="0">
                <anchor moveWithCells="1" sizeWithCells="1">
                  <from>
                    <xdr:col>226</xdr:col>
                    <xdr:colOff>57150</xdr:colOff>
                    <xdr:row>7</xdr:row>
                    <xdr:rowOff>66675</xdr:rowOff>
                  </from>
                  <to>
                    <xdr:col>226</xdr:col>
                    <xdr:colOff>361950</xdr:colOff>
                    <xdr:row>7</xdr:row>
                    <xdr:rowOff>285750</xdr:rowOff>
                  </to>
                </anchor>
              </controlPr>
            </control>
          </mc:Choice>
        </mc:AlternateContent>
        <mc:AlternateContent xmlns:mc="http://schemas.openxmlformats.org/markup-compatibility/2006">
          <mc:Choice Requires="x14">
            <control shapeId="4897" r:id="rId136" name="p02c45g01">
              <controlPr defaultSize="0" print="0" autoFill="0" autoPict="0">
                <anchor moveWithCells="1" sizeWithCells="1">
                  <from>
                    <xdr:col>228</xdr:col>
                    <xdr:colOff>0</xdr:colOff>
                    <xdr:row>7</xdr:row>
                    <xdr:rowOff>0</xdr:rowOff>
                  </from>
                  <to>
                    <xdr:col>233</xdr:col>
                    <xdr:colOff>0</xdr:colOff>
                    <xdr:row>8</xdr:row>
                    <xdr:rowOff>0</xdr:rowOff>
                  </to>
                </anchor>
              </controlPr>
            </control>
          </mc:Choice>
        </mc:AlternateContent>
        <mc:AlternateContent xmlns:mc="http://schemas.openxmlformats.org/markup-compatibility/2006">
          <mc:Choice Requires="x14">
            <control shapeId="4898" r:id="rId137" name="p02c45g01o01">
              <controlPr defaultSize="0" autoFill="0" autoLine="0" autoPict="0">
                <anchor moveWithCells="1" sizeWithCells="1">
                  <from>
                    <xdr:col>229</xdr:col>
                    <xdr:colOff>47625</xdr:colOff>
                    <xdr:row>7</xdr:row>
                    <xdr:rowOff>66675</xdr:rowOff>
                  </from>
                  <to>
                    <xdr:col>230</xdr:col>
                    <xdr:colOff>228600</xdr:colOff>
                    <xdr:row>7</xdr:row>
                    <xdr:rowOff>285750</xdr:rowOff>
                  </to>
                </anchor>
              </controlPr>
            </control>
          </mc:Choice>
        </mc:AlternateContent>
        <mc:AlternateContent xmlns:mc="http://schemas.openxmlformats.org/markup-compatibility/2006">
          <mc:Choice Requires="x14">
            <control shapeId="4899" r:id="rId138" name="p02c45g01o02">
              <controlPr defaultSize="0" autoFill="0" autoLine="0" autoPict="0">
                <anchor moveWithCells="1" sizeWithCells="1">
                  <from>
                    <xdr:col>231</xdr:col>
                    <xdr:colOff>57150</xdr:colOff>
                    <xdr:row>7</xdr:row>
                    <xdr:rowOff>66675</xdr:rowOff>
                  </from>
                  <to>
                    <xdr:col>231</xdr:col>
                    <xdr:colOff>361950</xdr:colOff>
                    <xdr:row>7</xdr:row>
                    <xdr:rowOff>285750</xdr:rowOff>
                  </to>
                </anchor>
              </controlPr>
            </control>
          </mc:Choice>
        </mc:AlternateContent>
        <mc:AlternateContent xmlns:mc="http://schemas.openxmlformats.org/markup-compatibility/2006">
          <mc:Choice Requires="x14">
            <control shapeId="4900" r:id="rId139" name="p02c46g01">
              <controlPr defaultSize="0" print="0" autoFill="0" autoPict="0">
                <anchor moveWithCells="1" sizeWithCells="1">
                  <from>
                    <xdr:col>233</xdr:col>
                    <xdr:colOff>0</xdr:colOff>
                    <xdr:row>7</xdr:row>
                    <xdr:rowOff>0</xdr:rowOff>
                  </from>
                  <to>
                    <xdr:col>238</xdr:col>
                    <xdr:colOff>0</xdr:colOff>
                    <xdr:row>8</xdr:row>
                    <xdr:rowOff>0</xdr:rowOff>
                  </to>
                </anchor>
              </controlPr>
            </control>
          </mc:Choice>
        </mc:AlternateContent>
        <mc:AlternateContent xmlns:mc="http://schemas.openxmlformats.org/markup-compatibility/2006">
          <mc:Choice Requires="x14">
            <control shapeId="4901" r:id="rId140" name="p02c46g01o01">
              <controlPr defaultSize="0" autoFill="0" autoLine="0" autoPict="0">
                <anchor moveWithCells="1" sizeWithCells="1">
                  <from>
                    <xdr:col>234</xdr:col>
                    <xdr:colOff>47625</xdr:colOff>
                    <xdr:row>7</xdr:row>
                    <xdr:rowOff>66675</xdr:rowOff>
                  </from>
                  <to>
                    <xdr:col>235</xdr:col>
                    <xdr:colOff>228600</xdr:colOff>
                    <xdr:row>7</xdr:row>
                    <xdr:rowOff>285750</xdr:rowOff>
                  </to>
                </anchor>
              </controlPr>
            </control>
          </mc:Choice>
        </mc:AlternateContent>
        <mc:AlternateContent xmlns:mc="http://schemas.openxmlformats.org/markup-compatibility/2006">
          <mc:Choice Requires="x14">
            <control shapeId="4902" r:id="rId141" name="p02c46g01o02">
              <controlPr defaultSize="0" autoFill="0" autoLine="0" autoPict="0">
                <anchor moveWithCells="1" sizeWithCells="1">
                  <from>
                    <xdr:col>236</xdr:col>
                    <xdr:colOff>57150</xdr:colOff>
                    <xdr:row>7</xdr:row>
                    <xdr:rowOff>66675</xdr:rowOff>
                  </from>
                  <to>
                    <xdr:col>236</xdr:col>
                    <xdr:colOff>361950</xdr:colOff>
                    <xdr:row>7</xdr:row>
                    <xdr:rowOff>285750</xdr:rowOff>
                  </to>
                </anchor>
              </controlPr>
            </control>
          </mc:Choice>
        </mc:AlternateContent>
        <mc:AlternateContent xmlns:mc="http://schemas.openxmlformats.org/markup-compatibility/2006">
          <mc:Choice Requires="x14">
            <control shapeId="4903" r:id="rId142" name="p02c47g01">
              <controlPr defaultSize="0" print="0" autoFill="0" autoPict="0">
                <anchor moveWithCells="1" sizeWithCells="1">
                  <from>
                    <xdr:col>238</xdr:col>
                    <xdr:colOff>0</xdr:colOff>
                    <xdr:row>7</xdr:row>
                    <xdr:rowOff>0</xdr:rowOff>
                  </from>
                  <to>
                    <xdr:col>243</xdr:col>
                    <xdr:colOff>0</xdr:colOff>
                    <xdr:row>8</xdr:row>
                    <xdr:rowOff>0</xdr:rowOff>
                  </to>
                </anchor>
              </controlPr>
            </control>
          </mc:Choice>
        </mc:AlternateContent>
        <mc:AlternateContent xmlns:mc="http://schemas.openxmlformats.org/markup-compatibility/2006">
          <mc:Choice Requires="x14">
            <control shapeId="4904" r:id="rId143" name="p02c47g01o01">
              <controlPr defaultSize="0" autoFill="0" autoLine="0" autoPict="0">
                <anchor moveWithCells="1" sizeWithCells="1">
                  <from>
                    <xdr:col>239</xdr:col>
                    <xdr:colOff>47625</xdr:colOff>
                    <xdr:row>7</xdr:row>
                    <xdr:rowOff>66675</xdr:rowOff>
                  </from>
                  <to>
                    <xdr:col>240</xdr:col>
                    <xdr:colOff>228600</xdr:colOff>
                    <xdr:row>7</xdr:row>
                    <xdr:rowOff>285750</xdr:rowOff>
                  </to>
                </anchor>
              </controlPr>
            </control>
          </mc:Choice>
        </mc:AlternateContent>
        <mc:AlternateContent xmlns:mc="http://schemas.openxmlformats.org/markup-compatibility/2006">
          <mc:Choice Requires="x14">
            <control shapeId="4905" r:id="rId144" name="p02c47g01o02">
              <controlPr defaultSize="0" autoFill="0" autoLine="0" autoPict="0">
                <anchor moveWithCells="1" sizeWithCells="1">
                  <from>
                    <xdr:col>241</xdr:col>
                    <xdr:colOff>57150</xdr:colOff>
                    <xdr:row>7</xdr:row>
                    <xdr:rowOff>66675</xdr:rowOff>
                  </from>
                  <to>
                    <xdr:col>241</xdr:col>
                    <xdr:colOff>361950</xdr:colOff>
                    <xdr:row>7</xdr:row>
                    <xdr:rowOff>285750</xdr:rowOff>
                  </to>
                </anchor>
              </controlPr>
            </control>
          </mc:Choice>
        </mc:AlternateContent>
        <mc:AlternateContent xmlns:mc="http://schemas.openxmlformats.org/markup-compatibility/2006">
          <mc:Choice Requires="x14">
            <control shapeId="4906" r:id="rId145" name="p02c48g01">
              <controlPr defaultSize="0" print="0" autoFill="0" autoPict="0">
                <anchor moveWithCells="1" sizeWithCells="1">
                  <from>
                    <xdr:col>243</xdr:col>
                    <xdr:colOff>0</xdr:colOff>
                    <xdr:row>7</xdr:row>
                    <xdr:rowOff>0</xdr:rowOff>
                  </from>
                  <to>
                    <xdr:col>248</xdr:col>
                    <xdr:colOff>0</xdr:colOff>
                    <xdr:row>8</xdr:row>
                    <xdr:rowOff>0</xdr:rowOff>
                  </to>
                </anchor>
              </controlPr>
            </control>
          </mc:Choice>
        </mc:AlternateContent>
        <mc:AlternateContent xmlns:mc="http://schemas.openxmlformats.org/markup-compatibility/2006">
          <mc:Choice Requires="x14">
            <control shapeId="4907" r:id="rId146" name="p02c48g01o01">
              <controlPr defaultSize="0" autoFill="0" autoLine="0" autoPict="0">
                <anchor moveWithCells="1" sizeWithCells="1">
                  <from>
                    <xdr:col>244</xdr:col>
                    <xdr:colOff>47625</xdr:colOff>
                    <xdr:row>7</xdr:row>
                    <xdr:rowOff>66675</xdr:rowOff>
                  </from>
                  <to>
                    <xdr:col>245</xdr:col>
                    <xdr:colOff>228600</xdr:colOff>
                    <xdr:row>7</xdr:row>
                    <xdr:rowOff>285750</xdr:rowOff>
                  </to>
                </anchor>
              </controlPr>
            </control>
          </mc:Choice>
        </mc:AlternateContent>
        <mc:AlternateContent xmlns:mc="http://schemas.openxmlformats.org/markup-compatibility/2006">
          <mc:Choice Requires="x14">
            <control shapeId="4908" r:id="rId147" name="p02c48g01o02">
              <controlPr defaultSize="0" autoFill="0" autoLine="0" autoPict="0">
                <anchor moveWithCells="1" sizeWithCells="1">
                  <from>
                    <xdr:col>246</xdr:col>
                    <xdr:colOff>57150</xdr:colOff>
                    <xdr:row>7</xdr:row>
                    <xdr:rowOff>66675</xdr:rowOff>
                  </from>
                  <to>
                    <xdr:col>246</xdr:col>
                    <xdr:colOff>361950</xdr:colOff>
                    <xdr:row>7</xdr:row>
                    <xdr:rowOff>285750</xdr:rowOff>
                  </to>
                </anchor>
              </controlPr>
            </control>
          </mc:Choice>
        </mc:AlternateContent>
        <mc:AlternateContent xmlns:mc="http://schemas.openxmlformats.org/markup-compatibility/2006">
          <mc:Choice Requires="x14">
            <control shapeId="4909" r:id="rId148" name="p02c49g01">
              <controlPr defaultSize="0" print="0" autoFill="0" autoPict="0">
                <anchor moveWithCells="1" sizeWithCells="1">
                  <from>
                    <xdr:col>248</xdr:col>
                    <xdr:colOff>0</xdr:colOff>
                    <xdr:row>7</xdr:row>
                    <xdr:rowOff>0</xdr:rowOff>
                  </from>
                  <to>
                    <xdr:col>253</xdr:col>
                    <xdr:colOff>0</xdr:colOff>
                    <xdr:row>8</xdr:row>
                    <xdr:rowOff>0</xdr:rowOff>
                  </to>
                </anchor>
              </controlPr>
            </control>
          </mc:Choice>
        </mc:AlternateContent>
        <mc:AlternateContent xmlns:mc="http://schemas.openxmlformats.org/markup-compatibility/2006">
          <mc:Choice Requires="x14">
            <control shapeId="4910" r:id="rId149" name="p02c49g01o01">
              <controlPr defaultSize="0" autoFill="0" autoLine="0" autoPict="0">
                <anchor moveWithCells="1" sizeWithCells="1">
                  <from>
                    <xdr:col>249</xdr:col>
                    <xdr:colOff>47625</xdr:colOff>
                    <xdr:row>7</xdr:row>
                    <xdr:rowOff>66675</xdr:rowOff>
                  </from>
                  <to>
                    <xdr:col>250</xdr:col>
                    <xdr:colOff>228600</xdr:colOff>
                    <xdr:row>7</xdr:row>
                    <xdr:rowOff>285750</xdr:rowOff>
                  </to>
                </anchor>
              </controlPr>
            </control>
          </mc:Choice>
        </mc:AlternateContent>
        <mc:AlternateContent xmlns:mc="http://schemas.openxmlformats.org/markup-compatibility/2006">
          <mc:Choice Requires="x14">
            <control shapeId="4911" r:id="rId150" name="p02c49g01o02">
              <controlPr defaultSize="0" autoFill="0" autoLine="0" autoPict="0">
                <anchor moveWithCells="1" sizeWithCells="1">
                  <from>
                    <xdr:col>251</xdr:col>
                    <xdr:colOff>57150</xdr:colOff>
                    <xdr:row>7</xdr:row>
                    <xdr:rowOff>66675</xdr:rowOff>
                  </from>
                  <to>
                    <xdr:col>251</xdr:col>
                    <xdr:colOff>361950</xdr:colOff>
                    <xdr:row>7</xdr:row>
                    <xdr:rowOff>285750</xdr:rowOff>
                  </to>
                </anchor>
              </controlPr>
            </control>
          </mc:Choice>
        </mc:AlternateContent>
        <mc:AlternateContent xmlns:mc="http://schemas.openxmlformats.org/markup-compatibility/2006">
          <mc:Choice Requires="x14">
            <control shapeId="4912" r:id="rId151" name="p02c01g02">
              <controlPr defaultSize="0" print="0" autoFill="0" autoPict="0">
                <anchor moveWithCells="1" sizeWithCells="1">
                  <from>
                    <xdr:col>8</xdr:col>
                    <xdr:colOff>0</xdr:colOff>
                    <xdr:row>11</xdr:row>
                    <xdr:rowOff>0</xdr:rowOff>
                  </from>
                  <to>
                    <xdr:col>13</xdr:col>
                    <xdr:colOff>0</xdr:colOff>
                    <xdr:row>13</xdr:row>
                    <xdr:rowOff>0</xdr:rowOff>
                  </to>
                </anchor>
              </controlPr>
            </control>
          </mc:Choice>
        </mc:AlternateContent>
        <mc:AlternateContent xmlns:mc="http://schemas.openxmlformats.org/markup-compatibility/2006">
          <mc:Choice Requires="x14">
            <control shapeId="4913" r:id="rId152" name="p02c01g02o01">
              <controlPr defaultSize="0" autoFill="0" autoLine="0" autoPict="0">
                <anchor moveWithCells="1" sizeWithCells="1">
                  <from>
                    <xdr:col>9</xdr:col>
                    <xdr:colOff>47625</xdr:colOff>
                    <xdr:row>11</xdr:row>
                    <xdr:rowOff>123825</xdr:rowOff>
                  </from>
                  <to>
                    <xdr:col>10</xdr:col>
                    <xdr:colOff>228600</xdr:colOff>
                    <xdr:row>12</xdr:row>
                    <xdr:rowOff>133350</xdr:rowOff>
                  </to>
                </anchor>
              </controlPr>
            </control>
          </mc:Choice>
        </mc:AlternateContent>
        <mc:AlternateContent xmlns:mc="http://schemas.openxmlformats.org/markup-compatibility/2006">
          <mc:Choice Requires="x14">
            <control shapeId="4914" r:id="rId153" name="p02c01g02o02">
              <controlPr defaultSize="0" autoFill="0" autoLine="0" autoPict="0">
                <anchor moveWithCells="1" sizeWithCells="1">
                  <from>
                    <xdr:col>11</xdr:col>
                    <xdr:colOff>57150</xdr:colOff>
                    <xdr:row>11</xdr:row>
                    <xdr:rowOff>123825</xdr:rowOff>
                  </from>
                  <to>
                    <xdr:col>11</xdr:col>
                    <xdr:colOff>361950</xdr:colOff>
                    <xdr:row>12</xdr:row>
                    <xdr:rowOff>133350</xdr:rowOff>
                  </to>
                </anchor>
              </controlPr>
            </control>
          </mc:Choice>
        </mc:AlternateContent>
        <mc:AlternateContent xmlns:mc="http://schemas.openxmlformats.org/markup-compatibility/2006">
          <mc:Choice Requires="x14">
            <control shapeId="4915" r:id="rId154" name="p02c02g02">
              <controlPr defaultSize="0" print="0" autoFill="0" autoPict="0">
                <anchor moveWithCells="1" sizeWithCells="1">
                  <from>
                    <xdr:col>13</xdr:col>
                    <xdr:colOff>0</xdr:colOff>
                    <xdr:row>11</xdr:row>
                    <xdr:rowOff>0</xdr:rowOff>
                  </from>
                  <to>
                    <xdr:col>18</xdr:col>
                    <xdr:colOff>0</xdr:colOff>
                    <xdr:row>13</xdr:row>
                    <xdr:rowOff>0</xdr:rowOff>
                  </to>
                </anchor>
              </controlPr>
            </control>
          </mc:Choice>
        </mc:AlternateContent>
        <mc:AlternateContent xmlns:mc="http://schemas.openxmlformats.org/markup-compatibility/2006">
          <mc:Choice Requires="x14">
            <control shapeId="4916" r:id="rId155" name="p02c02g02o01">
              <controlPr defaultSize="0" autoFill="0" autoLine="0" autoPict="0">
                <anchor moveWithCells="1" sizeWithCells="1">
                  <from>
                    <xdr:col>14</xdr:col>
                    <xdr:colOff>47625</xdr:colOff>
                    <xdr:row>11</xdr:row>
                    <xdr:rowOff>123825</xdr:rowOff>
                  </from>
                  <to>
                    <xdr:col>15</xdr:col>
                    <xdr:colOff>228600</xdr:colOff>
                    <xdr:row>12</xdr:row>
                    <xdr:rowOff>133350</xdr:rowOff>
                  </to>
                </anchor>
              </controlPr>
            </control>
          </mc:Choice>
        </mc:AlternateContent>
        <mc:AlternateContent xmlns:mc="http://schemas.openxmlformats.org/markup-compatibility/2006">
          <mc:Choice Requires="x14">
            <control shapeId="4917" r:id="rId156" name="p02c02g02o02">
              <controlPr defaultSize="0" autoFill="0" autoLine="0" autoPict="0">
                <anchor moveWithCells="1" sizeWithCells="1">
                  <from>
                    <xdr:col>16</xdr:col>
                    <xdr:colOff>57150</xdr:colOff>
                    <xdr:row>11</xdr:row>
                    <xdr:rowOff>123825</xdr:rowOff>
                  </from>
                  <to>
                    <xdr:col>16</xdr:col>
                    <xdr:colOff>361950</xdr:colOff>
                    <xdr:row>12</xdr:row>
                    <xdr:rowOff>133350</xdr:rowOff>
                  </to>
                </anchor>
              </controlPr>
            </control>
          </mc:Choice>
        </mc:AlternateContent>
        <mc:AlternateContent xmlns:mc="http://schemas.openxmlformats.org/markup-compatibility/2006">
          <mc:Choice Requires="x14">
            <control shapeId="4918" r:id="rId157" name="p02c03g02">
              <controlPr defaultSize="0" print="0" autoFill="0" autoPict="0">
                <anchor moveWithCells="1" sizeWithCells="1">
                  <from>
                    <xdr:col>18</xdr:col>
                    <xdr:colOff>0</xdr:colOff>
                    <xdr:row>11</xdr:row>
                    <xdr:rowOff>0</xdr:rowOff>
                  </from>
                  <to>
                    <xdr:col>23</xdr:col>
                    <xdr:colOff>0</xdr:colOff>
                    <xdr:row>13</xdr:row>
                    <xdr:rowOff>0</xdr:rowOff>
                  </to>
                </anchor>
              </controlPr>
            </control>
          </mc:Choice>
        </mc:AlternateContent>
        <mc:AlternateContent xmlns:mc="http://schemas.openxmlformats.org/markup-compatibility/2006">
          <mc:Choice Requires="x14">
            <control shapeId="4919" r:id="rId158" name="p02c03g02o01">
              <controlPr defaultSize="0" autoFill="0" autoLine="0" autoPict="0">
                <anchor moveWithCells="1" sizeWithCells="1">
                  <from>
                    <xdr:col>19</xdr:col>
                    <xdr:colOff>47625</xdr:colOff>
                    <xdr:row>11</xdr:row>
                    <xdr:rowOff>123825</xdr:rowOff>
                  </from>
                  <to>
                    <xdr:col>20</xdr:col>
                    <xdr:colOff>228600</xdr:colOff>
                    <xdr:row>12</xdr:row>
                    <xdr:rowOff>133350</xdr:rowOff>
                  </to>
                </anchor>
              </controlPr>
            </control>
          </mc:Choice>
        </mc:AlternateContent>
        <mc:AlternateContent xmlns:mc="http://schemas.openxmlformats.org/markup-compatibility/2006">
          <mc:Choice Requires="x14">
            <control shapeId="4920" r:id="rId159" name="p02c03g02o02">
              <controlPr defaultSize="0" autoFill="0" autoLine="0" autoPict="0">
                <anchor moveWithCells="1" sizeWithCells="1">
                  <from>
                    <xdr:col>21</xdr:col>
                    <xdr:colOff>57150</xdr:colOff>
                    <xdr:row>11</xdr:row>
                    <xdr:rowOff>123825</xdr:rowOff>
                  </from>
                  <to>
                    <xdr:col>21</xdr:col>
                    <xdr:colOff>361950</xdr:colOff>
                    <xdr:row>12</xdr:row>
                    <xdr:rowOff>133350</xdr:rowOff>
                  </to>
                </anchor>
              </controlPr>
            </control>
          </mc:Choice>
        </mc:AlternateContent>
        <mc:AlternateContent xmlns:mc="http://schemas.openxmlformats.org/markup-compatibility/2006">
          <mc:Choice Requires="x14">
            <control shapeId="4921" r:id="rId160" name="p02c04g02">
              <controlPr defaultSize="0" print="0" autoFill="0" autoPict="0">
                <anchor moveWithCells="1" sizeWithCells="1">
                  <from>
                    <xdr:col>23</xdr:col>
                    <xdr:colOff>0</xdr:colOff>
                    <xdr:row>11</xdr:row>
                    <xdr:rowOff>0</xdr:rowOff>
                  </from>
                  <to>
                    <xdr:col>28</xdr:col>
                    <xdr:colOff>0</xdr:colOff>
                    <xdr:row>13</xdr:row>
                    <xdr:rowOff>0</xdr:rowOff>
                  </to>
                </anchor>
              </controlPr>
            </control>
          </mc:Choice>
        </mc:AlternateContent>
        <mc:AlternateContent xmlns:mc="http://schemas.openxmlformats.org/markup-compatibility/2006">
          <mc:Choice Requires="x14">
            <control shapeId="4922" r:id="rId161" name="p02c04g02o01">
              <controlPr defaultSize="0" autoFill="0" autoLine="0" autoPict="0">
                <anchor moveWithCells="1" sizeWithCells="1">
                  <from>
                    <xdr:col>24</xdr:col>
                    <xdr:colOff>47625</xdr:colOff>
                    <xdr:row>11</xdr:row>
                    <xdr:rowOff>123825</xdr:rowOff>
                  </from>
                  <to>
                    <xdr:col>25</xdr:col>
                    <xdr:colOff>228600</xdr:colOff>
                    <xdr:row>12</xdr:row>
                    <xdr:rowOff>133350</xdr:rowOff>
                  </to>
                </anchor>
              </controlPr>
            </control>
          </mc:Choice>
        </mc:AlternateContent>
        <mc:AlternateContent xmlns:mc="http://schemas.openxmlformats.org/markup-compatibility/2006">
          <mc:Choice Requires="x14">
            <control shapeId="4923" r:id="rId162" name="p02c04g02o02">
              <controlPr defaultSize="0" autoFill="0" autoLine="0" autoPict="0">
                <anchor moveWithCells="1" sizeWithCells="1">
                  <from>
                    <xdr:col>26</xdr:col>
                    <xdr:colOff>57150</xdr:colOff>
                    <xdr:row>11</xdr:row>
                    <xdr:rowOff>123825</xdr:rowOff>
                  </from>
                  <to>
                    <xdr:col>26</xdr:col>
                    <xdr:colOff>361950</xdr:colOff>
                    <xdr:row>12</xdr:row>
                    <xdr:rowOff>133350</xdr:rowOff>
                  </to>
                </anchor>
              </controlPr>
            </control>
          </mc:Choice>
        </mc:AlternateContent>
        <mc:AlternateContent xmlns:mc="http://schemas.openxmlformats.org/markup-compatibility/2006">
          <mc:Choice Requires="x14">
            <control shapeId="4924" r:id="rId163" name="p02c05g02">
              <controlPr defaultSize="0" print="0" autoFill="0" autoPict="0">
                <anchor moveWithCells="1" sizeWithCells="1">
                  <from>
                    <xdr:col>28</xdr:col>
                    <xdr:colOff>0</xdr:colOff>
                    <xdr:row>11</xdr:row>
                    <xdr:rowOff>0</xdr:rowOff>
                  </from>
                  <to>
                    <xdr:col>33</xdr:col>
                    <xdr:colOff>0</xdr:colOff>
                    <xdr:row>13</xdr:row>
                    <xdr:rowOff>0</xdr:rowOff>
                  </to>
                </anchor>
              </controlPr>
            </control>
          </mc:Choice>
        </mc:AlternateContent>
        <mc:AlternateContent xmlns:mc="http://schemas.openxmlformats.org/markup-compatibility/2006">
          <mc:Choice Requires="x14">
            <control shapeId="4925" r:id="rId164" name="p02c05g02o01">
              <controlPr defaultSize="0" autoFill="0" autoLine="0" autoPict="0">
                <anchor moveWithCells="1" sizeWithCells="1">
                  <from>
                    <xdr:col>29</xdr:col>
                    <xdr:colOff>47625</xdr:colOff>
                    <xdr:row>11</xdr:row>
                    <xdr:rowOff>123825</xdr:rowOff>
                  </from>
                  <to>
                    <xdr:col>30</xdr:col>
                    <xdr:colOff>228600</xdr:colOff>
                    <xdr:row>12</xdr:row>
                    <xdr:rowOff>133350</xdr:rowOff>
                  </to>
                </anchor>
              </controlPr>
            </control>
          </mc:Choice>
        </mc:AlternateContent>
        <mc:AlternateContent xmlns:mc="http://schemas.openxmlformats.org/markup-compatibility/2006">
          <mc:Choice Requires="x14">
            <control shapeId="4926" r:id="rId165" name="p02c05g02o02">
              <controlPr defaultSize="0" autoFill="0" autoLine="0" autoPict="0">
                <anchor moveWithCells="1" sizeWithCells="1">
                  <from>
                    <xdr:col>31</xdr:col>
                    <xdr:colOff>57150</xdr:colOff>
                    <xdr:row>11</xdr:row>
                    <xdr:rowOff>123825</xdr:rowOff>
                  </from>
                  <to>
                    <xdr:col>31</xdr:col>
                    <xdr:colOff>361950</xdr:colOff>
                    <xdr:row>12</xdr:row>
                    <xdr:rowOff>133350</xdr:rowOff>
                  </to>
                </anchor>
              </controlPr>
            </control>
          </mc:Choice>
        </mc:AlternateContent>
        <mc:AlternateContent xmlns:mc="http://schemas.openxmlformats.org/markup-compatibility/2006">
          <mc:Choice Requires="x14">
            <control shapeId="4927" r:id="rId166" name="p02c06g02">
              <controlPr defaultSize="0" print="0" autoFill="0" autoPict="0">
                <anchor moveWithCells="1" sizeWithCells="1">
                  <from>
                    <xdr:col>33</xdr:col>
                    <xdr:colOff>0</xdr:colOff>
                    <xdr:row>11</xdr:row>
                    <xdr:rowOff>0</xdr:rowOff>
                  </from>
                  <to>
                    <xdr:col>38</xdr:col>
                    <xdr:colOff>0</xdr:colOff>
                    <xdr:row>13</xdr:row>
                    <xdr:rowOff>0</xdr:rowOff>
                  </to>
                </anchor>
              </controlPr>
            </control>
          </mc:Choice>
        </mc:AlternateContent>
        <mc:AlternateContent xmlns:mc="http://schemas.openxmlformats.org/markup-compatibility/2006">
          <mc:Choice Requires="x14">
            <control shapeId="4928" r:id="rId167" name="p02c06g02o01">
              <controlPr defaultSize="0" autoFill="0" autoLine="0" autoPict="0">
                <anchor moveWithCells="1" sizeWithCells="1">
                  <from>
                    <xdr:col>34</xdr:col>
                    <xdr:colOff>47625</xdr:colOff>
                    <xdr:row>11</xdr:row>
                    <xdr:rowOff>123825</xdr:rowOff>
                  </from>
                  <to>
                    <xdr:col>35</xdr:col>
                    <xdr:colOff>228600</xdr:colOff>
                    <xdr:row>12</xdr:row>
                    <xdr:rowOff>133350</xdr:rowOff>
                  </to>
                </anchor>
              </controlPr>
            </control>
          </mc:Choice>
        </mc:AlternateContent>
        <mc:AlternateContent xmlns:mc="http://schemas.openxmlformats.org/markup-compatibility/2006">
          <mc:Choice Requires="x14">
            <control shapeId="4929" r:id="rId168" name="p02c06g02o02">
              <controlPr defaultSize="0" autoFill="0" autoLine="0" autoPict="0">
                <anchor moveWithCells="1" sizeWithCells="1">
                  <from>
                    <xdr:col>36</xdr:col>
                    <xdr:colOff>57150</xdr:colOff>
                    <xdr:row>11</xdr:row>
                    <xdr:rowOff>123825</xdr:rowOff>
                  </from>
                  <to>
                    <xdr:col>36</xdr:col>
                    <xdr:colOff>361950</xdr:colOff>
                    <xdr:row>12</xdr:row>
                    <xdr:rowOff>133350</xdr:rowOff>
                  </to>
                </anchor>
              </controlPr>
            </control>
          </mc:Choice>
        </mc:AlternateContent>
        <mc:AlternateContent xmlns:mc="http://schemas.openxmlformats.org/markup-compatibility/2006">
          <mc:Choice Requires="x14">
            <control shapeId="4930" r:id="rId169" name="p02c07g02">
              <controlPr defaultSize="0" print="0" autoFill="0" autoPict="0">
                <anchor moveWithCells="1" sizeWithCells="1">
                  <from>
                    <xdr:col>38</xdr:col>
                    <xdr:colOff>0</xdr:colOff>
                    <xdr:row>11</xdr:row>
                    <xdr:rowOff>0</xdr:rowOff>
                  </from>
                  <to>
                    <xdr:col>43</xdr:col>
                    <xdr:colOff>0</xdr:colOff>
                    <xdr:row>13</xdr:row>
                    <xdr:rowOff>0</xdr:rowOff>
                  </to>
                </anchor>
              </controlPr>
            </control>
          </mc:Choice>
        </mc:AlternateContent>
        <mc:AlternateContent xmlns:mc="http://schemas.openxmlformats.org/markup-compatibility/2006">
          <mc:Choice Requires="x14">
            <control shapeId="4931" r:id="rId170" name="p02c07g02o01">
              <controlPr defaultSize="0" autoFill="0" autoLine="0" autoPict="0">
                <anchor moveWithCells="1" sizeWithCells="1">
                  <from>
                    <xdr:col>39</xdr:col>
                    <xdr:colOff>47625</xdr:colOff>
                    <xdr:row>11</xdr:row>
                    <xdr:rowOff>123825</xdr:rowOff>
                  </from>
                  <to>
                    <xdr:col>40</xdr:col>
                    <xdr:colOff>228600</xdr:colOff>
                    <xdr:row>12</xdr:row>
                    <xdr:rowOff>133350</xdr:rowOff>
                  </to>
                </anchor>
              </controlPr>
            </control>
          </mc:Choice>
        </mc:AlternateContent>
        <mc:AlternateContent xmlns:mc="http://schemas.openxmlformats.org/markup-compatibility/2006">
          <mc:Choice Requires="x14">
            <control shapeId="4932" r:id="rId171" name="p02c07g02o02">
              <controlPr defaultSize="0" autoFill="0" autoLine="0" autoPict="0">
                <anchor moveWithCells="1" sizeWithCells="1">
                  <from>
                    <xdr:col>41</xdr:col>
                    <xdr:colOff>57150</xdr:colOff>
                    <xdr:row>11</xdr:row>
                    <xdr:rowOff>123825</xdr:rowOff>
                  </from>
                  <to>
                    <xdr:col>41</xdr:col>
                    <xdr:colOff>361950</xdr:colOff>
                    <xdr:row>12</xdr:row>
                    <xdr:rowOff>133350</xdr:rowOff>
                  </to>
                </anchor>
              </controlPr>
            </control>
          </mc:Choice>
        </mc:AlternateContent>
        <mc:AlternateContent xmlns:mc="http://schemas.openxmlformats.org/markup-compatibility/2006">
          <mc:Choice Requires="x14">
            <control shapeId="4933" r:id="rId172" name="p02c08g02">
              <controlPr defaultSize="0" print="0" autoFill="0" autoPict="0">
                <anchor moveWithCells="1" sizeWithCells="1">
                  <from>
                    <xdr:col>43</xdr:col>
                    <xdr:colOff>0</xdr:colOff>
                    <xdr:row>11</xdr:row>
                    <xdr:rowOff>0</xdr:rowOff>
                  </from>
                  <to>
                    <xdr:col>48</xdr:col>
                    <xdr:colOff>0</xdr:colOff>
                    <xdr:row>13</xdr:row>
                    <xdr:rowOff>0</xdr:rowOff>
                  </to>
                </anchor>
              </controlPr>
            </control>
          </mc:Choice>
        </mc:AlternateContent>
        <mc:AlternateContent xmlns:mc="http://schemas.openxmlformats.org/markup-compatibility/2006">
          <mc:Choice Requires="x14">
            <control shapeId="4934" r:id="rId173" name="p02c08g02o01">
              <controlPr defaultSize="0" autoFill="0" autoLine="0" autoPict="0">
                <anchor moveWithCells="1" sizeWithCells="1">
                  <from>
                    <xdr:col>44</xdr:col>
                    <xdr:colOff>47625</xdr:colOff>
                    <xdr:row>11</xdr:row>
                    <xdr:rowOff>123825</xdr:rowOff>
                  </from>
                  <to>
                    <xdr:col>45</xdr:col>
                    <xdr:colOff>228600</xdr:colOff>
                    <xdr:row>12</xdr:row>
                    <xdr:rowOff>133350</xdr:rowOff>
                  </to>
                </anchor>
              </controlPr>
            </control>
          </mc:Choice>
        </mc:AlternateContent>
        <mc:AlternateContent xmlns:mc="http://schemas.openxmlformats.org/markup-compatibility/2006">
          <mc:Choice Requires="x14">
            <control shapeId="4935" r:id="rId174" name="p02c08g02o02">
              <controlPr defaultSize="0" autoFill="0" autoLine="0" autoPict="0">
                <anchor moveWithCells="1" sizeWithCells="1">
                  <from>
                    <xdr:col>46</xdr:col>
                    <xdr:colOff>57150</xdr:colOff>
                    <xdr:row>11</xdr:row>
                    <xdr:rowOff>123825</xdr:rowOff>
                  </from>
                  <to>
                    <xdr:col>46</xdr:col>
                    <xdr:colOff>361950</xdr:colOff>
                    <xdr:row>12</xdr:row>
                    <xdr:rowOff>133350</xdr:rowOff>
                  </to>
                </anchor>
              </controlPr>
            </control>
          </mc:Choice>
        </mc:AlternateContent>
        <mc:AlternateContent xmlns:mc="http://schemas.openxmlformats.org/markup-compatibility/2006">
          <mc:Choice Requires="x14">
            <control shapeId="4936" r:id="rId175" name="p02c09g02">
              <controlPr defaultSize="0" print="0" autoFill="0" autoPict="0">
                <anchor moveWithCells="1" sizeWithCells="1">
                  <from>
                    <xdr:col>48</xdr:col>
                    <xdr:colOff>0</xdr:colOff>
                    <xdr:row>11</xdr:row>
                    <xdr:rowOff>0</xdr:rowOff>
                  </from>
                  <to>
                    <xdr:col>53</xdr:col>
                    <xdr:colOff>0</xdr:colOff>
                    <xdr:row>13</xdr:row>
                    <xdr:rowOff>0</xdr:rowOff>
                  </to>
                </anchor>
              </controlPr>
            </control>
          </mc:Choice>
        </mc:AlternateContent>
        <mc:AlternateContent xmlns:mc="http://schemas.openxmlformats.org/markup-compatibility/2006">
          <mc:Choice Requires="x14">
            <control shapeId="4937" r:id="rId176" name="p02c09g02o01">
              <controlPr defaultSize="0" autoFill="0" autoLine="0" autoPict="0">
                <anchor moveWithCells="1" sizeWithCells="1">
                  <from>
                    <xdr:col>49</xdr:col>
                    <xdr:colOff>47625</xdr:colOff>
                    <xdr:row>11</xdr:row>
                    <xdr:rowOff>123825</xdr:rowOff>
                  </from>
                  <to>
                    <xdr:col>50</xdr:col>
                    <xdr:colOff>228600</xdr:colOff>
                    <xdr:row>12</xdr:row>
                    <xdr:rowOff>133350</xdr:rowOff>
                  </to>
                </anchor>
              </controlPr>
            </control>
          </mc:Choice>
        </mc:AlternateContent>
        <mc:AlternateContent xmlns:mc="http://schemas.openxmlformats.org/markup-compatibility/2006">
          <mc:Choice Requires="x14">
            <control shapeId="4938" r:id="rId177" name="p02c09g02o02">
              <controlPr defaultSize="0" autoFill="0" autoLine="0" autoPict="0">
                <anchor moveWithCells="1" sizeWithCells="1">
                  <from>
                    <xdr:col>51</xdr:col>
                    <xdr:colOff>57150</xdr:colOff>
                    <xdr:row>11</xdr:row>
                    <xdr:rowOff>123825</xdr:rowOff>
                  </from>
                  <to>
                    <xdr:col>51</xdr:col>
                    <xdr:colOff>361950</xdr:colOff>
                    <xdr:row>12</xdr:row>
                    <xdr:rowOff>133350</xdr:rowOff>
                  </to>
                </anchor>
              </controlPr>
            </control>
          </mc:Choice>
        </mc:AlternateContent>
        <mc:AlternateContent xmlns:mc="http://schemas.openxmlformats.org/markup-compatibility/2006">
          <mc:Choice Requires="x14">
            <control shapeId="4939" r:id="rId178" name="p02c10g02">
              <controlPr defaultSize="0" print="0" autoFill="0" autoPict="0">
                <anchor moveWithCells="1" sizeWithCells="1">
                  <from>
                    <xdr:col>53</xdr:col>
                    <xdr:colOff>0</xdr:colOff>
                    <xdr:row>11</xdr:row>
                    <xdr:rowOff>0</xdr:rowOff>
                  </from>
                  <to>
                    <xdr:col>58</xdr:col>
                    <xdr:colOff>0</xdr:colOff>
                    <xdr:row>13</xdr:row>
                    <xdr:rowOff>0</xdr:rowOff>
                  </to>
                </anchor>
              </controlPr>
            </control>
          </mc:Choice>
        </mc:AlternateContent>
        <mc:AlternateContent xmlns:mc="http://schemas.openxmlformats.org/markup-compatibility/2006">
          <mc:Choice Requires="x14">
            <control shapeId="4940" r:id="rId179" name="p02c10g02o01">
              <controlPr defaultSize="0" autoFill="0" autoLine="0" autoPict="0">
                <anchor moveWithCells="1" sizeWithCells="1">
                  <from>
                    <xdr:col>54</xdr:col>
                    <xdr:colOff>47625</xdr:colOff>
                    <xdr:row>11</xdr:row>
                    <xdr:rowOff>123825</xdr:rowOff>
                  </from>
                  <to>
                    <xdr:col>55</xdr:col>
                    <xdr:colOff>228600</xdr:colOff>
                    <xdr:row>12</xdr:row>
                    <xdr:rowOff>133350</xdr:rowOff>
                  </to>
                </anchor>
              </controlPr>
            </control>
          </mc:Choice>
        </mc:AlternateContent>
        <mc:AlternateContent xmlns:mc="http://schemas.openxmlformats.org/markup-compatibility/2006">
          <mc:Choice Requires="x14">
            <control shapeId="4941" r:id="rId180" name="p02c10g02o02">
              <controlPr defaultSize="0" autoFill="0" autoLine="0" autoPict="0">
                <anchor moveWithCells="1" sizeWithCells="1">
                  <from>
                    <xdr:col>56</xdr:col>
                    <xdr:colOff>57150</xdr:colOff>
                    <xdr:row>11</xdr:row>
                    <xdr:rowOff>123825</xdr:rowOff>
                  </from>
                  <to>
                    <xdr:col>56</xdr:col>
                    <xdr:colOff>361950</xdr:colOff>
                    <xdr:row>12</xdr:row>
                    <xdr:rowOff>133350</xdr:rowOff>
                  </to>
                </anchor>
              </controlPr>
            </control>
          </mc:Choice>
        </mc:AlternateContent>
        <mc:AlternateContent xmlns:mc="http://schemas.openxmlformats.org/markup-compatibility/2006">
          <mc:Choice Requires="x14">
            <control shapeId="4942" r:id="rId181" name="p02c11g02">
              <controlPr defaultSize="0" print="0" autoFill="0" autoPict="0">
                <anchor moveWithCells="1" sizeWithCells="1">
                  <from>
                    <xdr:col>58</xdr:col>
                    <xdr:colOff>0</xdr:colOff>
                    <xdr:row>11</xdr:row>
                    <xdr:rowOff>0</xdr:rowOff>
                  </from>
                  <to>
                    <xdr:col>63</xdr:col>
                    <xdr:colOff>0</xdr:colOff>
                    <xdr:row>13</xdr:row>
                    <xdr:rowOff>0</xdr:rowOff>
                  </to>
                </anchor>
              </controlPr>
            </control>
          </mc:Choice>
        </mc:AlternateContent>
        <mc:AlternateContent xmlns:mc="http://schemas.openxmlformats.org/markup-compatibility/2006">
          <mc:Choice Requires="x14">
            <control shapeId="4943" r:id="rId182" name="p02c11g02o01">
              <controlPr defaultSize="0" autoFill="0" autoLine="0" autoPict="0">
                <anchor moveWithCells="1" sizeWithCells="1">
                  <from>
                    <xdr:col>59</xdr:col>
                    <xdr:colOff>47625</xdr:colOff>
                    <xdr:row>11</xdr:row>
                    <xdr:rowOff>123825</xdr:rowOff>
                  </from>
                  <to>
                    <xdr:col>60</xdr:col>
                    <xdr:colOff>228600</xdr:colOff>
                    <xdr:row>12</xdr:row>
                    <xdr:rowOff>133350</xdr:rowOff>
                  </to>
                </anchor>
              </controlPr>
            </control>
          </mc:Choice>
        </mc:AlternateContent>
        <mc:AlternateContent xmlns:mc="http://schemas.openxmlformats.org/markup-compatibility/2006">
          <mc:Choice Requires="x14">
            <control shapeId="4944" r:id="rId183" name="p02c11g02o02">
              <controlPr defaultSize="0" autoFill="0" autoLine="0" autoPict="0">
                <anchor moveWithCells="1" sizeWithCells="1">
                  <from>
                    <xdr:col>61</xdr:col>
                    <xdr:colOff>57150</xdr:colOff>
                    <xdr:row>11</xdr:row>
                    <xdr:rowOff>123825</xdr:rowOff>
                  </from>
                  <to>
                    <xdr:col>61</xdr:col>
                    <xdr:colOff>361950</xdr:colOff>
                    <xdr:row>12</xdr:row>
                    <xdr:rowOff>133350</xdr:rowOff>
                  </to>
                </anchor>
              </controlPr>
            </control>
          </mc:Choice>
        </mc:AlternateContent>
        <mc:AlternateContent xmlns:mc="http://schemas.openxmlformats.org/markup-compatibility/2006">
          <mc:Choice Requires="x14">
            <control shapeId="4945" r:id="rId184" name="p02c12g02">
              <controlPr defaultSize="0" print="0" autoFill="0" autoPict="0">
                <anchor moveWithCells="1" sizeWithCells="1">
                  <from>
                    <xdr:col>63</xdr:col>
                    <xdr:colOff>0</xdr:colOff>
                    <xdr:row>11</xdr:row>
                    <xdr:rowOff>0</xdr:rowOff>
                  </from>
                  <to>
                    <xdr:col>68</xdr:col>
                    <xdr:colOff>0</xdr:colOff>
                    <xdr:row>13</xdr:row>
                    <xdr:rowOff>0</xdr:rowOff>
                  </to>
                </anchor>
              </controlPr>
            </control>
          </mc:Choice>
        </mc:AlternateContent>
        <mc:AlternateContent xmlns:mc="http://schemas.openxmlformats.org/markup-compatibility/2006">
          <mc:Choice Requires="x14">
            <control shapeId="4946" r:id="rId185" name="p02c12g02o01">
              <controlPr defaultSize="0" autoFill="0" autoLine="0" autoPict="0">
                <anchor moveWithCells="1" sizeWithCells="1">
                  <from>
                    <xdr:col>64</xdr:col>
                    <xdr:colOff>47625</xdr:colOff>
                    <xdr:row>11</xdr:row>
                    <xdr:rowOff>123825</xdr:rowOff>
                  </from>
                  <to>
                    <xdr:col>65</xdr:col>
                    <xdr:colOff>228600</xdr:colOff>
                    <xdr:row>12</xdr:row>
                    <xdr:rowOff>133350</xdr:rowOff>
                  </to>
                </anchor>
              </controlPr>
            </control>
          </mc:Choice>
        </mc:AlternateContent>
        <mc:AlternateContent xmlns:mc="http://schemas.openxmlformats.org/markup-compatibility/2006">
          <mc:Choice Requires="x14">
            <control shapeId="4947" r:id="rId186" name="p02c12g02o02">
              <controlPr defaultSize="0" autoFill="0" autoLine="0" autoPict="0">
                <anchor moveWithCells="1" sizeWithCells="1">
                  <from>
                    <xdr:col>66</xdr:col>
                    <xdr:colOff>57150</xdr:colOff>
                    <xdr:row>11</xdr:row>
                    <xdr:rowOff>123825</xdr:rowOff>
                  </from>
                  <to>
                    <xdr:col>66</xdr:col>
                    <xdr:colOff>361950</xdr:colOff>
                    <xdr:row>12</xdr:row>
                    <xdr:rowOff>133350</xdr:rowOff>
                  </to>
                </anchor>
              </controlPr>
            </control>
          </mc:Choice>
        </mc:AlternateContent>
        <mc:AlternateContent xmlns:mc="http://schemas.openxmlformats.org/markup-compatibility/2006">
          <mc:Choice Requires="x14">
            <control shapeId="4948" r:id="rId187" name="p02c13g02">
              <controlPr defaultSize="0" print="0" autoFill="0" autoPict="0">
                <anchor moveWithCells="1" sizeWithCells="1">
                  <from>
                    <xdr:col>68</xdr:col>
                    <xdr:colOff>0</xdr:colOff>
                    <xdr:row>11</xdr:row>
                    <xdr:rowOff>0</xdr:rowOff>
                  </from>
                  <to>
                    <xdr:col>73</xdr:col>
                    <xdr:colOff>0</xdr:colOff>
                    <xdr:row>13</xdr:row>
                    <xdr:rowOff>0</xdr:rowOff>
                  </to>
                </anchor>
              </controlPr>
            </control>
          </mc:Choice>
        </mc:AlternateContent>
        <mc:AlternateContent xmlns:mc="http://schemas.openxmlformats.org/markup-compatibility/2006">
          <mc:Choice Requires="x14">
            <control shapeId="4949" r:id="rId188" name="p02c13g02o01">
              <controlPr defaultSize="0" autoFill="0" autoLine="0" autoPict="0">
                <anchor moveWithCells="1" sizeWithCells="1">
                  <from>
                    <xdr:col>69</xdr:col>
                    <xdr:colOff>47625</xdr:colOff>
                    <xdr:row>11</xdr:row>
                    <xdr:rowOff>123825</xdr:rowOff>
                  </from>
                  <to>
                    <xdr:col>70</xdr:col>
                    <xdr:colOff>228600</xdr:colOff>
                    <xdr:row>12</xdr:row>
                    <xdr:rowOff>133350</xdr:rowOff>
                  </to>
                </anchor>
              </controlPr>
            </control>
          </mc:Choice>
        </mc:AlternateContent>
        <mc:AlternateContent xmlns:mc="http://schemas.openxmlformats.org/markup-compatibility/2006">
          <mc:Choice Requires="x14">
            <control shapeId="4950" r:id="rId189" name="p02c13g02o02">
              <controlPr defaultSize="0" autoFill="0" autoLine="0" autoPict="0">
                <anchor moveWithCells="1" sizeWithCells="1">
                  <from>
                    <xdr:col>71</xdr:col>
                    <xdr:colOff>57150</xdr:colOff>
                    <xdr:row>11</xdr:row>
                    <xdr:rowOff>123825</xdr:rowOff>
                  </from>
                  <to>
                    <xdr:col>71</xdr:col>
                    <xdr:colOff>361950</xdr:colOff>
                    <xdr:row>12</xdr:row>
                    <xdr:rowOff>133350</xdr:rowOff>
                  </to>
                </anchor>
              </controlPr>
            </control>
          </mc:Choice>
        </mc:AlternateContent>
        <mc:AlternateContent xmlns:mc="http://schemas.openxmlformats.org/markup-compatibility/2006">
          <mc:Choice Requires="x14">
            <control shapeId="4951" r:id="rId190" name="p02c14g02">
              <controlPr defaultSize="0" print="0" autoFill="0" autoPict="0">
                <anchor moveWithCells="1" sizeWithCells="1">
                  <from>
                    <xdr:col>73</xdr:col>
                    <xdr:colOff>0</xdr:colOff>
                    <xdr:row>11</xdr:row>
                    <xdr:rowOff>0</xdr:rowOff>
                  </from>
                  <to>
                    <xdr:col>78</xdr:col>
                    <xdr:colOff>0</xdr:colOff>
                    <xdr:row>13</xdr:row>
                    <xdr:rowOff>0</xdr:rowOff>
                  </to>
                </anchor>
              </controlPr>
            </control>
          </mc:Choice>
        </mc:AlternateContent>
        <mc:AlternateContent xmlns:mc="http://schemas.openxmlformats.org/markup-compatibility/2006">
          <mc:Choice Requires="x14">
            <control shapeId="4952" r:id="rId191" name="p02c14g02o01">
              <controlPr defaultSize="0" autoFill="0" autoLine="0" autoPict="0">
                <anchor moveWithCells="1" sizeWithCells="1">
                  <from>
                    <xdr:col>74</xdr:col>
                    <xdr:colOff>47625</xdr:colOff>
                    <xdr:row>11</xdr:row>
                    <xdr:rowOff>123825</xdr:rowOff>
                  </from>
                  <to>
                    <xdr:col>75</xdr:col>
                    <xdr:colOff>228600</xdr:colOff>
                    <xdr:row>12</xdr:row>
                    <xdr:rowOff>133350</xdr:rowOff>
                  </to>
                </anchor>
              </controlPr>
            </control>
          </mc:Choice>
        </mc:AlternateContent>
        <mc:AlternateContent xmlns:mc="http://schemas.openxmlformats.org/markup-compatibility/2006">
          <mc:Choice Requires="x14">
            <control shapeId="4953" r:id="rId192" name="p02c14g02o02">
              <controlPr defaultSize="0" autoFill="0" autoLine="0" autoPict="0">
                <anchor moveWithCells="1" sizeWithCells="1">
                  <from>
                    <xdr:col>76</xdr:col>
                    <xdr:colOff>57150</xdr:colOff>
                    <xdr:row>11</xdr:row>
                    <xdr:rowOff>123825</xdr:rowOff>
                  </from>
                  <to>
                    <xdr:col>76</xdr:col>
                    <xdr:colOff>361950</xdr:colOff>
                    <xdr:row>12</xdr:row>
                    <xdr:rowOff>133350</xdr:rowOff>
                  </to>
                </anchor>
              </controlPr>
            </control>
          </mc:Choice>
        </mc:AlternateContent>
        <mc:AlternateContent xmlns:mc="http://schemas.openxmlformats.org/markup-compatibility/2006">
          <mc:Choice Requires="x14">
            <control shapeId="4954" r:id="rId193" name="p02c15g02">
              <controlPr defaultSize="0" print="0" autoFill="0" autoPict="0">
                <anchor moveWithCells="1" sizeWithCells="1">
                  <from>
                    <xdr:col>78</xdr:col>
                    <xdr:colOff>0</xdr:colOff>
                    <xdr:row>11</xdr:row>
                    <xdr:rowOff>0</xdr:rowOff>
                  </from>
                  <to>
                    <xdr:col>83</xdr:col>
                    <xdr:colOff>0</xdr:colOff>
                    <xdr:row>13</xdr:row>
                    <xdr:rowOff>0</xdr:rowOff>
                  </to>
                </anchor>
              </controlPr>
            </control>
          </mc:Choice>
        </mc:AlternateContent>
        <mc:AlternateContent xmlns:mc="http://schemas.openxmlformats.org/markup-compatibility/2006">
          <mc:Choice Requires="x14">
            <control shapeId="4955" r:id="rId194" name="p02c15g02o01">
              <controlPr defaultSize="0" autoFill="0" autoLine="0" autoPict="0">
                <anchor moveWithCells="1" sizeWithCells="1">
                  <from>
                    <xdr:col>79</xdr:col>
                    <xdr:colOff>47625</xdr:colOff>
                    <xdr:row>11</xdr:row>
                    <xdr:rowOff>123825</xdr:rowOff>
                  </from>
                  <to>
                    <xdr:col>80</xdr:col>
                    <xdr:colOff>228600</xdr:colOff>
                    <xdr:row>12</xdr:row>
                    <xdr:rowOff>133350</xdr:rowOff>
                  </to>
                </anchor>
              </controlPr>
            </control>
          </mc:Choice>
        </mc:AlternateContent>
        <mc:AlternateContent xmlns:mc="http://schemas.openxmlformats.org/markup-compatibility/2006">
          <mc:Choice Requires="x14">
            <control shapeId="4956" r:id="rId195" name="p02c15g02o02">
              <controlPr defaultSize="0" autoFill="0" autoLine="0" autoPict="0">
                <anchor moveWithCells="1" sizeWithCells="1">
                  <from>
                    <xdr:col>81</xdr:col>
                    <xdr:colOff>57150</xdr:colOff>
                    <xdr:row>11</xdr:row>
                    <xdr:rowOff>123825</xdr:rowOff>
                  </from>
                  <to>
                    <xdr:col>81</xdr:col>
                    <xdr:colOff>361950</xdr:colOff>
                    <xdr:row>12</xdr:row>
                    <xdr:rowOff>133350</xdr:rowOff>
                  </to>
                </anchor>
              </controlPr>
            </control>
          </mc:Choice>
        </mc:AlternateContent>
        <mc:AlternateContent xmlns:mc="http://schemas.openxmlformats.org/markup-compatibility/2006">
          <mc:Choice Requires="x14">
            <control shapeId="4957" r:id="rId196" name="p02c16g02">
              <controlPr defaultSize="0" print="0" autoFill="0" autoPict="0">
                <anchor moveWithCells="1" sizeWithCells="1">
                  <from>
                    <xdr:col>83</xdr:col>
                    <xdr:colOff>0</xdr:colOff>
                    <xdr:row>11</xdr:row>
                    <xdr:rowOff>0</xdr:rowOff>
                  </from>
                  <to>
                    <xdr:col>88</xdr:col>
                    <xdr:colOff>0</xdr:colOff>
                    <xdr:row>13</xdr:row>
                    <xdr:rowOff>0</xdr:rowOff>
                  </to>
                </anchor>
              </controlPr>
            </control>
          </mc:Choice>
        </mc:AlternateContent>
        <mc:AlternateContent xmlns:mc="http://schemas.openxmlformats.org/markup-compatibility/2006">
          <mc:Choice Requires="x14">
            <control shapeId="4958" r:id="rId197" name="p02c16g02o01">
              <controlPr defaultSize="0" autoFill="0" autoLine="0" autoPict="0">
                <anchor moveWithCells="1" sizeWithCells="1">
                  <from>
                    <xdr:col>84</xdr:col>
                    <xdr:colOff>47625</xdr:colOff>
                    <xdr:row>11</xdr:row>
                    <xdr:rowOff>123825</xdr:rowOff>
                  </from>
                  <to>
                    <xdr:col>85</xdr:col>
                    <xdr:colOff>228600</xdr:colOff>
                    <xdr:row>12</xdr:row>
                    <xdr:rowOff>133350</xdr:rowOff>
                  </to>
                </anchor>
              </controlPr>
            </control>
          </mc:Choice>
        </mc:AlternateContent>
        <mc:AlternateContent xmlns:mc="http://schemas.openxmlformats.org/markup-compatibility/2006">
          <mc:Choice Requires="x14">
            <control shapeId="4959" r:id="rId198" name="p02c16g02o02">
              <controlPr defaultSize="0" autoFill="0" autoLine="0" autoPict="0">
                <anchor moveWithCells="1" sizeWithCells="1">
                  <from>
                    <xdr:col>86</xdr:col>
                    <xdr:colOff>57150</xdr:colOff>
                    <xdr:row>11</xdr:row>
                    <xdr:rowOff>123825</xdr:rowOff>
                  </from>
                  <to>
                    <xdr:col>86</xdr:col>
                    <xdr:colOff>361950</xdr:colOff>
                    <xdr:row>12</xdr:row>
                    <xdr:rowOff>133350</xdr:rowOff>
                  </to>
                </anchor>
              </controlPr>
            </control>
          </mc:Choice>
        </mc:AlternateContent>
        <mc:AlternateContent xmlns:mc="http://schemas.openxmlformats.org/markup-compatibility/2006">
          <mc:Choice Requires="x14">
            <control shapeId="4960" r:id="rId199" name="p02c17g02">
              <controlPr defaultSize="0" print="0" autoFill="0" autoPict="0">
                <anchor moveWithCells="1" sizeWithCells="1">
                  <from>
                    <xdr:col>88</xdr:col>
                    <xdr:colOff>0</xdr:colOff>
                    <xdr:row>11</xdr:row>
                    <xdr:rowOff>0</xdr:rowOff>
                  </from>
                  <to>
                    <xdr:col>93</xdr:col>
                    <xdr:colOff>0</xdr:colOff>
                    <xdr:row>13</xdr:row>
                    <xdr:rowOff>0</xdr:rowOff>
                  </to>
                </anchor>
              </controlPr>
            </control>
          </mc:Choice>
        </mc:AlternateContent>
        <mc:AlternateContent xmlns:mc="http://schemas.openxmlformats.org/markup-compatibility/2006">
          <mc:Choice Requires="x14">
            <control shapeId="4961" r:id="rId200" name="p02c17g02o01">
              <controlPr defaultSize="0" autoFill="0" autoLine="0" autoPict="0">
                <anchor moveWithCells="1" sizeWithCells="1">
                  <from>
                    <xdr:col>89</xdr:col>
                    <xdr:colOff>47625</xdr:colOff>
                    <xdr:row>11</xdr:row>
                    <xdr:rowOff>123825</xdr:rowOff>
                  </from>
                  <to>
                    <xdr:col>90</xdr:col>
                    <xdr:colOff>228600</xdr:colOff>
                    <xdr:row>12</xdr:row>
                    <xdr:rowOff>133350</xdr:rowOff>
                  </to>
                </anchor>
              </controlPr>
            </control>
          </mc:Choice>
        </mc:AlternateContent>
        <mc:AlternateContent xmlns:mc="http://schemas.openxmlformats.org/markup-compatibility/2006">
          <mc:Choice Requires="x14">
            <control shapeId="4962" r:id="rId201" name="p02c17g02o02">
              <controlPr defaultSize="0" autoFill="0" autoLine="0" autoPict="0">
                <anchor moveWithCells="1" sizeWithCells="1">
                  <from>
                    <xdr:col>91</xdr:col>
                    <xdr:colOff>57150</xdr:colOff>
                    <xdr:row>11</xdr:row>
                    <xdr:rowOff>123825</xdr:rowOff>
                  </from>
                  <to>
                    <xdr:col>91</xdr:col>
                    <xdr:colOff>361950</xdr:colOff>
                    <xdr:row>12</xdr:row>
                    <xdr:rowOff>133350</xdr:rowOff>
                  </to>
                </anchor>
              </controlPr>
            </control>
          </mc:Choice>
        </mc:AlternateContent>
        <mc:AlternateContent xmlns:mc="http://schemas.openxmlformats.org/markup-compatibility/2006">
          <mc:Choice Requires="x14">
            <control shapeId="4963" r:id="rId202" name="p02c18g02">
              <controlPr defaultSize="0" print="0" autoFill="0" autoPict="0">
                <anchor moveWithCells="1" sizeWithCells="1">
                  <from>
                    <xdr:col>93</xdr:col>
                    <xdr:colOff>0</xdr:colOff>
                    <xdr:row>11</xdr:row>
                    <xdr:rowOff>0</xdr:rowOff>
                  </from>
                  <to>
                    <xdr:col>98</xdr:col>
                    <xdr:colOff>0</xdr:colOff>
                    <xdr:row>13</xdr:row>
                    <xdr:rowOff>0</xdr:rowOff>
                  </to>
                </anchor>
              </controlPr>
            </control>
          </mc:Choice>
        </mc:AlternateContent>
        <mc:AlternateContent xmlns:mc="http://schemas.openxmlformats.org/markup-compatibility/2006">
          <mc:Choice Requires="x14">
            <control shapeId="4964" r:id="rId203" name="p02c18g02o01">
              <controlPr defaultSize="0" autoFill="0" autoLine="0" autoPict="0">
                <anchor moveWithCells="1" sizeWithCells="1">
                  <from>
                    <xdr:col>94</xdr:col>
                    <xdr:colOff>47625</xdr:colOff>
                    <xdr:row>11</xdr:row>
                    <xdr:rowOff>123825</xdr:rowOff>
                  </from>
                  <to>
                    <xdr:col>95</xdr:col>
                    <xdr:colOff>228600</xdr:colOff>
                    <xdr:row>12</xdr:row>
                    <xdr:rowOff>133350</xdr:rowOff>
                  </to>
                </anchor>
              </controlPr>
            </control>
          </mc:Choice>
        </mc:AlternateContent>
        <mc:AlternateContent xmlns:mc="http://schemas.openxmlformats.org/markup-compatibility/2006">
          <mc:Choice Requires="x14">
            <control shapeId="4965" r:id="rId204" name="p02c18g02o02">
              <controlPr defaultSize="0" autoFill="0" autoLine="0" autoPict="0">
                <anchor moveWithCells="1" sizeWithCells="1">
                  <from>
                    <xdr:col>96</xdr:col>
                    <xdr:colOff>57150</xdr:colOff>
                    <xdr:row>11</xdr:row>
                    <xdr:rowOff>123825</xdr:rowOff>
                  </from>
                  <to>
                    <xdr:col>96</xdr:col>
                    <xdr:colOff>361950</xdr:colOff>
                    <xdr:row>12</xdr:row>
                    <xdr:rowOff>133350</xdr:rowOff>
                  </to>
                </anchor>
              </controlPr>
            </control>
          </mc:Choice>
        </mc:AlternateContent>
        <mc:AlternateContent xmlns:mc="http://schemas.openxmlformats.org/markup-compatibility/2006">
          <mc:Choice Requires="x14">
            <control shapeId="4966" r:id="rId205" name="p02c19g02">
              <controlPr defaultSize="0" print="0" autoFill="0" autoPict="0">
                <anchor moveWithCells="1" sizeWithCells="1">
                  <from>
                    <xdr:col>98</xdr:col>
                    <xdr:colOff>0</xdr:colOff>
                    <xdr:row>11</xdr:row>
                    <xdr:rowOff>0</xdr:rowOff>
                  </from>
                  <to>
                    <xdr:col>103</xdr:col>
                    <xdr:colOff>0</xdr:colOff>
                    <xdr:row>13</xdr:row>
                    <xdr:rowOff>0</xdr:rowOff>
                  </to>
                </anchor>
              </controlPr>
            </control>
          </mc:Choice>
        </mc:AlternateContent>
        <mc:AlternateContent xmlns:mc="http://schemas.openxmlformats.org/markup-compatibility/2006">
          <mc:Choice Requires="x14">
            <control shapeId="4967" r:id="rId206" name="p02c19g02o01">
              <controlPr defaultSize="0" autoFill="0" autoLine="0" autoPict="0">
                <anchor moveWithCells="1" sizeWithCells="1">
                  <from>
                    <xdr:col>99</xdr:col>
                    <xdr:colOff>47625</xdr:colOff>
                    <xdr:row>11</xdr:row>
                    <xdr:rowOff>123825</xdr:rowOff>
                  </from>
                  <to>
                    <xdr:col>100</xdr:col>
                    <xdr:colOff>228600</xdr:colOff>
                    <xdr:row>12</xdr:row>
                    <xdr:rowOff>133350</xdr:rowOff>
                  </to>
                </anchor>
              </controlPr>
            </control>
          </mc:Choice>
        </mc:AlternateContent>
        <mc:AlternateContent xmlns:mc="http://schemas.openxmlformats.org/markup-compatibility/2006">
          <mc:Choice Requires="x14">
            <control shapeId="4968" r:id="rId207" name="p02c19g02o02">
              <controlPr defaultSize="0" autoFill="0" autoLine="0" autoPict="0">
                <anchor moveWithCells="1" sizeWithCells="1">
                  <from>
                    <xdr:col>101</xdr:col>
                    <xdr:colOff>57150</xdr:colOff>
                    <xdr:row>11</xdr:row>
                    <xdr:rowOff>123825</xdr:rowOff>
                  </from>
                  <to>
                    <xdr:col>101</xdr:col>
                    <xdr:colOff>361950</xdr:colOff>
                    <xdr:row>12</xdr:row>
                    <xdr:rowOff>133350</xdr:rowOff>
                  </to>
                </anchor>
              </controlPr>
            </control>
          </mc:Choice>
        </mc:AlternateContent>
        <mc:AlternateContent xmlns:mc="http://schemas.openxmlformats.org/markup-compatibility/2006">
          <mc:Choice Requires="x14">
            <control shapeId="4969" r:id="rId208" name="p02c20g02">
              <controlPr defaultSize="0" print="0" autoFill="0" autoPict="0">
                <anchor moveWithCells="1" sizeWithCells="1">
                  <from>
                    <xdr:col>103</xdr:col>
                    <xdr:colOff>0</xdr:colOff>
                    <xdr:row>11</xdr:row>
                    <xdr:rowOff>0</xdr:rowOff>
                  </from>
                  <to>
                    <xdr:col>108</xdr:col>
                    <xdr:colOff>0</xdr:colOff>
                    <xdr:row>13</xdr:row>
                    <xdr:rowOff>0</xdr:rowOff>
                  </to>
                </anchor>
              </controlPr>
            </control>
          </mc:Choice>
        </mc:AlternateContent>
        <mc:AlternateContent xmlns:mc="http://schemas.openxmlformats.org/markup-compatibility/2006">
          <mc:Choice Requires="x14">
            <control shapeId="4970" r:id="rId209" name="p02c20g02o01">
              <controlPr defaultSize="0" autoFill="0" autoLine="0" autoPict="0">
                <anchor moveWithCells="1" sizeWithCells="1">
                  <from>
                    <xdr:col>104</xdr:col>
                    <xdr:colOff>47625</xdr:colOff>
                    <xdr:row>11</xdr:row>
                    <xdr:rowOff>123825</xdr:rowOff>
                  </from>
                  <to>
                    <xdr:col>105</xdr:col>
                    <xdr:colOff>228600</xdr:colOff>
                    <xdr:row>12</xdr:row>
                    <xdr:rowOff>133350</xdr:rowOff>
                  </to>
                </anchor>
              </controlPr>
            </control>
          </mc:Choice>
        </mc:AlternateContent>
        <mc:AlternateContent xmlns:mc="http://schemas.openxmlformats.org/markup-compatibility/2006">
          <mc:Choice Requires="x14">
            <control shapeId="4971" r:id="rId210" name="p02c20g02o02">
              <controlPr defaultSize="0" autoFill="0" autoLine="0" autoPict="0">
                <anchor moveWithCells="1" sizeWithCells="1">
                  <from>
                    <xdr:col>106</xdr:col>
                    <xdr:colOff>57150</xdr:colOff>
                    <xdr:row>11</xdr:row>
                    <xdr:rowOff>123825</xdr:rowOff>
                  </from>
                  <to>
                    <xdr:col>106</xdr:col>
                    <xdr:colOff>361950</xdr:colOff>
                    <xdr:row>12</xdr:row>
                    <xdr:rowOff>133350</xdr:rowOff>
                  </to>
                </anchor>
              </controlPr>
            </control>
          </mc:Choice>
        </mc:AlternateContent>
        <mc:AlternateContent xmlns:mc="http://schemas.openxmlformats.org/markup-compatibility/2006">
          <mc:Choice Requires="x14">
            <control shapeId="4972" r:id="rId211" name="p02c21g02">
              <controlPr defaultSize="0" print="0" autoFill="0" autoPict="0">
                <anchor moveWithCells="1" sizeWithCells="1">
                  <from>
                    <xdr:col>108</xdr:col>
                    <xdr:colOff>0</xdr:colOff>
                    <xdr:row>11</xdr:row>
                    <xdr:rowOff>0</xdr:rowOff>
                  </from>
                  <to>
                    <xdr:col>113</xdr:col>
                    <xdr:colOff>0</xdr:colOff>
                    <xdr:row>13</xdr:row>
                    <xdr:rowOff>0</xdr:rowOff>
                  </to>
                </anchor>
              </controlPr>
            </control>
          </mc:Choice>
        </mc:AlternateContent>
        <mc:AlternateContent xmlns:mc="http://schemas.openxmlformats.org/markup-compatibility/2006">
          <mc:Choice Requires="x14">
            <control shapeId="4973" r:id="rId212" name="p02c21g02o01">
              <controlPr defaultSize="0" autoFill="0" autoLine="0" autoPict="0">
                <anchor moveWithCells="1" sizeWithCells="1">
                  <from>
                    <xdr:col>109</xdr:col>
                    <xdr:colOff>47625</xdr:colOff>
                    <xdr:row>11</xdr:row>
                    <xdr:rowOff>123825</xdr:rowOff>
                  </from>
                  <to>
                    <xdr:col>110</xdr:col>
                    <xdr:colOff>228600</xdr:colOff>
                    <xdr:row>12</xdr:row>
                    <xdr:rowOff>133350</xdr:rowOff>
                  </to>
                </anchor>
              </controlPr>
            </control>
          </mc:Choice>
        </mc:AlternateContent>
        <mc:AlternateContent xmlns:mc="http://schemas.openxmlformats.org/markup-compatibility/2006">
          <mc:Choice Requires="x14">
            <control shapeId="4974" r:id="rId213" name="p02c21g02o02">
              <controlPr defaultSize="0" autoFill="0" autoLine="0" autoPict="0">
                <anchor moveWithCells="1" sizeWithCells="1">
                  <from>
                    <xdr:col>111</xdr:col>
                    <xdr:colOff>57150</xdr:colOff>
                    <xdr:row>11</xdr:row>
                    <xdr:rowOff>123825</xdr:rowOff>
                  </from>
                  <to>
                    <xdr:col>111</xdr:col>
                    <xdr:colOff>361950</xdr:colOff>
                    <xdr:row>12</xdr:row>
                    <xdr:rowOff>133350</xdr:rowOff>
                  </to>
                </anchor>
              </controlPr>
            </control>
          </mc:Choice>
        </mc:AlternateContent>
        <mc:AlternateContent xmlns:mc="http://schemas.openxmlformats.org/markup-compatibility/2006">
          <mc:Choice Requires="x14">
            <control shapeId="4975" r:id="rId214" name="p02c22g02">
              <controlPr defaultSize="0" print="0" autoFill="0" autoPict="0">
                <anchor moveWithCells="1" sizeWithCells="1">
                  <from>
                    <xdr:col>113</xdr:col>
                    <xdr:colOff>0</xdr:colOff>
                    <xdr:row>11</xdr:row>
                    <xdr:rowOff>0</xdr:rowOff>
                  </from>
                  <to>
                    <xdr:col>118</xdr:col>
                    <xdr:colOff>0</xdr:colOff>
                    <xdr:row>13</xdr:row>
                    <xdr:rowOff>0</xdr:rowOff>
                  </to>
                </anchor>
              </controlPr>
            </control>
          </mc:Choice>
        </mc:AlternateContent>
        <mc:AlternateContent xmlns:mc="http://schemas.openxmlformats.org/markup-compatibility/2006">
          <mc:Choice Requires="x14">
            <control shapeId="4976" r:id="rId215" name="p02c22g02o01">
              <controlPr defaultSize="0" autoFill="0" autoLine="0" autoPict="0">
                <anchor moveWithCells="1" sizeWithCells="1">
                  <from>
                    <xdr:col>114</xdr:col>
                    <xdr:colOff>47625</xdr:colOff>
                    <xdr:row>11</xdr:row>
                    <xdr:rowOff>123825</xdr:rowOff>
                  </from>
                  <to>
                    <xdr:col>115</xdr:col>
                    <xdr:colOff>228600</xdr:colOff>
                    <xdr:row>12</xdr:row>
                    <xdr:rowOff>133350</xdr:rowOff>
                  </to>
                </anchor>
              </controlPr>
            </control>
          </mc:Choice>
        </mc:AlternateContent>
        <mc:AlternateContent xmlns:mc="http://schemas.openxmlformats.org/markup-compatibility/2006">
          <mc:Choice Requires="x14">
            <control shapeId="4977" r:id="rId216" name="p02c22g02o02">
              <controlPr defaultSize="0" autoFill="0" autoLine="0" autoPict="0">
                <anchor moveWithCells="1" sizeWithCells="1">
                  <from>
                    <xdr:col>116</xdr:col>
                    <xdr:colOff>57150</xdr:colOff>
                    <xdr:row>11</xdr:row>
                    <xdr:rowOff>123825</xdr:rowOff>
                  </from>
                  <to>
                    <xdr:col>116</xdr:col>
                    <xdr:colOff>361950</xdr:colOff>
                    <xdr:row>12</xdr:row>
                    <xdr:rowOff>133350</xdr:rowOff>
                  </to>
                </anchor>
              </controlPr>
            </control>
          </mc:Choice>
        </mc:AlternateContent>
        <mc:AlternateContent xmlns:mc="http://schemas.openxmlformats.org/markup-compatibility/2006">
          <mc:Choice Requires="x14">
            <control shapeId="4978" r:id="rId217" name="p02c23g02">
              <controlPr defaultSize="0" print="0" autoFill="0" autoPict="0">
                <anchor moveWithCells="1" sizeWithCells="1">
                  <from>
                    <xdr:col>118</xdr:col>
                    <xdr:colOff>0</xdr:colOff>
                    <xdr:row>11</xdr:row>
                    <xdr:rowOff>0</xdr:rowOff>
                  </from>
                  <to>
                    <xdr:col>123</xdr:col>
                    <xdr:colOff>0</xdr:colOff>
                    <xdr:row>13</xdr:row>
                    <xdr:rowOff>0</xdr:rowOff>
                  </to>
                </anchor>
              </controlPr>
            </control>
          </mc:Choice>
        </mc:AlternateContent>
        <mc:AlternateContent xmlns:mc="http://schemas.openxmlformats.org/markup-compatibility/2006">
          <mc:Choice Requires="x14">
            <control shapeId="4979" r:id="rId218" name="p02c23g02o01">
              <controlPr defaultSize="0" autoFill="0" autoLine="0" autoPict="0">
                <anchor moveWithCells="1" sizeWithCells="1">
                  <from>
                    <xdr:col>119</xdr:col>
                    <xdr:colOff>47625</xdr:colOff>
                    <xdr:row>11</xdr:row>
                    <xdr:rowOff>123825</xdr:rowOff>
                  </from>
                  <to>
                    <xdr:col>120</xdr:col>
                    <xdr:colOff>228600</xdr:colOff>
                    <xdr:row>12</xdr:row>
                    <xdr:rowOff>133350</xdr:rowOff>
                  </to>
                </anchor>
              </controlPr>
            </control>
          </mc:Choice>
        </mc:AlternateContent>
        <mc:AlternateContent xmlns:mc="http://schemas.openxmlformats.org/markup-compatibility/2006">
          <mc:Choice Requires="x14">
            <control shapeId="4980" r:id="rId219" name="p02c23g02o02">
              <controlPr defaultSize="0" autoFill="0" autoLine="0" autoPict="0">
                <anchor moveWithCells="1" sizeWithCells="1">
                  <from>
                    <xdr:col>121</xdr:col>
                    <xdr:colOff>57150</xdr:colOff>
                    <xdr:row>11</xdr:row>
                    <xdr:rowOff>123825</xdr:rowOff>
                  </from>
                  <to>
                    <xdr:col>121</xdr:col>
                    <xdr:colOff>361950</xdr:colOff>
                    <xdr:row>12</xdr:row>
                    <xdr:rowOff>133350</xdr:rowOff>
                  </to>
                </anchor>
              </controlPr>
            </control>
          </mc:Choice>
        </mc:AlternateContent>
        <mc:AlternateContent xmlns:mc="http://schemas.openxmlformats.org/markup-compatibility/2006">
          <mc:Choice Requires="x14">
            <control shapeId="4981" r:id="rId220" name="p02c24g02">
              <controlPr defaultSize="0" print="0" autoFill="0" autoPict="0">
                <anchor moveWithCells="1" sizeWithCells="1">
                  <from>
                    <xdr:col>123</xdr:col>
                    <xdr:colOff>0</xdr:colOff>
                    <xdr:row>11</xdr:row>
                    <xdr:rowOff>0</xdr:rowOff>
                  </from>
                  <to>
                    <xdr:col>128</xdr:col>
                    <xdr:colOff>0</xdr:colOff>
                    <xdr:row>13</xdr:row>
                    <xdr:rowOff>0</xdr:rowOff>
                  </to>
                </anchor>
              </controlPr>
            </control>
          </mc:Choice>
        </mc:AlternateContent>
        <mc:AlternateContent xmlns:mc="http://schemas.openxmlformats.org/markup-compatibility/2006">
          <mc:Choice Requires="x14">
            <control shapeId="4982" r:id="rId221" name="p02c24g02o01">
              <controlPr defaultSize="0" autoFill="0" autoLine="0" autoPict="0">
                <anchor moveWithCells="1" sizeWithCells="1">
                  <from>
                    <xdr:col>124</xdr:col>
                    <xdr:colOff>47625</xdr:colOff>
                    <xdr:row>11</xdr:row>
                    <xdr:rowOff>123825</xdr:rowOff>
                  </from>
                  <to>
                    <xdr:col>125</xdr:col>
                    <xdr:colOff>228600</xdr:colOff>
                    <xdr:row>12</xdr:row>
                    <xdr:rowOff>133350</xdr:rowOff>
                  </to>
                </anchor>
              </controlPr>
            </control>
          </mc:Choice>
        </mc:AlternateContent>
        <mc:AlternateContent xmlns:mc="http://schemas.openxmlformats.org/markup-compatibility/2006">
          <mc:Choice Requires="x14">
            <control shapeId="4983" r:id="rId222" name="p02c24g02o02">
              <controlPr defaultSize="0" autoFill="0" autoLine="0" autoPict="0">
                <anchor moveWithCells="1" sizeWithCells="1">
                  <from>
                    <xdr:col>126</xdr:col>
                    <xdr:colOff>57150</xdr:colOff>
                    <xdr:row>11</xdr:row>
                    <xdr:rowOff>123825</xdr:rowOff>
                  </from>
                  <to>
                    <xdr:col>126</xdr:col>
                    <xdr:colOff>361950</xdr:colOff>
                    <xdr:row>12</xdr:row>
                    <xdr:rowOff>133350</xdr:rowOff>
                  </to>
                </anchor>
              </controlPr>
            </control>
          </mc:Choice>
        </mc:AlternateContent>
        <mc:AlternateContent xmlns:mc="http://schemas.openxmlformats.org/markup-compatibility/2006">
          <mc:Choice Requires="x14">
            <control shapeId="4984" r:id="rId223" name="p02c25g02">
              <controlPr defaultSize="0" print="0" autoFill="0" autoPict="0">
                <anchor moveWithCells="1" sizeWithCells="1">
                  <from>
                    <xdr:col>128</xdr:col>
                    <xdr:colOff>0</xdr:colOff>
                    <xdr:row>11</xdr:row>
                    <xdr:rowOff>0</xdr:rowOff>
                  </from>
                  <to>
                    <xdr:col>133</xdr:col>
                    <xdr:colOff>0</xdr:colOff>
                    <xdr:row>13</xdr:row>
                    <xdr:rowOff>0</xdr:rowOff>
                  </to>
                </anchor>
              </controlPr>
            </control>
          </mc:Choice>
        </mc:AlternateContent>
        <mc:AlternateContent xmlns:mc="http://schemas.openxmlformats.org/markup-compatibility/2006">
          <mc:Choice Requires="x14">
            <control shapeId="4985" r:id="rId224" name="p02c25g02o01">
              <controlPr defaultSize="0" autoFill="0" autoLine="0" autoPict="0">
                <anchor moveWithCells="1" sizeWithCells="1">
                  <from>
                    <xdr:col>129</xdr:col>
                    <xdr:colOff>47625</xdr:colOff>
                    <xdr:row>11</xdr:row>
                    <xdr:rowOff>123825</xdr:rowOff>
                  </from>
                  <to>
                    <xdr:col>130</xdr:col>
                    <xdr:colOff>228600</xdr:colOff>
                    <xdr:row>12</xdr:row>
                    <xdr:rowOff>133350</xdr:rowOff>
                  </to>
                </anchor>
              </controlPr>
            </control>
          </mc:Choice>
        </mc:AlternateContent>
        <mc:AlternateContent xmlns:mc="http://schemas.openxmlformats.org/markup-compatibility/2006">
          <mc:Choice Requires="x14">
            <control shapeId="4986" r:id="rId225" name="p02c25g02o02">
              <controlPr defaultSize="0" autoFill="0" autoLine="0" autoPict="0">
                <anchor moveWithCells="1" sizeWithCells="1">
                  <from>
                    <xdr:col>131</xdr:col>
                    <xdr:colOff>57150</xdr:colOff>
                    <xdr:row>11</xdr:row>
                    <xdr:rowOff>123825</xdr:rowOff>
                  </from>
                  <to>
                    <xdr:col>131</xdr:col>
                    <xdr:colOff>361950</xdr:colOff>
                    <xdr:row>12</xdr:row>
                    <xdr:rowOff>133350</xdr:rowOff>
                  </to>
                </anchor>
              </controlPr>
            </control>
          </mc:Choice>
        </mc:AlternateContent>
        <mc:AlternateContent xmlns:mc="http://schemas.openxmlformats.org/markup-compatibility/2006">
          <mc:Choice Requires="x14">
            <control shapeId="4987" r:id="rId226" name="p02c26g02">
              <controlPr defaultSize="0" print="0" autoFill="0" autoPict="0">
                <anchor moveWithCells="1" sizeWithCells="1">
                  <from>
                    <xdr:col>133</xdr:col>
                    <xdr:colOff>0</xdr:colOff>
                    <xdr:row>11</xdr:row>
                    <xdr:rowOff>0</xdr:rowOff>
                  </from>
                  <to>
                    <xdr:col>138</xdr:col>
                    <xdr:colOff>0</xdr:colOff>
                    <xdr:row>13</xdr:row>
                    <xdr:rowOff>0</xdr:rowOff>
                  </to>
                </anchor>
              </controlPr>
            </control>
          </mc:Choice>
        </mc:AlternateContent>
        <mc:AlternateContent xmlns:mc="http://schemas.openxmlformats.org/markup-compatibility/2006">
          <mc:Choice Requires="x14">
            <control shapeId="4988" r:id="rId227" name="p02c26g02o01">
              <controlPr defaultSize="0" autoFill="0" autoLine="0" autoPict="0">
                <anchor moveWithCells="1" sizeWithCells="1">
                  <from>
                    <xdr:col>134</xdr:col>
                    <xdr:colOff>47625</xdr:colOff>
                    <xdr:row>11</xdr:row>
                    <xdr:rowOff>123825</xdr:rowOff>
                  </from>
                  <to>
                    <xdr:col>135</xdr:col>
                    <xdr:colOff>228600</xdr:colOff>
                    <xdr:row>12</xdr:row>
                    <xdr:rowOff>133350</xdr:rowOff>
                  </to>
                </anchor>
              </controlPr>
            </control>
          </mc:Choice>
        </mc:AlternateContent>
        <mc:AlternateContent xmlns:mc="http://schemas.openxmlformats.org/markup-compatibility/2006">
          <mc:Choice Requires="x14">
            <control shapeId="4989" r:id="rId228" name="p02c26g02o02">
              <controlPr defaultSize="0" autoFill="0" autoLine="0" autoPict="0">
                <anchor moveWithCells="1" sizeWithCells="1">
                  <from>
                    <xdr:col>136</xdr:col>
                    <xdr:colOff>57150</xdr:colOff>
                    <xdr:row>11</xdr:row>
                    <xdr:rowOff>123825</xdr:rowOff>
                  </from>
                  <to>
                    <xdr:col>136</xdr:col>
                    <xdr:colOff>361950</xdr:colOff>
                    <xdr:row>12</xdr:row>
                    <xdr:rowOff>133350</xdr:rowOff>
                  </to>
                </anchor>
              </controlPr>
            </control>
          </mc:Choice>
        </mc:AlternateContent>
        <mc:AlternateContent xmlns:mc="http://schemas.openxmlformats.org/markup-compatibility/2006">
          <mc:Choice Requires="x14">
            <control shapeId="4990" r:id="rId229" name="p02c27g02">
              <controlPr defaultSize="0" print="0" autoFill="0" autoPict="0">
                <anchor moveWithCells="1" sizeWithCells="1">
                  <from>
                    <xdr:col>138</xdr:col>
                    <xdr:colOff>0</xdr:colOff>
                    <xdr:row>11</xdr:row>
                    <xdr:rowOff>0</xdr:rowOff>
                  </from>
                  <to>
                    <xdr:col>143</xdr:col>
                    <xdr:colOff>0</xdr:colOff>
                    <xdr:row>13</xdr:row>
                    <xdr:rowOff>0</xdr:rowOff>
                  </to>
                </anchor>
              </controlPr>
            </control>
          </mc:Choice>
        </mc:AlternateContent>
        <mc:AlternateContent xmlns:mc="http://schemas.openxmlformats.org/markup-compatibility/2006">
          <mc:Choice Requires="x14">
            <control shapeId="4991" r:id="rId230" name="p02c27g02o01">
              <controlPr defaultSize="0" autoFill="0" autoLine="0" autoPict="0">
                <anchor moveWithCells="1" sizeWithCells="1">
                  <from>
                    <xdr:col>139</xdr:col>
                    <xdr:colOff>47625</xdr:colOff>
                    <xdr:row>11</xdr:row>
                    <xdr:rowOff>123825</xdr:rowOff>
                  </from>
                  <to>
                    <xdr:col>140</xdr:col>
                    <xdr:colOff>228600</xdr:colOff>
                    <xdr:row>12</xdr:row>
                    <xdr:rowOff>133350</xdr:rowOff>
                  </to>
                </anchor>
              </controlPr>
            </control>
          </mc:Choice>
        </mc:AlternateContent>
        <mc:AlternateContent xmlns:mc="http://schemas.openxmlformats.org/markup-compatibility/2006">
          <mc:Choice Requires="x14">
            <control shapeId="4992" r:id="rId231" name="p02c27g02o02">
              <controlPr defaultSize="0" autoFill="0" autoLine="0" autoPict="0">
                <anchor moveWithCells="1" sizeWithCells="1">
                  <from>
                    <xdr:col>141</xdr:col>
                    <xdr:colOff>57150</xdr:colOff>
                    <xdr:row>11</xdr:row>
                    <xdr:rowOff>123825</xdr:rowOff>
                  </from>
                  <to>
                    <xdr:col>141</xdr:col>
                    <xdr:colOff>361950</xdr:colOff>
                    <xdr:row>12</xdr:row>
                    <xdr:rowOff>133350</xdr:rowOff>
                  </to>
                </anchor>
              </controlPr>
            </control>
          </mc:Choice>
        </mc:AlternateContent>
        <mc:AlternateContent xmlns:mc="http://schemas.openxmlformats.org/markup-compatibility/2006">
          <mc:Choice Requires="x14">
            <control shapeId="4993" r:id="rId232" name="p02c28g02">
              <controlPr defaultSize="0" print="0" autoFill="0" autoPict="0">
                <anchor moveWithCells="1" sizeWithCells="1">
                  <from>
                    <xdr:col>143</xdr:col>
                    <xdr:colOff>0</xdr:colOff>
                    <xdr:row>11</xdr:row>
                    <xdr:rowOff>0</xdr:rowOff>
                  </from>
                  <to>
                    <xdr:col>148</xdr:col>
                    <xdr:colOff>0</xdr:colOff>
                    <xdr:row>13</xdr:row>
                    <xdr:rowOff>0</xdr:rowOff>
                  </to>
                </anchor>
              </controlPr>
            </control>
          </mc:Choice>
        </mc:AlternateContent>
        <mc:AlternateContent xmlns:mc="http://schemas.openxmlformats.org/markup-compatibility/2006">
          <mc:Choice Requires="x14">
            <control shapeId="4994" r:id="rId233" name="p02c28g02o01">
              <controlPr defaultSize="0" autoFill="0" autoLine="0" autoPict="0">
                <anchor moveWithCells="1" sizeWithCells="1">
                  <from>
                    <xdr:col>144</xdr:col>
                    <xdr:colOff>47625</xdr:colOff>
                    <xdr:row>11</xdr:row>
                    <xdr:rowOff>123825</xdr:rowOff>
                  </from>
                  <to>
                    <xdr:col>145</xdr:col>
                    <xdr:colOff>228600</xdr:colOff>
                    <xdr:row>12</xdr:row>
                    <xdr:rowOff>133350</xdr:rowOff>
                  </to>
                </anchor>
              </controlPr>
            </control>
          </mc:Choice>
        </mc:AlternateContent>
        <mc:AlternateContent xmlns:mc="http://schemas.openxmlformats.org/markup-compatibility/2006">
          <mc:Choice Requires="x14">
            <control shapeId="4995" r:id="rId234" name="p02c28g02o02">
              <controlPr defaultSize="0" autoFill="0" autoLine="0" autoPict="0">
                <anchor moveWithCells="1" sizeWithCells="1">
                  <from>
                    <xdr:col>146</xdr:col>
                    <xdr:colOff>57150</xdr:colOff>
                    <xdr:row>11</xdr:row>
                    <xdr:rowOff>123825</xdr:rowOff>
                  </from>
                  <to>
                    <xdr:col>146</xdr:col>
                    <xdr:colOff>361950</xdr:colOff>
                    <xdr:row>12</xdr:row>
                    <xdr:rowOff>133350</xdr:rowOff>
                  </to>
                </anchor>
              </controlPr>
            </control>
          </mc:Choice>
        </mc:AlternateContent>
        <mc:AlternateContent xmlns:mc="http://schemas.openxmlformats.org/markup-compatibility/2006">
          <mc:Choice Requires="x14">
            <control shapeId="4996" r:id="rId235" name="p02c29g02">
              <controlPr defaultSize="0" print="0" autoFill="0" autoPict="0">
                <anchor moveWithCells="1" sizeWithCells="1">
                  <from>
                    <xdr:col>148</xdr:col>
                    <xdr:colOff>0</xdr:colOff>
                    <xdr:row>11</xdr:row>
                    <xdr:rowOff>0</xdr:rowOff>
                  </from>
                  <to>
                    <xdr:col>153</xdr:col>
                    <xdr:colOff>0</xdr:colOff>
                    <xdr:row>13</xdr:row>
                    <xdr:rowOff>0</xdr:rowOff>
                  </to>
                </anchor>
              </controlPr>
            </control>
          </mc:Choice>
        </mc:AlternateContent>
        <mc:AlternateContent xmlns:mc="http://schemas.openxmlformats.org/markup-compatibility/2006">
          <mc:Choice Requires="x14">
            <control shapeId="4997" r:id="rId236" name="p02c29g02o01">
              <controlPr defaultSize="0" autoFill="0" autoLine="0" autoPict="0">
                <anchor moveWithCells="1" sizeWithCells="1">
                  <from>
                    <xdr:col>149</xdr:col>
                    <xdr:colOff>47625</xdr:colOff>
                    <xdr:row>11</xdr:row>
                    <xdr:rowOff>123825</xdr:rowOff>
                  </from>
                  <to>
                    <xdr:col>150</xdr:col>
                    <xdr:colOff>228600</xdr:colOff>
                    <xdr:row>12</xdr:row>
                    <xdr:rowOff>133350</xdr:rowOff>
                  </to>
                </anchor>
              </controlPr>
            </control>
          </mc:Choice>
        </mc:AlternateContent>
        <mc:AlternateContent xmlns:mc="http://schemas.openxmlformats.org/markup-compatibility/2006">
          <mc:Choice Requires="x14">
            <control shapeId="4998" r:id="rId237" name="p02c29g02o02">
              <controlPr defaultSize="0" autoFill="0" autoLine="0" autoPict="0">
                <anchor moveWithCells="1" sizeWithCells="1">
                  <from>
                    <xdr:col>151</xdr:col>
                    <xdr:colOff>57150</xdr:colOff>
                    <xdr:row>11</xdr:row>
                    <xdr:rowOff>123825</xdr:rowOff>
                  </from>
                  <to>
                    <xdr:col>151</xdr:col>
                    <xdr:colOff>361950</xdr:colOff>
                    <xdr:row>12</xdr:row>
                    <xdr:rowOff>133350</xdr:rowOff>
                  </to>
                </anchor>
              </controlPr>
            </control>
          </mc:Choice>
        </mc:AlternateContent>
        <mc:AlternateContent xmlns:mc="http://schemas.openxmlformats.org/markup-compatibility/2006">
          <mc:Choice Requires="x14">
            <control shapeId="4999" r:id="rId238" name="p02c30g02">
              <controlPr defaultSize="0" print="0" autoFill="0" autoPict="0">
                <anchor moveWithCells="1" sizeWithCells="1">
                  <from>
                    <xdr:col>153</xdr:col>
                    <xdr:colOff>0</xdr:colOff>
                    <xdr:row>11</xdr:row>
                    <xdr:rowOff>0</xdr:rowOff>
                  </from>
                  <to>
                    <xdr:col>158</xdr:col>
                    <xdr:colOff>0</xdr:colOff>
                    <xdr:row>13</xdr:row>
                    <xdr:rowOff>0</xdr:rowOff>
                  </to>
                </anchor>
              </controlPr>
            </control>
          </mc:Choice>
        </mc:AlternateContent>
        <mc:AlternateContent xmlns:mc="http://schemas.openxmlformats.org/markup-compatibility/2006">
          <mc:Choice Requires="x14">
            <control shapeId="5000" r:id="rId239" name="p02c30g02o01">
              <controlPr defaultSize="0" autoFill="0" autoLine="0" autoPict="0">
                <anchor moveWithCells="1" sizeWithCells="1">
                  <from>
                    <xdr:col>154</xdr:col>
                    <xdr:colOff>47625</xdr:colOff>
                    <xdr:row>11</xdr:row>
                    <xdr:rowOff>123825</xdr:rowOff>
                  </from>
                  <to>
                    <xdr:col>155</xdr:col>
                    <xdr:colOff>228600</xdr:colOff>
                    <xdr:row>12</xdr:row>
                    <xdr:rowOff>133350</xdr:rowOff>
                  </to>
                </anchor>
              </controlPr>
            </control>
          </mc:Choice>
        </mc:AlternateContent>
        <mc:AlternateContent xmlns:mc="http://schemas.openxmlformats.org/markup-compatibility/2006">
          <mc:Choice Requires="x14">
            <control shapeId="5001" r:id="rId240" name="p02c30g02o02">
              <controlPr defaultSize="0" autoFill="0" autoLine="0" autoPict="0">
                <anchor moveWithCells="1" sizeWithCells="1">
                  <from>
                    <xdr:col>156</xdr:col>
                    <xdr:colOff>57150</xdr:colOff>
                    <xdr:row>11</xdr:row>
                    <xdr:rowOff>123825</xdr:rowOff>
                  </from>
                  <to>
                    <xdr:col>156</xdr:col>
                    <xdr:colOff>361950</xdr:colOff>
                    <xdr:row>12</xdr:row>
                    <xdr:rowOff>133350</xdr:rowOff>
                  </to>
                </anchor>
              </controlPr>
            </control>
          </mc:Choice>
        </mc:AlternateContent>
        <mc:AlternateContent xmlns:mc="http://schemas.openxmlformats.org/markup-compatibility/2006">
          <mc:Choice Requires="x14">
            <control shapeId="5002" r:id="rId241" name="p02c31g02">
              <controlPr defaultSize="0" print="0" autoFill="0" autoPict="0">
                <anchor moveWithCells="1" sizeWithCells="1">
                  <from>
                    <xdr:col>158</xdr:col>
                    <xdr:colOff>0</xdr:colOff>
                    <xdr:row>11</xdr:row>
                    <xdr:rowOff>0</xdr:rowOff>
                  </from>
                  <to>
                    <xdr:col>163</xdr:col>
                    <xdr:colOff>0</xdr:colOff>
                    <xdr:row>13</xdr:row>
                    <xdr:rowOff>0</xdr:rowOff>
                  </to>
                </anchor>
              </controlPr>
            </control>
          </mc:Choice>
        </mc:AlternateContent>
        <mc:AlternateContent xmlns:mc="http://schemas.openxmlformats.org/markup-compatibility/2006">
          <mc:Choice Requires="x14">
            <control shapeId="5003" r:id="rId242" name="p02c31g02o01">
              <controlPr defaultSize="0" autoFill="0" autoLine="0" autoPict="0">
                <anchor moveWithCells="1" sizeWithCells="1">
                  <from>
                    <xdr:col>159</xdr:col>
                    <xdr:colOff>47625</xdr:colOff>
                    <xdr:row>11</xdr:row>
                    <xdr:rowOff>123825</xdr:rowOff>
                  </from>
                  <to>
                    <xdr:col>160</xdr:col>
                    <xdr:colOff>228600</xdr:colOff>
                    <xdr:row>12</xdr:row>
                    <xdr:rowOff>133350</xdr:rowOff>
                  </to>
                </anchor>
              </controlPr>
            </control>
          </mc:Choice>
        </mc:AlternateContent>
        <mc:AlternateContent xmlns:mc="http://schemas.openxmlformats.org/markup-compatibility/2006">
          <mc:Choice Requires="x14">
            <control shapeId="5004" r:id="rId243" name="p02c31g02o02">
              <controlPr defaultSize="0" autoFill="0" autoLine="0" autoPict="0">
                <anchor moveWithCells="1" sizeWithCells="1">
                  <from>
                    <xdr:col>161</xdr:col>
                    <xdr:colOff>57150</xdr:colOff>
                    <xdr:row>11</xdr:row>
                    <xdr:rowOff>123825</xdr:rowOff>
                  </from>
                  <to>
                    <xdr:col>161</xdr:col>
                    <xdr:colOff>361950</xdr:colOff>
                    <xdr:row>12</xdr:row>
                    <xdr:rowOff>133350</xdr:rowOff>
                  </to>
                </anchor>
              </controlPr>
            </control>
          </mc:Choice>
        </mc:AlternateContent>
        <mc:AlternateContent xmlns:mc="http://schemas.openxmlformats.org/markup-compatibility/2006">
          <mc:Choice Requires="x14">
            <control shapeId="5005" r:id="rId244" name="p02c32g02">
              <controlPr defaultSize="0" print="0" autoFill="0" autoPict="0">
                <anchor moveWithCells="1" sizeWithCells="1">
                  <from>
                    <xdr:col>163</xdr:col>
                    <xdr:colOff>0</xdr:colOff>
                    <xdr:row>11</xdr:row>
                    <xdr:rowOff>0</xdr:rowOff>
                  </from>
                  <to>
                    <xdr:col>168</xdr:col>
                    <xdr:colOff>0</xdr:colOff>
                    <xdr:row>13</xdr:row>
                    <xdr:rowOff>0</xdr:rowOff>
                  </to>
                </anchor>
              </controlPr>
            </control>
          </mc:Choice>
        </mc:AlternateContent>
        <mc:AlternateContent xmlns:mc="http://schemas.openxmlformats.org/markup-compatibility/2006">
          <mc:Choice Requires="x14">
            <control shapeId="5006" r:id="rId245" name="p02c32g02o01">
              <controlPr defaultSize="0" autoFill="0" autoLine="0" autoPict="0">
                <anchor moveWithCells="1" sizeWithCells="1">
                  <from>
                    <xdr:col>164</xdr:col>
                    <xdr:colOff>47625</xdr:colOff>
                    <xdr:row>11</xdr:row>
                    <xdr:rowOff>123825</xdr:rowOff>
                  </from>
                  <to>
                    <xdr:col>165</xdr:col>
                    <xdr:colOff>228600</xdr:colOff>
                    <xdr:row>12</xdr:row>
                    <xdr:rowOff>133350</xdr:rowOff>
                  </to>
                </anchor>
              </controlPr>
            </control>
          </mc:Choice>
        </mc:AlternateContent>
        <mc:AlternateContent xmlns:mc="http://schemas.openxmlformats.org/markup-compatibility/2006">
          <mc:Choice Requires="x14">
            <control shapeId="5007" r:id="rId246" name="p02c32g02o02">
              <controlPr defaultSize="0" autoFill="0" autoLine="0" autoPict="0">
                <anchor moveWithCells="1" sizeWithCells="1">
                  <from>
                    <xdr:col>166</xdr:col>
                    <xdr:colOff>57150</xdr:colOff>
                    <xdr:row>11</xdr:row>
                    <xdr:rowOff>123825</xdr:rowOff>
                  </from>
                  <to>
                    <xdr:col>166</xdr:col>
                    <xdr:colOff>361950</xdr:colOff>
                    <xdr:row>12</xdr:row>
                    <xdr:rowOff>133350</xdr:rowOff>
                  </to>
                </anchor>
              </controlPr>
            </control>
          </mc:Choice>
        </mc:AlternateContent>
        <mc:AlternateContent xmlns:mc="http://schemas.openxmlformats.org/markup-compatibility/2006">
          <mc:Choice Requires="x14">
            <control shapeId="5008" r:id="rId247" name="p02c33g02">
              <controlPr defaultSize="0" print="0" autoFill="0" autoPict="0">
                <anchor moveWithCells="1" sizeWithCells="1">
                  <from>
                    <xdr:col>168</xdr:col>
                    <xdr:colOff>0</xdr:colOff>
                    <xdr:row>11</xdr:row>
                    <xdr:rowOff>0</xdr:rowOff>
                  </from>
                  <to>
                    <xdr:col>173</xdr:col>
                    <xdr:colOff>0</xdr:colOff>
                    <xdr:row>13</xdr:row>
                    <xdr:rowOff>0</xdr:rowOff>
                  </to>
                </anchor>
              </controlPr>
            </control>
          </mc:Choice>
        </mc:AlternateContent>
        <mc:AlternateContent xmlns:mc="http://schemas.openxmlformats.org/markup-compatibility/2006">
          <mc:Choice Requires="x14">
            <control shapeId="5009" r:id="rId248" name="p02c33g02o01">
              <controlPr defaultSize="0" autoFill="0" autoLine="0" autoPict="0">
                <anchor moveWithCells="1" sizeWithCells="1">
                  <from>
                    <xdr:col>169</xdr:col>
                    <xdr:colOff>47625</xdr:colOff>
                    <xdr:row>11</xdr:row>
                    <xdr:rowOff>123825</xdr:rowOff>
                  </from>
                  <to>
                    <xdr:col>170</xdr:col>
                    <xdr:colOff>228600</xdr:colOff>
                    <xdr:row>12</xdr:row>
                    <xdr:rowOff>133350</xdr:rowOff>
                  </to>
                </anchor>
              </controlPr>
            </control>
          </mc:Choice>
        </mc:AlternateContent>
        <mc:AlternateContent xmlns:mc="http://schemas.openxmlformats.org/markup-compatibility/2006">
          <mc:Choice Requires="x14">
            <control shapeId="5010" r:id="rId249" name="p02c33g02o02">
              <controlPr defaultSize="0" autoFill="0" autoLine="0" autoPict="0">
                <anchor moveWithCells="1" sizeWithCells="1">
                  <from>
                    <xdr:col>171</xdr:col>
                    <xdr:colOff>57150</xdr:colOff>
                    <xdr:row>11</xdr:row>
                    <xdr:rowOff>123825</xdr:rowOff>
                  </from>
                  <to>
                    <xdr:col>171</xdr:col>
                    <xdr:colOff>361950</xdr:colOff>
                    <xdr:row>12</xdr:row>
                    <xdr:rowOff>133350</xdr:rowOff>
                  </to>
                </anchor>
              </controlPr>
            </control>
          </mc:Choice>
        </mc:AlternateContent>
        <mc:AlternateContent xmlns:mc="http://schemas.openxmlformats.org/markup-compatibility/2006">
          <mc:Choice Requires="x14">
            <control shapeId="5011" r:id="rId250" name="p02c34g02">
              <controlPr defaultSize="0" print="0" autoFill="0" autoPict="0">
                <anchor moveWithCells="1" sizeWithCells="1">
                  <from>
                    <xdr:col>173</xdr:col>
                    <xdr:colOff>0</xdr:colOff>
                    <xdr:row>11</xdr:row>
                    <xdr:rowOff>0</xdr:rowOff>
                  </from>
                  <to>
                    <xdr:col>178</xdr:col>
                    <xdr:colOff>0</xdr:colOff>
                    <xdr:row>13</xdr:row>
                    <xdr:rowOff>0</xdr:rowOff>
                  </to>
                </anchor>
              </controlPr>
            </control>
          </mc:Choice>
        </mc:AlternateContent>
        <mc:AlternateContent xmlns:mc="http://schemas.openxmlformats.org/markup-compatibility/2006">
          <mc:Choice Requires="x14">
            <control shapeId="5012" r:id="rId251" name="p02c34g02o01">
              <controlPr defaultSize="0" autoFill="0" autoLine="0" autoPict="0">
                <anchor moveWithCells="1" sizeWithCells="1">
                  <from>
                    <xdr:col>174</xdr:col>
                    <xdr:colOff>47625</xdr:colOff>
                    <xdr:row>11</xdr:row>
                    <xdr:rowOff>123825</xdr:rowOff>
                  </from>
                  <to>
                    <xdr:col>175</xdr:col>
                    <xdr:colOff>228600</xdr:colOff>
                    <xdr:row>12</xdr:row>
                    <xdr:rowOff>133350</xdr:rowOff>
                  </to>
                </anchor>
              </controlPr>
            </control>
          </mc:Choice>
        </mc:AlternateContent>
        <mc:AlternateContent xmlns:mc="http://schemas.openxmlformats.org/markup-compatibility/2006">
          <mc:Choice Requires="x14">
            <control shapeId="5013" r:id="rId252" name="p02c34g02o02">
              <controlPr defaultSize="0" autoFill="0" autoLine="0" autoPict="0">
                <anchor moveWithCells="1" sizeWithCells="1">
                  <from>
                    <xdr:col>176</xdr:col>
                    <xdr:colOff>57150</xdr:colOff>
                    <xdr:row>11</xdr:row>
                    <xdr:rowOff>123825</xdr:rowOff>
                  </from>
                  <to>
                    <xdr:col>176</xdr:col>
                    <xdr:colOff>361950</xdr:colOff>
                    <xdr:row>12</xdr:row>
                    <xdr:rowOff>133350</xdr:rowOff>
                  </to>
                </anchor>
              </controlPr>
            </control>
          </mc:Choice>
        </mc:AlternateContent>
        <mc:AlternateContent xmlns:mc="http://schemas.openxmlformats.org/markup-compatibility/2006">
          <mc:Choice Requires="x14">
            <control shapeId="5014" r:id="rId253" name="p02c35g02">
              <controlPr defaultSize="0" print="0" autoFill="0" autoPict="0">
                <anchor moveWithCells="1" sizeWithCells="1">
                  <from>
                    <xdr:col>178</xdr:col>
                    <xdr:colOff>0</xdr:colOff>
                    <xdr:row>11</xdr:row>
                    <xdr:rowOff>0</xdr:rowOff>
                  </from>
                  <to>
                    <xdr:col>183</xdr:col>
                    <xdr:colOff>0</xdr:colOff>
                    <xdr:row>13</xdr:row>
                    <xdr:rowOff>0</xdr:rowOff>
                  </to>
                </anchor>
              </controlPr>
            </control>
          </mc:Choice>
        </mc:AlternateContent>
        <mc:AlternateContent xmlns:mc="http://schemas.openxmlformats.org/markup-compatibility/2006">
          <mc:Choice Requires="x14">
            <control shapeId="5015" r:id="rId254" name="p02c35g02o01">
              <controlPr defaultSize="0" autoFill="0" autoLine="0" autoPict="0">
                <anchor moveWithCells="1" sizeWithCells="1">
                  <from>
                    <xdr:col>179</xdr:col>
                    <xdr:colOff>47625</xdr:colOff>
                    <xdr:row>11</xdr:row>
                    <xdr:rowOff>123825</xdr:rowOff>
                  </from>
                  <to>
                    <xdr:col>180</xdr:col>
                    <xdr:colOff>228600</xdr:colOff>
                    <xdr:row>12</xdr:row>
                    <xdr:rowOff>133350</xdr:rowOff>
                  </to>
                </anchor>
              </controlPr>
            </control>
          </mc:Choice>
        </mc:AlternateContent>
        <mc:AlternateContent xmlns:mc="http://schemas.openxmlformats.org/markup-compatibility/2006">
          <mc:Choice Requires="x14">
            <control shapeId="5016" r:id="rId255" name="p02c35g02o02">
              <controlPr defaultSize="0" autoFill="0" autoLine="0" autoPict="0">
                <anchor moveWithCells="1" sizeWithCells="1">
                  <from>
                    <xdr:col>181</xdr:col>
                    <xdr:colOff>57150</xdr:colOff>
                    <xdr:row>11</xdr:row>
                    <xdr:rowOff>123825</xdr:rowOff>
                  </from>
                  <to>
                    <xdr:col>181</xdr:col>
                    <xdr:colOff>361950</xdr:colOff>
                    <xdr:row>12</xdr:row>
                    <xdr:rowOff>133350</xdr:rowOff>
                  </to>
                </anchor>
              </controlPr>
            </control>
          </mc:Choice>
        </mc:AlternateContent>
        <mc:AlternateContent xmlns:mc="http://schemas.openxmlformats.org/markup-compatibility/2006">
          <mc:Choice Requires="x14">
            <control shapeId="5017" r:id="rId256" name="p02c36g02">
              <controlPr defaultSize="0" print="0" autoFill="0" autoPict="0">
                <anchor moveWithCells="1" sizeWithCells="1">
                  <from>
                    <xdr:col>183</xdr:col>
                    <xdr:colOff>0</xdr:colOff>
                    <xdr:row>11</xdr:row>
                    <xdr:rowOff>0</xdr:rowOff>
                  </from>
                  <to>
                    <xdr:col>188</xdr:col>
                    <xdr:colOff>0</xdr:colOff>
                    <xdr:row>13</xdr:row>
                    <xdr:rowOff>0</xdr:rowOff>
                  </to>
                </anchor>
              </controlPr>
            </control>
          </mc:Choice>
        </mc:AlternateContent>
        <mc:AlternateContent xmlns:mc="http://schemas.openxmlformats.org/markup-compatibility/2006">
          <mc:Choice Requires="x14">
            <control shapeId="5018" r:id="rId257" name="p02c36g02o01">
              <controlPr defaultSize="0" autoFill="0" autoLine="0" autoPict="0">
                <anchor moveWithCells="1" sizeWithCells="1">
                  <from>
                    <xdr:col>184</xdr:col>
                    <xdr:colOff>47625</xdr:colOff>
                    <xdr:row>11</xdr:row>
                    <xdr:rowOff>123825</xdr:rowOff>
                  </from>
                  <to>
                    <xdr:col>185</xdr:col>
                    <xdr:colOff>228600</xdr:colOff>
                    <xdr:row>12</xdr:row>
                    <xdr:rowOff>133350</xdr:rowOff>
                  </to>
                </anchor>
              </controlPr>
            </control>
          </mc:Choice>
        </mc:AlternateContent>
        <mc:AlternateContent xmlns:mc="http://schemas.openxmlformats.org/markup-compatibility/2006">
          <mc:Choice Requires="x14">
            <control shapeId="5019" r:id="rId258" name="p02c36g02o02">
              <controlPr defaultSize="0" autoFill="0" autoLine="0" autoPict="0">
                <anchor moveWithCells="1" sizeWithCells="1">
                  <from>
                    <xdr:col>186</xdr:col>
                    <xdr:colOff>57150</xdr:colOff>
                    <xdr:row>11</xdr:row>
                    <xdr:rowOff>123825</xdr:rowOff>
                  </from>
                  <to>
                    <xdr:col>186</xdr:col>
                    <xdr:colOff>361950</xdr:colOff>
                    <xdr:row>12</xdr:row>
                    <xdr:rowOff>133350</xdr:rowOff>
                  </to>
                </anchor>
              </controlPr>
            </control>
          </mc:Choice>
        </mc:AlternateContent>
        <mc:AlternateContent xmlns:mc="http://schemas.openxmlformats.org/markup-compatibility/2006">
          <mc:Choice Requires="x14">
            <control shapeId="5020" r:id="rId259" name="p02c37g02">
              <controlPr defaultSize="0" print="0" autoFill="0" autoPict="0">
                <anchor moveWithCells="1" sizeWithCells="1">
                  <from>
                    <xdr:col>188</xdr:col>
                    <xdr:colOff>0</xdr:colOff>
                    <xdr:row>11</xdr:row>
                    <xdr:rowOff>0</xdr:rowOff>
                  </from>
                  <to>
                    <xdr:col>193</xdr:col>
                    <xdr:colOff>0</xdr:colOff>
                    <xdr:row>13</xdr:row>
                    <xdr:rowOff>0</xdr:rowOff>
                  </to>
                </anchor>
              </controlPr>
            </control>
          </mc:Choice>
        </mc:AlternateContent>
        <mc:AlternateContent xmlns:mc="http://schemas.openxmlformats.org/markup-compatibility/2006">
          <mc:Choice Requires="x14">
            <control shapeId="5021" r:id="rId260" name="p02c37g02o01">
              <controlPr defaultSize="0" autoFill="0" autoLine="0" autoPict="0">
                <anchor moveWithCells="1" sizeWithCells="1">
                  <from>
                    <xdr:col>189</xdr:col>
                    <xdr:colOff>47625</xdr:colOff>
                    <xdr:row>11</xdr:row>
                    <xdr:rowOff>123825</xdr:rowOff>
                  </from>
                  <to>
                    <xdr:col>190</xdr:col>
                    <xdr:colOff>228600</xdr:colOff>
                    <xdr:row>12</xdr:row>
                    <xdr:rowOff>133350</xdr:rowOff>
                  </to>
                </anchor>
              </controlPr>
            </control>
          </mc:Choice>
        </mc:AlternateContent>
        <mc:AlternateContent xmlns:mc="http://schemas.openxmlformats.org/markup-compatibility/2006">
          <mc:Choice Requires="x14">
            <control shapeId="5022" r:id="rId261" name="p02c37g02o02">
              <controlPr defaultSize="0" autoFill="0" autoLine="0" autoPict="0">
                <anchor moveWithCells="1" sizeWithCells="1">
                  <from>
                    <xdr:col>191</xdr:col>
                    <xdr:colOff>57150</xdr:colOff>
                    <xdr:row>11</xdr:row>
                    <xdr:rowOff>123825</xdr:rowOff>
                  </from>
                  <to>
                    <xdr:col>191</xdr:col>
                    <xdr:colOff>361950</xdr:colOff>
                    <xdr:row>12</xdr:row>
                    <xdr:rowOff>133350</xdr:rowOff>
                  </to>
                </anchor>
              </controlPr>
            </control>
          </mc:Choice>
        </mc:AlternateContent>
        <mc:AlternateContent xmlns:mc="http://schemas.openxmlformats.org/markup-compatibility/2006">
          <mc:Choice Requires="x14">
            <control shapeId="5023" r:id="rId262" name="p02c38g02">
              <controlPr defaultSize="0" print="0" autoFill="0" autoPict="0">
                <anchor moveWithCells="1" sizeWithCells="1">
                  <from>
                    <xdr:col>193</xdr:col>
                    <xdr:colOff>0</xdr:colOff>
                    <xdr:row>11</xdr:row>
                    <xdr:rowOff>0</xdr:rowOff>
                  </from>
                  <to>
                    <xdr:col>198</xdr:col>
                    <xdr:colOff>0</xdr:colOff>
                    <xdr:row>13</xdr:row>
                    <xdr:rowOff>0</xdr:rowOff>
                  </to>
                </anchor>
              </controlPr>
            </control>
          </mc:Choice>
        </mc:AlternateContent>
        <mc:AlternateContent xmlns:mc="http://schemas.openxmlformats.org/markup-compatibility/2006">
          <mc:Choice Requires="x14">
            <control shapeId="5024" r:id="rId263" name="p02c38g02o01">
              <controlPr defaultSize="0" autoFill="0" autoLine="0" autoPict="0">
                <anchor moveWithCells="1" sizeWithCells="1">
                  <from>
                    <xdr:col>194</xdr:col>
                    <xdr:colOff>47625</xdr:colOff>
                    <xdr:row>11</xdr:row>
                    <xdr:rowOff>123825</xdr:rowOff>
                  </from>
                  <to>
                    <xdr:col>195</xdr:col>
                    <xdr:colOff>228600</xdr:colOff>
                    <xdr:row>12</xdr:row>
                    <xdr:rowOff>133350</xdr:rowOff>
                  </to>
                </anchor>
              </controlPr>
            </control>
          </mc:Choice>
        </mc:AlternateContent>
        <mc:AlternateContent xmlns:mc="http://schemas.openxmlformats.org/markup-compatibility/2006">
          <mc:Choice Requires="x14">
            <control shapeId="5025" r:id="rId264" name="p02c38g02o02">
              <controlPr defaultSize="0" autoFill="0" autoLine="0" autoPict="0">
                <anchor moveWithCells="1" sizeWithCells="1">
                  <from>
                    <xdr:col>196</xdr:col>
                    <xdr:colOff>57150</xdr:colOff>
                    <xdr:row>11</xdr:row>
                    <xdr:rowOff>123825</xdr:rowOff>
                  </from>
                  <to>
                    <xdr:col>196</xdr:col>
                    <xdr:colOff>361950</xdr:colOff>
                    <xdr:row>12</xdr:row>
                    <xdr:rowOff>133350</xdr:rowOff>
                  </to>
                </anchor>
              </controlPr>
            </control>
          </mc:Choice>
        </mc:AlternateContent>
        <mc:AlternateContent xmlns:mc="http://schemas.openxmlformats.org/markup-compatibility/2006">
          <mc:Choice Requires="x14">
            <control shapeId="5026" r:id="rId265" name="p02c39g02">
              <controlPr defaultSize="0" print="0" autoFill="0" autoPict="0">
                <anchor moveWithCells="1" sizeWithCells="1">
                  <from>
                    <xdr:col>198</xdr:col>
                    <xdr:colOff>0</xdr:colOff>
                    <xdr:row>11</xdr:row>
                    <xdr:rowOff>0</xdr:rowOff>
                  </from>
                  <to>
                    <xdr:col>203</xdr:col>
                    <xdr:colOff>0</xdr:colOff>
                    <xdr:row>13</xdr:row>
                    <xdr:rowOff>0</xdr:rowOff>
                  </to>
                </anchor>
              </controlPr>
            </control>
          </mc:Choice>
        </mc:AlternateContent>
        <mc:AlternateContent xmlns:mc="http://schemas.openxmlformats.org/markup-compatibility/2006">
          <mc:Choice Requires="x14">
            <control shapeId="5027" r:id="rId266" name="p02c39g02o01">
              <controlPr defaultSize="0" autoFill="0" autoLine="0" autoPict="0">
                <anchor moveWithCells="1" sizeWithCells="1">
                  <from>
                    <xdr:col>199</xdr:col>
                    <xdr:colOff>47625</xdr:colOff>
                    <xdr:row>11</xdr:row>
                    <xdr:rowOff>123825</xdr:rowOff>
                  </from>
                  <to>
                    <xdr:col>200</xdr:col>
                    <xdr:colOff>228600</xdr:colOff>
                    <xdr:row>12</xdr:row>
                    <xdr:rowOff>133350</xdr:rowOff>
                  </to>
                </anchor>
              </controlPr>
            </control>
          </mc:Choice>
        </mc:AlternateContent>
        <mc:AlternateContent xmlns:mc="http://schemas.openxmlformats.org/markup-compatibility/2006">
          <mc:Choice Requires="x14">
            <control shapeId="5028" r:id="rId267" name="p02c39g02o02">
              <controlPr defaultSize="0" autoFill="0" autoLine="0" autoPict="0">
                <anchor moveWithCells="1" sizeWithCells="1">
                  <from>
                    <xdr:col>201</xdr:col>
                    <xdr:colOff>57150</xdr:colOff>
                    <xdr:row>11</xdr:row>
                    <xdr:rowOff>123825</xdr:rowOff>
                  </from>
                  <to>
                    <xdr:col>201</xdr:col>
                    <xdr:colOff>361950</xdr:colOff>
                    <xdr:row>12</xdr:row>
                    <xdr:rowOff>133350</xdr:rowOff>
                  </to>
                </anchor>
              </controlPr>
            </control>
          </mc:Choice>
        </mc:AlternateContent>
        <mc:AlternateContent xmlns:mc="http://schemas.openxmlformats.org/markup-compatibility/2006">
          <mc:Choice Requires="x14">
            <control shapeId="5029" r:id="rId268" name="p02c40g02">
              <controlPr defaultSize="0" print="0" autoFill="0" autoPict="0">
                <anchor moveWithCells="1" sizeWithCells="1">
                  <from>
                    <xdr:col>203</xdr:col>
                    <xdr:colOff>0</xdr:colOff>
                    <xdr:row>11</xdr:row>
                    <xdr:rowOff>0</xdr:rowOff>
                  </from>
                  <to>
                    <xdr:col>208</xdr:col>
                    <xdr:colOff>0</xdr:colOff>
                    <xdr:row>13</xdr:row>
                    <xdr:rowOff>0</xdr:rowOff>
                  </to>
                </anchor>
              </controlPr>
            </control>
          </mc:Choice>
        </mc:AlternateContent>
        <mc:AlternateContent xmlns:mc="http://schemas.openxmlformats.org/markup-compatibility/2006">
          <mc:Choice Requires="x14">
            <control shapeId="5030" r:id="rId269" name="p02c40g02o01">
              <controlPr defaultSize="0" autoFill="0" autoLine="0" autoPict="0">
                <anchor moveWithCells="1" sizeWithCells="1">
                  <from>
                    <xdr:col>204</xdr:col>
                    <xdr:colOff>47625</xdr:colOff>
                    <xdr:row>11</xdr:row>
                    <xdr:rowOff>123825</xdr:rowOff>
                  </from>
                  <to>
                    <xdr:col>205</xdr:col>
                    <xdr:colOff>228600</xdr:colOff>
                    <xdr:row>12</xdr:row>
                    <xdr:rowOff>133350</xdr:rowOff>
                  </to>
                </anchor>
              </controlPr>
            </control>
          </mc:Choice>
        </mc:AlternateContent>
        <mc:AlternateContent xmlns:mc="http://schemas.openxmlformats.org/markup-compatibility/2006">
          <mc:Choice Requires="x14">
            <control shapeId="5031" r:id="rId270" name="p02c40g02o02">
              <controlPr defaultSize="0" autoFill="0" autoLine="0" autoPict="0">
                <anchor moveWithCells="1" sizeWithCells="1">
                  <from>
                    <xdr:col>206</xdr:col>
                    <xdr:colOff>57150</xdr:colOff>
                    <xdr:row>11</xdr:row>
                    <xdr:rowOff>123825</xdr:rowOff>
                  </from>
                  <to>
                    <xdr:col>206</xdr:col>
                    <xdr:colOff>361950</xdr:colOff>
                    <xdr:row>12</xdr:row>
                    <xdr:rowOff>133350</xdr:rowOff>
                  </to>
                </anchor>
              </controlPr>
            </control>
          </mc:Choice>
        </mc:AlternateContent>
        <mc:AlternateContent xmlns:mc="http://schemas.openxmlformats.org/markup-compatibility/2006">
          <mc:Choice Requires="x14">
            <control shapeId="5032" r:id="rId271" name="p02c41g02">
              <controlPr defaultSize="0" print="0" autoFill="0" autoPict="0">
                <anchor moveWithCells="1" sizeWithCells="1">
                  <from>
                    <xdr:col>208</xdr:col>
                    <xdr:colOff>0</xdr:colOff>
                    <xdr:row>11</xdr:row>
                    <xdr:rowOff>0</xdr:rowOff>
                  </from>
                  <to>
                    <xdr:col>213</xdr:col>
                    <xdr:colOff>0</xdr:colOff>
                    <xdr:row>13</xdr:row>
                    <xdr:rowOff>0</xdr:rowOff>
                  </to>
                </anchor>
              </controlPr>
            </control>
          </mc:Choice>
        </mc:AlternateContent>
        <mc:AlternateContent xmlns:mc="http://schemas.openxmlformats.org/markup-compatibility/2006">
          <mc:Choice Requires="x14">
            <control shapeId="5033" r:id="rId272" name="p02c41g02o01">
              <controlPr defaultSize="0" autoFill="0" autoLine="0" autoPict="0">
                <anchor moveWithCells="1" sizeWithCells="1">
                  <from>
                    <xdr:col>209</xdr:col>
                    <xdr:colOff>47625</xdr:colOff>
                    <xdr:row>11</xdr:row>
                    <xdr:rowOff>123825</xdr:rowOff>
                  </from>
                  <to>
                    <xdr:col>210</xdr:col>
                    <xdr:colOff>228600</xdr:colOff>
                    <xdr:row>12</xdr:row>
                    <xdr:rowOff>133350</xdr:rowOff>
                  </to>
                </anchor>
              </controlPr>
            </control>
          </mc:Choice>
        </mc:AlternateContent>
        <mc:AlternateContent xmlns:mc="http://schemas.openxmlformats.org/markup-compatibility/2006">
          <mc:Choice Requires="x14">
            <control shapeId="5034" r:id="rId273" name="p02c41g02o02">
              <controlPr defaultSize="0" autoFill="0" autoLine="0" autoPict="0">
                <anchor moveWithCells="1" sizeWithCells="1">
                  <from>
                    <xdr:col>211</xdr:col>
                    <xdr:colOff>57150</xdr:colOff>
                    <xdr:row>11</xdr:row>
                    <xdr:rowOff>123825</xdr:rowOff>
                  </from>
                  <to>
                    <xdr:col>211</xdr:col>
                    <xdr:colOff>361950</xdr:colOff>
                    <xdr:row>12</xdr:row>
                    <xdr:rowOff>133350</xdr:rowOff>
                  </to>
                </anchor>
              </controlPr>
            </control>
          </mc:Choice>
        </mc:AlternateContent>
        <mc:AlternateContent xmlns:mc="http://schemas.openxmlformats.org/markup-compatibility/2006">
          <mc:Choice Requires="x14">
            <control shapeId="5035" r:id="rId274" name="p02c42g02">
              <controlPr defaultSize="0" print="0" autoFill="0" autoPict="0">
                <anchor moveWithCells="1" sizeWithCells="1">
                  <from>
                    <xdr:col>213</xdr:col>
                    <xdr:colOff>0</xdr:colOff>
                    <xdr:row>11</xdr:row>
                    <xdr:rowOff>0</xdr:rowOff>
                  </from>
                  <to>
                    <xdr:col>218</xdr:col>
                    <xdr:colOff>0</xdr:colOff>
                    <xdr:row>13</xdr:row>
                    <xdr:rowOff>0</xdr:rowOff>
                  </to>
                </anchor>
              </controlPr>
            </control>
          </mc:Choice>
        </mc:AlternateContent>
        <mc:AlternateContent xmlns:mc="http://schemas.openxmlformats.org/markup-compatibility/2006">
          <mc:Choice Requires="x14">
            <control shapeId="5036" r:id="rId275" name="p02c42g02o01">
              <controlPr defaultSize="0" autoFill="0" autoLine="0" autoPict="0">
                <anchor moveWithCells="1" sizeWithCells="1">
                  <from>
                    <xdr:col>214</xdr:col>
                    <xdr:colOff>47625</xdr:colOff>
                    <xdr:row>11</xdr:row>
                    <xdr:rowOff>123825</xdr:rowOff>
                  </from>
                  <to>
                    <xdr:col>215</xdr:col>
                    <xdr:colOff>228600</xdr:colOff>
                    <xdr:row>12</xdr:row>
                    <xdr:rowOff>133350</xdr:rowOff>
                  </to>
                </anchor>
              </controlPr>
            </control>
          </mc:Choice>
        </mc:AlternateContent>
        <mc:AlternateContent xmlns:mc="http://schemas.openxmlformats.org/markup-compatibility/2006">
          <mc:Choice Requires="x14">
            <control shapeId="5037" r:id="rId276" name="p02c42g02o02">
              <controlPr defaultSize="0" autoFill="0" autoLine="0" autoPict="0">
                <anchor moveWithCells="1" sizeWithCells="1">
                  <from>
                    <xdr:col>216</xdr:col>
                    <xdr:colOff>57150</xdr:colOff>
                    <xdr:row>11</xdr:row>
                    <xdr:rowOff>123825</xdr:rowOff>
                  </from>
                  <to>
                    <xdr:col>216</xdr:col>
                    <xdr:colOff>361950</xdr:colOff>
                    <xdr:row>12</xdr:row>
                    <xdr:rowOff>133350</xdr:rowOff>
                  </to>
                </anchor>
              </controlPr>
            </control>
          </mc:Choice>
        </mc:AlternateContent>
        <mc:AlternateContent xmlns:mc="http://schemas.openxmlformats.org/markup-compatibility/2006">
          <mc:Choice Requires="x14">
            <control shapeId="5038" r:id="rId277" name="p02c43g02">
              <controlPr defaultSize="0" print="0" autoFill="0" autoPict="0">
                <anchor moveWithCells="1" sizeWithCells="1">
                  <from>
                    <xdr:col>218</xdr:col>
                    <xdr:colOff>0</xdr:colOff>
                    <xdr:row>11</xdr:row>
                    <xdr:rowOff>0</xdr:rowOff>
                  </from>
                  <to>
                    <xdr:col>223</xdr:col>
                    <xdr:colOff>0</xdr:colOff>
                    <xdr:row>13</xdr:row>
                    <xdr:rowOff>0</xdr:rowOff>
                  </to>
                </anchor>
              </controlPr>
            </control>
          </mc:Choice>
        </mc:AlternateContent>
        <mc:AlternateContent xmlns:mc="http://schemas.openxmlformats.org/markup-compatibility/2006">
          <mc:Choice Requires="x14">
            <control shapeId="5039" r:id="rId278" name="p02c43g02o01">
              <controlPr defaultSize="0" autoFill="0" autoLine="0" autoPict="0">
                <anchor moveWithCells="1" sizeWithCells="1">
                  <from>
                    <xdr:col>219</xdr:col>
                    <xdr:colOff>47625</xdr:colOff>
                    <xdr:row>11</xdr:row>
                    <xdr:rowOff>123825</xdr:rowOff>
                  </from>
                  <to>
                    <xdr:col>220</xdr:col>
                    <xdr:colOff>228600</xdr:colOff>
                    <xdr:row>12</xdr:row>
                    <xdr:rowOff>133350</xdr:rowOff>
                  </to>
                </anchor>
              </controlPr>
            </control>
          </mc:Choice>
        </mc:AlternateContent>
        <mc:AlternateContent xmlns:mc="http://schemas.openxmlformats.org/markup-compatibility/2006">
          <mc:Choice Requires="x14">
            <control shapeId="5040" r:id="rId279" name="p02c43g02o02">
              <controlPr defaultSize="0" autoFill="0" autoLine="0" autoPict="0">
                <anchor moveWithCells="1" sizeWithCells="1">
                  <from>
                    <xdr:col>221</xdr:col>
                    <xdr:colOff>57150</xdr:colOff>
                    <xdr:row>11</xdr:row>
                    <xdr:rowOff>123825</xdr:rowOff>
                  </from>
                  <to>
                    <xdr:col>221</xdr:col>
                    <xdr:colOff>361950</xdr:colOff>
                    <xdr:row>12</xdr:row>
                    <xdr:rowOff>133350</xdr:rowOff>
                  </to>
                </anchor>
              </controlPr>
            </control>
          </mc:Choice>
        </mc:AlternateContent>
        <mc:AlternateContent xmlns:mc="http://schemas.openxmlformats.org/markup-compatibility/2006">
          <mc:Choice Requires="x14">
            <control shapeId="5041" r:id="rId280" name="p02c44g02">
              <controlPr defaultSize="0" print="0" autoFill="0" autoPict="0">
                <anchor moveWithCells="1" sizeWithCells="1">
                  <from>
                    <xdr:col>223</xdr:col>
                    <xdr:colOff>0</xdr:colOff>
                    <xdr:row>11</xdr:row>
                    <xdr:rowOff>0</xdr:rowOff>
                  </from>
                  <to>
                    <xdr:col>228</xdr:col>
                    <xdr:colOff>0</xdr:colOff>
                    <xdr:row>13</xdr:row>
                    <xdr:rowOff>0</xdr:rowOff>
                  </to>
                </anchor>
              </controlPr>
            </control>
          </mc:Choice>
        </mc:AlternateContent>
        <mc:AlternateContent xmlns:mc="http://schemas.openxmlformats.org/markup-compatibility/2006">
          <mc:Choice Requires="x14">
            <control shapeId="5042" r:id="rId281" name="p02c44g02o01">
              <controlPr defaultSize="0" autoFill="0" autoLine="0" autoPict="0">
                <anchor moveWithCells="1" sizeWithCells="1">
                  <from>
                    <xdr:col>224</xdr:col>
                    <xdr:colOff>47625</xdr:colOff>
                    <xdr:row>11</xdr:row>
                    <xdr:rowOff>123825</xdr:rowOff>
                  </from>
                  <to>
                    <xdr:col>225</xdr:col>
                    <xdr:colOff>228600</xdr:colOff>
                    <xdr:row>12</xdr:row>
                    <xdr:rowOff>133350</xdr:rowOff>
                  </to>
                </anchor>
              </controlPr>
            </control>
          </mc:Choice>
        </mc:AlternateContent>
        <mc:AlternateContent xmlns:mc="http://schemas.openxmlformats.org/markup-compatibility/2006">
          <mc:Choice Requires="x14">
            <control shapeId="5043" r:id="rId282" name="p02c44g02o02">
              <controlPr defaultSize="0" autoFill="0" autoLine="0" autoPict="0">
                <anchor moveWithCells="1" sizeWithCells="1">
                  <from>
                    <xdr:col>226</xdr:col>
                    <xdr:colOff>57150</xdr:colOff>
                    <xdr:row>11</xdr:row>
                    <xdr:rowOff>123825</xdr:rowOff>
                  </from>
                  <to>
                    <xdr:col>226</xdr:col>
                    <xdr:colOff>361950</xdr:colOff>
                    <xdr:row>12</xdr:row>
                    <xdr:rowOff>133350</xdr:rowOff>
                  </to>
                </anchor>
              </controlPr>
            </control>
          </mc:Choice>
        </mc:AlternateContent>
        <mc:AlternateContent xmlns:mc="http://schemas.openxmlformats.org/markup-compatibility/2006">
          <mc:Choice Requires="x14">
            <control shapeId="5044" r:id="rId283" name="p02c45g02">
              <controlPr defaultSize="0" print="0" autoFill="0" autoPict="0">
                <anchor moveWithCells="1" sizeWithCells="1">
                  <from>
                    <xdr:col>228</xdr:col>
                    <xdr:colOff>0</xdr:colOff>
                    <xdr:row>11</xdr:row>
                    <xdr:rowOff>0</xdr:rowOff>
                  </from>
                  <to>
                    <xdr:col>233</xdr:col>
                    <xdr:colOff>0</xdr:colOff>
                    <xdr:row>13</xdr:row>
                    <xdr:rowOff>0</xdr:rowOff>
                  </to>
                </anchor>
              </controlPr>
            </control>
          </mc:Choice>
        </mc:AlternateContent>
        <mc:AlternateContent xmlns:mc="http://schemas.openxmlformats.org/markup-compatibility/2006">
          <mc:Choice Requires="x14">
            <control shapeId="5045" r:id="rId284" name="p02c45g02o01">
              <controlPr defaultSize="0" autoFill="0" autoLine="0" autoPict="0">
                <anchor moveWithCells="1" sizeWithCells="1">
                  <from>
                    <xdr:col>229</xdr:col>
                    <xdr:colOff>47625</xdr:colOff>
                    <xdr:row>11</xdr:row>
                    <xdr:rowOff>123825</xdr:rowOff>
                  </from>
                  <to>
                    <xdr:col>230</xdr:col>
                    <xdr:colOff>228600</xdr:colOff>
                    <xdr:row>12</xdr:row>
                    <xdr:rowOff>133350</xdr:rowOff>
                  </to>
                </anchor>
              </controlPr>
            </control>
          </mc:Choice>
        </mc:AlternateContent>
        <mc:AlternateContent xmlns:mc="http://schemas.openxmlformats.org/markup-compatibility/2006">
          <mc:Choice Requires="x14">
            <control shapeId="5046" r:id="rId285" name="p02c45g02o02">
              <controlPr defaultSize="0" autoFill="0" autoLine="0" autoPict="0">
                <anchor moveWithCells="1" sizeWithCells="1">
                  <from>
                    <xdr:col>231</xdr:col>
                    <xdr:colOff>57150</xdr:colOff>
                    <xdr:row>11</xdr:row>
                    <xdr:rowOff>123825</xdr:rowOff>
                  </from>
                  <to>
                    <xdr:col>231</xdr:col>
                    <xdr:colOff>361950</xdr:colOff>
                    <xdr:row>12</xdr:row>
                    <xdr:rowOff>133350</xdr:rowOff>
                  </to>
                </anchor>
              </controlPr>
            </control>
          </mc:Choice>
        </mc:AlternateContent>
        <mc:AlternateContent xmlns:mc="http://schemas.openxmlformats.org/markup-compatibility/2006">
          <mc:Choice Requires="x14">
            <control shapeId="5047" r:id="rId286" name="p02c46g02">
              <controlPr defaultSize="0" print="0" autoFill="0" autoPict="0">
                <anchor moveWithCells="1" sizeWithCells="1">
                  <from>
                    <xdr:col>233</xdr:col>
                    <xdr:colOff>0</xdr:colOff>
                    <xdr:row>11</xdr:row>
                    <xdr:rowOff>0</xdr:rowOff>
                  </from>
                  <to>
                    <xdr:col>238</xdr:col>
                    <xdr:colOff>0</xdr:colOff>
                    <xdr:row>13</xdr:row>
                    <xdr:rowOff>0</xdr:rowOff>
                  </to>
                </anchor>
              </controlPr>
            </control>
          </mc:Choice>
        </mc:AlternateContent>
        <mc:AlternateContent xmlns:mc="http://schemas.openxmlformats.org/markup-compatibility/2006">
          <mc:Choice Requires="x14">
            <control shapeId="5048" r:id="rId287" name="p02c46g02o01">
              <controlPr defaultSize="0" autoFill="0" autoLine="0" autoPict="0">
                <anchor moveWithCells="1" sizeWithCells="1">
                  <from>
                    <xdr:col>234</xdr:col>
                    <xdr:colOff>47625</xdr:colOff>
                    <xdr:row>11</xdr:row>
                    <xdr:rowOff>123825</xdr:rowOff>
                  </from>
                  <to>
                    <xdr:col>235</xdr:col>
                    <xdr:colOff>228600</xdr:colOff>
                    <xdr:row>12</xdr:row>
                    <xdr:rowOff>133350</xdr:rowOff>
                  </to>
                </anchor>
              </controlPr>
            </control>
          </mc:Choice>
        </mc:AlternateContent>
        <mc:AlternateContent xmlns:mc="http://schemas.openxmlformats.org/markup-compatibility/2006">
          <mc:Choice Requires="x14">
            <control shapeId="5049" r:id="rId288" name="p02c46g02o02">
              <controlPr defaultSize="0" autoFill="0" autoLine="0" autoPict="0">
                <anchor moveWithCells="1" sizeWithCells="1">
                  <from>
                    <xdr:col>236</xdr:col>
                    <xdr:colOff>57150</xdr:colOff>
                    <xdr:row>11</xdr:row>
                    <xdr:rowOff>123825</xdr:rowOff>
                  </from>
                  <to>
                    <xdr:col>236</xdr:col>
                    <xdr:colOff>361950</xdr:colOff>
                    <xdr:row>12</xdr:row>
                    <xdr:rowOff>133350</xdr:rowOff>
                  </to>
                </anchor>
              </controlPr>
            </control>
          </mc:Choice>
        </mc:AlternateContent>
        <mc:AlternateContent xmlns:mc="http://schemas.openxmlformats.org/markup-compatibility/2006">
          <mc:Choice Requires="x14">
            <control shapeId="5050" r:id="rId289" name="p02c47g02">
              <controlPr defaultSize="0" print="0" autoFill="0" autoPict="0">
                <anchor moveWithCells="1" sizeWithCells="1">
                  <from>
                    <xdr:col>238</xdr:col>
                    <xdr:colOff>0</xdr:colOff>
                    <xdr:row>11</xdr:row>
                    <xdr:rowOff>0</xdr:rowOff>
                  </from>
                  <to>
                    <xdr:col>243</xdr:col>
                    <xdr:colOff>0</xdr:colOff>
                    <xdr:row>13</xdr:row>
                    <xdr:rowOff>0</xdr:rowOff>
                  </to>
                </anchor>
              </controlPr>
            </control>
          </mc:Choice>
        </mc:AlternateContent>
        <mc:AlternateContent xmlns:mc="http://schemas.openxmlformats.org/markup-compatibility/2006">
          <mc:Choice Requires="x14">
            <control shapeId="5051" r:id="rId290" name="p02c47g02o01">
              <controlPr defaultSize="0" autoFill="0" autoLine="0" autoPict="0">
                <anchor moveWithCells="1" sizeWithCells="1">
                  <from>
                    <xdr:col>239</xdr:col>
                    <xdr:colOff>47625</xdr:colOff>
                    <xdr:row>11</xdr:row>
                    <xdr:rowOff>123825</xdr:rowOff>
                  </from>
                  <to>
                    <xdr:col>240</xdr:col>
                    <xdr:colOff>228600</xdr:colOff>
                    <xdr:row>12</xdr:row>
                    <xdr:rowOff>133350</xdr:rowOff>
                  </to>
                </anchor>
              </controlPr>
            </control>
          </mc:Choice>
        </mc:AlternateContent>
        <mc:AlternateContent xmlns:mc="http://schemas.openxmlformats.org/markup-compatibility/2006">
          <mc:Choice Requires="x14">
            <control shapeId="5052" r:id="rId291" name="p02c47g02o02">
              <controlPr defaultSize="0" autoFill="0" autoLine="0" autoPict="0">
                <anchor moveWithCells="1" sizeWithCells="1">
                  <from>
                    <xdr:col>241</xdr:col>
                    <xdr:colOff>57150</xdr:colOff>
                    <xdr:row>11</xdr:row>
                    <xdr:rowOff>123825</xdr:rowOff>
                  </from>
                  <to>
                    <xdr:col>241</xdr:col>
                    <xdr:colOff>361950</xdr:colOff>
                    <xdr:row>12</xdr:row>
                    <xdr:rowOff>133350</xdr:rowOff>
                  </to>
                </anchor>
              </controlPr>
            </control>
          </mc:Choice>
        </mc:AlternateContent>
        <mc:AlternateContent xmlns:mc="http://schemas.openxmlformats.org/markup-compatibility/2006">
          <mc:Choice Requires="x14">
            <control shapeId="5053" r:id="rId292" name="p02c48g02">
              <controlPr defaultSize="0" print="0" autoFill="0" autoPict="0">
                <anchor moveWithCells="1" sizeWithCells="1">
                  <from>
                    <xdr:col>243</xdr:col>
                    <xdr:colOff>0</xdr:colOff>
                    <xdr:row>11</xdr:row>
                    <xdr:rowOff>0</xdr:rowOff>
                  </from>
                  <to>
                    <xdr:col>248</xdr:col>
                    <xdr:colOff>0</xdr:colOff>
                    <xdr:row>13</xdr:row>
                    <xdr:rowOff>0</xdr:rowOff>
                  </to>
                </anchor>
              </controlPr>
            </control>
          </mc:Choice>
        </mc:AlternateContent>
        <mc:AlternateContent xmlns:mc="http://schemas.openxmlformats.org/markup-compatibility/2006">
          <mc:Choice Requires="x14">
            <control shapeId="5054" r:id="rId293" name="p02c48g02o01">
              <controlPr defaultSize="0" autoFill="0" autoLine="0" autoPict="0">
                <anchor moveWithCells="1" sizeWithCells="1">
                  <from>
                    <xdr:col>244</xdr:col>
                    <xdr:colOff>47625</xdr:colOff>
                    <xdr:row>11</xdr:row>
                    <xdr:rowOff>123825</xdr:rowOff>
                  </from>
                  <to>
                    <xdr:col>245</xdr:col>
                    <xdr:colOff>228600</xdr:colOff>
                    <xdr:row>12</xdr:row>
                    <xdr:rowOff>133350</xdr:rowOff>
                  </to>
                </anchor>
              </controlPr>
            </control>
          </mc:Choice>
        </mc:AlternateContent>
        <mc:AlternateContent xmlns:mc="http://schemas.openxmlformats.org/markup-compatibility/2006">
          <mc:Choice Requires="x14">
            <control shapeId="5055" r:id="rId294" name="p02c48g02o02">
              <controlPr defaultSize="0" autoFill="0" autoLine="0" autoPict="0">
                <anchor moveWithCells="1" sizeWithCells="1">
                  <from>
                    <xdr:col>246</xdr:col>
                    <xdr:colOff>57150</xdr:colOff>
                    <xdr:row>11</xdr:row>
                    <xdr:rowOff>123825</xdr:rowOff>
                  </from>
                  <to>
                    <xdr:col>246</xdr:col>
                    <xdr:colOff>361950</xdr:colOff>
                    <xdr:row>12</xdr:row>
                    <xdr:rowOff>133350</xdr:rowOff>
                  </to>
                </anchor>
              </controlPr>
            </control>
          </mc:Choice>
        </mc:AlternateContent>
        <mc:AlternateContent xmlns:mc="http://schemas.openxmlformats.org/markup-compatibility/2006">
          <mc:Choice Requires="x14">
            <control shapeId="5056" r:id="rId295" name="p02c49g02">
              <controlPr defaultSize="0" print="0" autoFill="0" autoPict="0">
                <anchor moveWithCells="1" sizeWithCells="1">
                  <from>
                    <xdr:col>248</xdr:col>
                    <xdr:colOff>0</xdr:colOff>
                    <xdr:row>11</xdr:row>
                    <xdr:rowOff>0</xdr:rowOff>
                  </from>
                  <to>
                    <xdr:col>253</xdr:col>
                    <xdr:colOff>0</xdr:colOff>
                    <xdr:row>13</xdr:row>
                    <xdr:rowOff>0</xdr:rowOff>
                  </to>
                </anchor>
              </controlPr>
            </control>
          </mc:Choice>
        </mc:AlternateContent>
        <mc:AlternateContent xmlns:mc="http://schemas.openxmlformats.org/markup-compatibility/2006">
          <mc:Choice Requires="x14">
            <control shapeId="5057" r:id="rId296" name="p02c49g02o01">
              <controlPr defaultSize="0" autoFill="0" autoLine="0" autoPict="0">
                <anchor moveWithCells="1" sizeWithCells="1">
                  <from>
                    <xdr:col>249</xdr:col>
                    <xdr:colOff>47625</xdr:colOff>
                    <xdr:row>11</xdr:row>
                    <xdr:rowOff>123825</xdr:rowOff>
                  </from>
                  <to>
                    <xdr:col>250</xdr:col>
                    <xdr:colOff>228600</xdr:colOff>
                    <xdr:row>12</xdr:row>
                    <xdr:rowOff>133350</xdr:rowOff>
                  </to>
                </anchor>
              </controlPr>
            </control>
          </mc:Choice>
        </mc:AlternateContent>
        <mc:AlternateContent xmlns:mc="http://schemas.openxmlformats.org/markup-compatibility/2006">
          <mc:Choice Requires="x14">
            <control shapeId="5058" r:id="rId297" name="p02c49g02o02">
              <controlPr defaultSize="0" autoFill="0" autoLine="0" autoPict="0">
                <anchor moveWithCells="1" sizeWithCells="1">
                  <from>
                    <xdr:col>251</xdr:col>
                    <xdr:colOff>57150</xdr:colOff>
                    <xdr:row>11</xdr:row>
                    <xdr:rowOff>123825</xdr:rowOff>
                  </from>
                  <to>
                    <xdr:col>251</xdr:col>
                    <xdr:colOff>361950</xdr:colOff>
                    <xdr:row>12</xdr:row>
                    <xdr:rowOff>133350</xdr:rowOff>
                  </to>
                </anchor>
              </controlPr>
            </control>
          </mc:Choice>
        </mc:AlternateContent>
        <mc:AlternateContent xmlns:mc="http://schemas.openxmlformats.org/markup-compatibility/2006">
          <mc:Choice Requires="x14">
            <control shapeId="5059" r:id="rId298" name="p02c01g05">
              <controlPr defaultSize="0" print="0" autoFill="0" autoPict="0">
                <anchor moveWithCells="1" sizeWithCells="1">
                  <from>
                    <xdr:col>8</xdr:col>
                    <xdr:colOff>0</xdr:colOff>
                    <xdr:row>25</xdr:row>
                    <xdr:rowOff>0</xdr:rowOff>
                  </from>
                  <to>
                    <xdr:col>13</xdr:col>
                    <xdr:colOff>0</xdr:colOff>
                    <xdr:row>30</xdr:row>
                    <xdr:rowOff>0</xdr:rowOff>
                  </to>
                </anchor>
              </controlPr>
            </control>
          </mc:Choice>
        </mc:AlternateContent>
        <mc:AlternateContent xmlns:mc="http://schemas.openxmlformats.org/markup-compatibility/2006">
          <mc:Choice Requires="x14">
            <control shapeId="5060" r:id="rId299" name="p02c01g05o01">
              <controlPr defaultSize="0" autoFill="0" autoLine="0" autoPict="0">
                <anchor moveWithCells="1" sizeWithCells="1">
                  <from>
                    <xdr:col>8</xdr:col>
                    <xdr:colOff>66675</xdr:colOff>
                    <xdr:row>27</xdr:row>
                    <xdr:rowOff>0</xdr:rowOff>
                  </from>
                  <to>
                    <xdr:col>8</xdr:col>
                    <xdr:colOff>371475</xdr:colOff>
                    <xdr:row>27</xdr:row>
                    <xdr:rowOff>219075</xdr:rowOff>
                  </to>
                </anchor>
              </controlPr>
            </control>
          </mc:Choice>
        </mc:AlternateContent>
        <mc:AlternateContent xmlns:mc="http://schemas.openxmlformats.org/markup-compatibility/2006">
          <mc:Choice Requires="x14">
            <control shapeId="5061" r:id="rId300" name="p02c01g05o02">
              <controlPr defaultSize="0" autoFill="0" autoLine="0" autoPict="0">
                <anchor moveWithCells="1" sizeWithCells="1">
                  <from>
                    <xdr:col>8</xdr:col>
                    <xdr:colOff>381000</xdr:colOff>
                    <xdr:row>27</xdr:row>
                    <xdr:rowOff>0</xdr:rowOff>
                  </from>
                  <to>
                    <xdr:col>10</xdr:col>
                    <xdr:colOff>76200</xdr:colOff>
                    <xdr:row>27</xdr:row>
                    <xdr:rowOff>219075</xdr:rowOff>
                  </to>
                </anchor>
              </controlPr>
            </control>
          </mc:Choice>
        </mc:AlternateContent>
        <mc:AlternateContent xmlns:mc="http://schemas.openxmlformats.org/markup-compatibility/2006">
          <mc:Choice Requires="x14">
            <control shapeId="5062" r:id="rId301" name="p02c01g05o03">
              <controlPr defaultSize="0" autoFill="0" autoLine="0" autoPict="0">
                <anchor moveWithCells="1" sizeWithCells="1">
                  <from>
                    <xdr:col>10</xdr:col>
                    <xdr:colOff>76200</xdr:colOff>
                    <xdr:row>27</xdr:row>
                    <xdr:rowOff>0</xdr:rowOff>
                  </from>
                  <to>
                    <xdr:col>11</xdr:col>
                    <xdr:colOff>0</xdr:colOff>
                    <xdr:row>27</xdr:row>
                    <xdr:rowOff>219075</xdr:rowOff>
                  </to>
                </anchor>
              </controlPr>
            </control>
          </mc:Choice>
        </mc:AlternateContent>
        <mc:AlternateContent xmlns:mc="http://schemas.openxmlformats.org/markup-compatibility/2006">
          <mc:Choice Requires="x14">
            <control shapeId="5063" r:id="rId302" name="p02c01g05o04">
              <controlPr defaultSize="0" autoFill="0" autoLine="0" autoPict="0">
                <anchor moveWithCells="1" sizeWithCells="1">
                  <from>
                    <xdr:col>10</xdr:col>
                    <xdr:colOff>361950</xdr:colOff>
                    <xdr:row>27</xdr:row>
                    <xdr:rowOff>0</xdr:rowOff>
                  </from>
                  <to>
                    <xdr:col>11</xdr:col>
                    <xdr:colOff>285750</xdr:colOff>
                    <xdr:row>27</xdr:row>
                    <xdr:rowOff>219075</xdr:rowOff>
                  </to>
                </anchor>
              </controlPr>
            </control>
          </mc:Choice>
        </mc:AlternateContent>
        <mc:AlternateContent xmlns:mc="http://schemas.openxmlformats.org/markup-compatibility/2006">
          <mc:Choice Requires="x14">
            <control shapeId="5064" r:id="rId303" name="p02c02g05">
              <controlPr defaultSize="0" print="0" autoFill="0" autoPict="0">
                <anchor moveWithCells="1" sizeWithCells="1">
                  <from>
                    <xdr:col>13</xdr:col>
                    <xdr:colOff>0</xdr:colOff>
                    <xdr:row>25</xdr:row>
                    <xdr:rowOff>0</xdr:rowOff>
                  </from>
                  <to>
                    <xdr:col>17</xdr:col>
                    <xdr:colOff>142875</xdr:colOff>
                    <xdr:row>30</xdr:row>
                    <xdr:rowOff>0</xdr:rowOff>
                  </to>
                </anchor>
              </controlPr>
            </control>
          </mc:Choice>
        </mc:AlternateContent>
        <mc:AlternateContent xmlns:mc="http://schemas.openxmlformats.org/markup-compatibility/2006">
          <mc:Choice Requires="x14">
            <control shapeId="5069" r:id="rId304" name="p02c03g05">
              <controlPr defaultSize="0" print="0" autoFill="0" autoPict="0">
                <anchor moveWithCells="1" sizeWithCells="1">
                  <from>
                    <xdr:col>18</xdr:col>
                    <xdr:colOff>0</xdr:colOff>
                    <xdr:row>25</xdr:row>
                    <xdr:rowOff>0</xdr:rowOff>
                  </from>
                  <to>
                    <xdr:col>22</xdr:col>
                    <xdr:colOff>142875</xdr:colOff>
                    <xdr:row>30</xdr:row>
                    <xdr:rowOff>0</xdr:rowOff>
                  </to>
                </anchor>
              </controlPr>
            </control>
          </mc:Choice>
        </mc:AlternateContent>
        <mc:AlternateContent xmlns:mc="http://schemas.openxmlformats.org/markup-compatibility/2006">
          <mc:Choice Requires="x14">
            <control shapeId="5074" r:id="rId305" name="p02c04g05">
              <controlPr defaultSize="0" print="0" autoFill="0" autoPict="0">
                <anchor moveWithCells="1" sizeWithCells="1">
                  <from>
                    <xdr:col>23</xdr:col>
                    <xdr:colOff>0</xdr:colOff>
                    <xdr:row>25</xdr:row>
                    <xdr:rowOff>0</xdr:rowOff>
                  </from>
                  <to>
                    <xdr:col>27</xdr:col>
                    <xdr:colOff>142875</xdr:colOff>
                    <xdr:row>30</xdr:row>
                    <xdr:rowOff>0</xdr:rowOff>
                  </to>
                </anchor>
              </controlPr>
            </control>
          </mc:Choice>
        </mc:AlternateContent>
        <mc:AlternateContent xmlns:mc="http://schemas.openxmlformats.org/markup-compatibility/2006">
          <mc:Choice Requires="x14">
            <control shapeId="5079" r:id="rId306" name="p02c05g05">
              <controlPr defaultSize="0" print="0" autoFill="0" autoPict="0">
                <anchor moveWithCells="1" sizeWithCells="1">
                  <from>
                    <xdr:col>28</xdr:col>
                    <xdr:colOff>0</xdr:colOff>
                    <xdr:row>25</xdr:row>
                    <xdr:rowOff>0</xdr:rowOff>
                  </from>
                  <to>
                    <xdr:col>33</xdr:col>
                    <xdr:colOff>0</xdr:colOff>
                    <xdr:row>30</xdr:row>
                    <xdr:rowOff>0</xdr:rowOff>
                  </to>
                </anchor>
              </controlPr>
            </control>
          </mc:Choice>
        </mc:AlternateContent>
        <mc:AlternateContent xmlns:mc="http://schemas.openxmlformats.org/markup-compatibility/2006">
          <mc:Choice Requires="x14">
            <control shapeId="5084" r:id="rId307" name="p02c06g05">
              <controlPr defaultSize="0" print="0" autoFill="0" autoPict="0">
                <anchor moveWithCells="1" sizeWithCells="1">
                  <from>
                    <xdr:col>33</xdr:col>
                    <xdr:colOff>0</xdr:colOff>
                    <xdr:row>25</xdr:row>
                    <xdr:rowOff>0</xdr:rowOff>
                  </from>
                  <to>
                    <xdr:col>38</xdr:col>
                    <xdr:colOff>0</xdr:colOff>
                    <xdr:row>30</xdr:row>
                    <xdr:rowOff>0</xdr:rowOff>
                  </to>
                </anchor>
              </controlPr>
            </control>
          </mc:Choice>
        </mc:AlternateContent>
        <mc:AlternateContent xmlns:mc="http://schemas.openxmlformats.org/markup-compatibility/2006">
          <mc:Choice Requires="x14">
            <control shapeId="5089" r:id="rId308" name="p02c07g05">
              <controlPr defaultSize="0" print="0" autoFill="0" autoPict="0">
                <anchor moveWithCells="1" sizeWithCells="1">
                  <from>
                    <xdr:col>38</xdr:col>
                    <xdr:colOff>0</xdr:colOff>
                    <xdr:row>25</xdr:row>
                    <xdr:rowOff>0</xdr:rowOff>
                  </from>
                  <to>
                    <xdr:col>43</xdr:col>
                    <xdr:colOff>0</xdr:colOff>
                    <xdr:row>30</xdr:row>
                    <xdr:rowOff>0</xdr:rowOff>
                  </to>
                </anchor>
              </controlPr>
            </control>
          </mc:Choice>
        </mc:AlternateContent>
        <mc:AlternateContent xmlns:mc="http://schemas.openxmlformats.org/markup-compatibility/2006">
          <mc:Choice Requires="x14">
            <control shapeId="5094" r:id="rId309" name="p02c08g05">
              <controlPr defaultSize="0" print="0" autoFill="0" autoPict="0">
                <anchor moveWithCells="1" sizeWithCells="1">
                  <from>
                    <xdr:col>43</xdr:col>
                    <xdr:colOff>0</xdr:colOff>
                    <xdr:row>25</xdr:row>
                    <xdr:rowOff>0</xdr:rowOff>
                  </from>
                  <to>
                    <xdr:col>48</xdr:col>
                    <xdr:colOff>0</xdr:colOff>
                    <xdr:row>30</xdr:row>
                    <xdr:rowOff>0</xdr:rowOff>
                  </to>
                </anchor>
              </controlPr>
            </control>
          </mc:Choice>
        </mc:AlternateContent>
        <mc:AlternateContent xmlns:mc="http://schemas.openxmlformats.org/markup-compatibility/2006">
          <mc:Choice Requires="x14">
            <control shapeId="5099" r:id="rId310" name="p02c09g05">
              <controlPr defaultSize="0" print="0" autoFill="0" autoPict="0">
                <anchor moveWithCells="1" sizeWithCells="1">
                  <from>
                    <xdr:col>48</xdr:col>
                    <xdr:colOff>0</xdr:colOff>
                    <xdr:row>25</xdr:row>
                    <xdr:rowOff>0</xdr:rowOff>
                  </from>
                  <to>
                    <xdr:col>53</xdr:col>
                    <xdr:colOff>0</xdr:colOff>
                    <xdr:row>30</xdr:row>
                    <xdr:rowOff>0</xdr:rowOff>
                  </to>
                </anchor>
              </controlPr>
            </control>
          </mc:Choice>
        </mc:AlternateContent>
        <mc:AlternateContent xmlns:mc="http://schemas.openxmlformats.org/markup-compatibility/2006">
          <mc:Choice Requires="x14">
            <control shapeId="5104" r:id="rId311" name="p02c10g05">
              <controlPr defaultSize="0" print="0" autoFill="0" autoPict="0">
                <anchor moveWithCells="1" sizeWithCells="1">
                  <from>
                    <xdr:col>53</xdr:col>
                    <xdr:colOff>0</xdr:colOff>
                    <xdr:row>25</xdr:row>
                    <xdr:rowOff>0</xdr:rowOff>
                  </from>
                  <to>
                    <xdr:col>58</xdr:col>
                    <xdr:colOff>0</xdr:colOff>
                    <xdr:row>30</xdr:row>
                    <xdr:rowOff>0</xdr:rowOff>
                  </to>
                </anchor>
              </controlPr>
            </control>
          </mc:Choice>
        </mc:AlternateContent>
        <mc:AlternateContent xmlns:mc="http://schemas.openxmlformats.org/markup-compatibility/2006">
          <mc:Choice Requires="x14">
            <control shapeId="5109" r:id="rId312" name="p02c11g05">
              <controlPr defaultSize="0" print="0" autoFill="0" autoPict="0">
                <anchor moveWithCells="1" sizeWithCells="1">
                  <from>
                    <xdr:col>58</xdr:col>
                    <xdr:colOff>0</xdr:colOff>
                    <xdr:row>25</xdr:row>
                    <xdr:rowOff>0</xdr:rowOff>
                  </from>
                  <to>
                    <xdr:col>63</xdr:col>
                    <xdr:colOff>0</xdr:colOff>
                    <xdr:row>30</xdr:row>
                    <xdr:rowOff>0</xdr:rowOff>
                  </to>
                </anchor>
              </controlPr>
            </control>
          </mc:Choice>
        </mc:AlternateContent>
        <mc:AlternateContent xmlns:mc="http://schemas.openxmlformats.org/markup-compatibility/2006">
          <mc:Choice Requires="x14">
            <control shapeId="5114" r:id="rId313" name="p02c12g05">
              <controlPr defaultSize="0" print="0" autoFill="0" autoPict="0">
                <anchor moveWithCells="1" sizeWithCells="1">
                  <from>
                    <xdr:col>63</xdr:col>
                    <xdr:colOff>0</xdr:colOff>
                    <xdr:row>25</xdr:row>
                    <xdr:rowOff>0</xdr:rowOff>
                  </from>
                  <to>
                    <xdr:col>68</xdr:col>
                    <xdr:colOff>0</xdr:colOff>
                    <xdr:row>30</xdr:row>
                    <xdr:rowOff>0</xdr:rowOff>
                  </to>
                </anchor>
              </controlPr>
            </control>
          </mc:Choice>
        </mc:AlternateContent>
        <mc:AlternateContent xmlns:mc="http://schemas.openxmlformats.org/markup-compatibility/2006">
          <mc:Choice Requires="x14">
            <control shapeId="5119" r:id="rId314" name="p02c13g05">
              <controlPr defaultSize="0" print="0" autoFill="0" autoPict="0">
                <anchor moveWithCells="1" sizeWithCells="1">
                  <from>
                    <xdr:col>68</xdr:col>
                    <xdr:colOff>0</xdr:colOff>
                    <xdr:row>25</xdr:row>
                    <xdr:rowOff>0</xdr:rowOff>
                  </from>
                  <to>
                    <xdr:col>72</xdr:col>
                    <xdr:colOff>142875</xdr:colOff>
                    <xdr:row>30</xdr:row>
                    <xdr:rowOff>0</xdr:rowOff>
                  </to>
                </anchor>
              </controlPr>
            </control>
          </mc:Choice>
        </mc:AlternateContent>
        <mc:AlternateContent xmlns:mc="http://schemas.openxmlformats.org/markup-compatibility/2006">
          <mc:Choice Requires="x14">
            <control shapeId="14340" r:id="rId315" name="p02c14g05">
              <controlPr defaultSize="0" print="0" autoFill="0" autoPict="0">
                <anchor moveWithCells="1" sizeWithCells="1">
                  <from>
                    <xdr:col>73</xdr:col>
                    <xdr:colOff>9525</xdr:colOff>
                    <xdr:row>25</xdr:row>
                    <xdr:rowOff>0</xdr:rowOff>
                  </from>
                  <to>
                    <xdr:col>78</xdr:col>
                    <xdr:colOff>0</xdr:colOff>
                    <xdr:row>30</xdr:row>
                    <xdr:rowOff>0</xdr:rowOff>
                  </to>
                </anchor>
              </controlPr>
            </control>
          </mc:Choice>
        </mc:AlternateContent>
        <mc:AlternateContent xmlns:mc="http://schemas.openxmlformats.org/markup-compatibility/2006">
          <mc:Choice Requires="x14">
            <control shapeId="14345" r:id="rId316" name="p02c15g05">
              <controlPr defaultSize="0" print="0" autoFill="0" autoPict="0">
                <anchor moveWithCells="1" sizeWithCells="1">
                  <from>
                    <xdr:col>78</xdr:col>
                    <xdr:colOff>0</xdr:colOff>
                    <xdr:row>25</xdr:row>
                    <xdr:rowOff>0</xdr:rowOff>
                  </from>
                  <to>
                    <xdr:col>82</xdr:col>
                    <xdr:colOff>142875</xdr:colOff>
                    <xdr:row>30</xdr:row>
                    <xdr:rowOff>0</xdr:rowOff>
                  </to>
                </anchor>
              </controlPr>
            </control>
          </mc:Choice>
        </mc:AlternateContent>
        <mc:AlternateContent xmlns:mc="http://schemas.openxmlformats.org/markup-compatibility/2006">
          <mc:Choice Requires="x14">
            <control shapeId="14350" r:id="rId317" name="p02c16g05">
              <controlPr defaultSize="0" print="0" autoFill="0" autoPict="0">
                <anchor moveWithCells="1" sizeWithCells="1">
                  <from>
                    <xdr:col>83</xdr:col>
                    <xdr:colOff>0</xdr:colOff>
                    <xdr:row>25</xdr:row>
                    <xdr:rowOff>0</xdr:rowOff>
                  </from>
                  <to>
                    <xdr:col>88</xdr:col>
                    <xdr:colOff>0</xdr:colOff>
                    <xdr:row>30</xdr:row>
                    <xdr:rowOff>0</xdr:rowOff>
                  </to>
                </anchor>
              </controlPr>
            </control>
          </mc:Choice>
        </mc:AlternateContent>
        <mc:AlternateContent xmlns:mc="http://schemas.openxmlformats.org/markup-compatibility/2006">
          <mc:Choice Requires="x14">
            <control shapeId="14355" r:id="rId318" name="p02c17g05">
              <controlPr defaultSize="0" print="0" autoFill="0" autoPict="0">
                <anchor moveWithCells="1" sizeWithCells="1">
                  <from>
                    <xdr:col>88</xdr:col>
                    <xdr:colOff>0</xdr:colOff>
                    <xdr:row>25</xdr:row>
                    <xdr:rowOff>0</xdr:rowOff>
                  </from>
                  <to>
                    <xdr:col>93</xdr:col>
                    <xdr:colOff>0</xdr:colOff>
                    <xdr:row>30</xdr:row>
                    <xdr:rowOff>0</xdr:rowOff>
                  </to>
                </anchor>
              </controlPr>
            </control>
          </mc:Choice>
        </mc:AlternateContent>
        <mc:AlternateContent xmlns:mc="http://schemas.openxmlformats.org/markup-compatibility/2006">
          <mc:Choice Requires="x14">
            <control shapeId="14360" r:id="rId319" name="p02c18g05">
              <controlPr defaultSize="0" print="0" autoFill="0" autoPict="0">
                <anchor moveWithCells="1" sizeWithCells="1">
                  <from>
                    <xdr:col>93</xdr:col>
                    <xdr:colOff>0</xdr:colOff>
                    <xdr:row>25</xdr:row>
                    <xdr:rowOff>0</xdr:rowOff>
                  </from>
                  <to>
                    <xdr:col>98</xdr:col>
                    <xdr:colOff>0</xdr:colOff>
                    <xdr:row>30</xdr:row>
                    <xdr:rowOff>0</xdr:rowOff>
                  </to>
                </anchor>
              </controlPr>
            </control>
          </mc:Choice>
        </mc:AlternateContent>
        <mc:AlternateContent xmlns:mc="http://schemas.openxmlformats.org/markup-compatibility/2006">
          <mc:Choice Requires="x14">
            <control shapeId="14365" r:id="rId320" name="p02c19g05">
              <controlPr defaultSize="0" print="0" autoFill="0" autoPict="0">
                <anchor moveWithCells="1" sizeWithCells="1">
                  <from>
                    <xdr:col>98</xdr:col>
                    <xdr:colOff>0</xdr:colOff>
                    <xdr:row>25</xdr:row>
                    <xdr:rowOff>0</xdr:rowOff>
                  </from>
                  <to>
                    <xdr:col>103</xdr:col>
                    <xdr:colOff>0</xdr:colOff>
                    <xdr:row>30</xdr:row>
                    <xdr:rowOff>0</xdr:rowOff>
                  </to>
                </anchor>
              </controlPr>
            </control>
          </mc:Choice>
        </mc:AlternateContent>
        <mc:AlternateContent xmlns:mc="http://schemas.openxmlformats.org/markup-compatibility/2006">
          <mc:Choice Requires="x14">
            <control shapeId="14370" r:id="rId321" name="p02c20g05">
              <controlPr defaultSize="0" print="0" autoFill="0" autoPict="0">
                <anchor moveWithCells="1" sizeWithCells="1">
                  <from>
                    <xdr:col>103</xdr:col>
                    <xdr:colOff>0</xdr:colOff>
                    <xdr:row>25</xdr:row>
                    <xdr:rowOff>0</xdr:rowOff>
                  </from>
                  <to>
                    <xdr:col>108</xdr:col>
                    <xdr:colOff>0</xdr:colOff>
                    <xdr:row>30</xdr:row>
                    <xdr:rowOff>0</xdr:rowOff>
                  </to>
                </anchor>
              </controlPr>
            </control>
          </mc:Choice>
        </mc:AlternateContent>
        <mc:AlternateContent xmlns:mc="http://schemas.openxmlformats.org/markup-compatibility/2006">
          <mc:Choice Requires="x14">
            <control shapeId="14375" r:id="rId322" name="p02c21g05">
              <controlPr defaultSize="0" print="0" autoFill="0" autoPict="0">
                <anchor moveWithCells="1" sizeWithCells="1">
                  <from>
                    <xdr:col>108</xdr:col>
                    <xdr:colOff>0</xdr:colOff>
                    <xdr:row>25</xdr:row>
                    <xdr:rowOff>0</xdr:rowOff>
                  </from>
                  <to>
                    <xdr:col>113</xdr:col>
                    <xdr:colOff>0</xdr:colOff>
                    <xdr:row>30</xdr:row>
                    <xdr:rowOff>0</xdr:rowOff>
                  </to>
                </anchor>
              </controlPr>
            </control>
          </mc:Choice>
        </mc:AlternateContent>
        <mc:AlternateContent xmlns:mc="http://schemas.openxmlformats.org/markup-compatibility/2006">
          <mc:Choice Requires="x14">
            <control shapeId="14380" r:id="rId323" name="p02c22g05">
              <controlPr defaultSize="0" print="0" autoFill="0" autoPict="0">
                <anchor moveWithCells="1" sizeWithCells="1">
                  <from>
                    <xdr:col>113</xdr:col>
                    <xdr:colOff>0</xdr:colOff>
                    <xdr:row>25</xdr:row>
                    <xdr:rowOff>0</xdr:rowOff>
                  </from>
                  <to>
                    <xdr:col>118</xdr:col>
                    <xdr:colOff>0</xdr:colOff>
                    <xdr:row>30</xdr:row>
                    <xdr:rowOff>0</xdr:rowOff>
                  </to>
                </anchor>
              </controlPr>
            </control>
          </mc:Choice>
        </mc:AlternateContent>
        <mc:AlternateContent xmlns:mc="http://schemas.openxmlformats.org/markup-compatibility/2006">
          <mc:Choice Requires="x14">
            <control shapeId="14385" r:id="rId324" name="p02c23g05">
              <controlPr defaultSize="0" print="0" autoFill="0" autoPict="0">
                <anchor moveWithCells="1" sizeWithCells="1">
                  <from>
                    <xdr:col>118</xdr:col>
                    <xdr:colOff>0</xdr:colOff>
                    <xdr:row>25</xdr:row>
                    <xdr:rowOff>0</xdr:rowOff>
                  </from>
                  <to>
                    <xdr:col>123</xdr:col>
                    <xdr:colOff>0</xdr:colOff>
                    <xdr:row>30</xdr:row>
                    <xdr:rowOff>0</xdr:rowOff>
                  </to>
                </anchor>
              </controlPr>
            </control>
          </mc:Choice>
        </mc:AlternateContent>
        <mc:AlternateContent xmlns:mc="http://schemas.openxmlformats.org/markup-compatibility/2006">
          <mc:Choice Requires="x14">
            <control shapeId="14390" r:id="rId325" name="p02c24g05">
              <controlPr defaultSize="0" print="0" autoFill="0" autoPict="0">
                <anchor moveWithCells="1" sizeWithCells="1">
                  <from>
                    <xdr:col>123</xdr:col>
                    <xdr:colOff>0</xdr:colOff>
                    <xdr:row>25</xdr:row>
                    <xdr:rowOff>0</xdr:rowOff>
                  </from>
                  <to>
                    <xdr:col>128</xdr:col>
                    <xdr:colOff>0</xdr:colOff>
                    <xdr:row>30</xdr:row>
                    <xdr:rowOff>0</xdr:rowOff>
                  </to>
                </anchor>
              </controlPr>
            </control>
          </mc:Choice>
        </mc:AlternateContent>
        <mc:AlternateContent xmlns:mc="http://schemas.openxmlformats.org/markup-compatibility/2006">
          <mc:Choice Requires="x14">
            <control shapeId="14395" r:id="rId326" name="p02c25g05">
              <controlPr defaultSize="0" print="0" autoFill="0" autoPict="0">
                <anchor moveWithCells="1" sizeWithCells="1">
                  <from>
                    <xdr:col>128</xdr:col>
                    <xdr:colOff>0</xdr:colOff>
                    <xdr:row>25</xdr:row>
                    <xdr:rowOff>0</xdr:rowOff>
                  </from>
                  <to>
                    <xdr:col>133</xdr:col>
                    <xdr:colOff>0</xdr:colOff>
                    <xdr:row>30</xdr:row>
                    <xdr:rowOff>0</xdr:rowOff>
                  </to>
                </anchor>
              </controlPr>
            </control>
          </mc:Choice>
        </mc:AlternateContent>
        <mc:AlternateContent xmlns:mc="http://schemas.openxmlformats.org/markup-compatibility/2006">
          <mc:Choice Requires="x14">
            <control shapeId="14400" r:id="rId327" name="p02c26g05">
              <controlPr defaultSize="0" print="0" autoFill="0" autoPict="0">
                <anchor moveWithCells="1" sizeWithCells="1">
                  <from>
                    <xdr:col>133</xdr:col>
                    <xdr:colOff>0</xdr:colOff>
                    <xdr:row>25</xdr:row>
                    <xdr:rowOff>0</xdr:rowOff>
                  </from>
                  <to>
                    <xdr:col>138</xdr:col>
                    <xdr:colOff>0</xdr:colOff>
                    <xdr:row>30</xdr:row>
                    <xdr:rowOff>0</xdr:rowOff>
                  </to>
                </anchor>
              </controlPr>
            </control>
          </mc:Choice>
        </mc:AlternateContent>
        <mc:AlternateContent xmlns:mc="http://schemas.openxmlformats.org/markup-compatibility/2006">
          <mc:Choice Requires="x14">
            <control shapeId="14405" r:id="rId328" name="p02c27g05">
              <controlPr defaultSize="0" print="0" autoFill="0" autoPict="0">
                <anchor moveWithCells="1" sizeWithCells="1">
                  <from>
                    <xdr:col>138</xdr:col>
                    <xdr:colOff>0</xdr:colOff>
                    <xdr:row>25</xdr:row>
                    <xdr:rowOff>0</xdr:rowOff>
                  </from>
                  <to>
                    <xdr:col>143</xdr:col>
                    <xdr:colOff>0</xdr:colOff>
                    <xdr:row>30</xdr:row>
                    <xdr:rowOff>0</xdr:rowOff>
                  </to>
                </anchor>
              </controlPr>
            </control>
          </mc:Choice>
        </mc:AlternateContent>
        <mc:AlternateContent xmlns:mc="http://schemas.openxmlformats.org/markup-compatibility/2006">
          <mc:Choice Requires="x14">
            <control shapeId="14410" r:id="rId329" name="p02c28g05">
              <controlPr defaultSize="0" print="0" autoFill="0" autoPict="0">
                <anchor moveWithCells="1" sizeWithCells="1">
                  <from>
                    <xdr:col>143</xdr:col>
                    <xdr:colOff>0</xdr:colOff>
                    <xdr:row>25</xdr:row>
                    <xdr:rowOff>0</xdr:rowOff>
                  </from>
                  <to>
                    <xdr:col>148</xdr:col>
                    <xdr:colOff>0</xdr:colOff>
                    <xdr:row>30</xdr:row>
                    <xdr:rowOff>0</xdr:rowOff>
                  </to>
                </anchor>
              </controlPr>
            </control>
          </mc:Choice>
        </mc:AlternateContent>
        <mc:AlternateContent xmlns:mc="http://schemas.openxmlformats.org/markup-compatibility/2006">
          <mc:Choice Requires="x14">
            <control shapeId="14415" r:id="rId330" name="p02c29g05">
              <controlPr defaultSize="0" print="0" autoFill="0" autoPict="0">
                <anchor moveWithCells="1" sizeWithCells="1">
                  <from>
                    <xdr:col>148</xdr:col>
                    <xdr:colOff>0</xdr:colOff>
                    <xdr:row>25</xdr:row>
                    <xdr:rowOff>0</xdr:rowOff>
                  </from>
                  <to>
                    <xdr:col>153</xdr:col>
                    <xdr:colOff>0</xdr:colOff>
                    <xdr:row>30</xdr:row>
                    <xdr:rowOff>0</xdr:rowOff>
                  </to>
                </anchor>
              </controlPr>
            </control>
          </mc:Choice>
        </mc:AlternateContent>
        <mc:AlternateContent xmlns:mc="http://schemas.openxmlformats.org/markup-compatibility/2006">
          <mc:Choice Requires="x14">
            <control shapeId="14420" r:id="rId331" name="p02c30g05">
              <controlPr defaultSize="0" print="0" autoFill="0" autoPict="0">
                <anchor moveWithCells="1" sizeWithCells="1">
                  <from>
                    <xdr:col>153</xdr:col>
                    <xdr:colOff>0</xdr:colOff>
                    <xdr:row>25</xdr:row>
                    <xdr:rowOff>0</xdr:rowOff>
                  </from>
                  <to>
                    <xdr:col>158</xdr:col>
                    <xdr:colOff>0</xdr:colOff>
                    <xdr:row>30</xdr:row>
                    <xdr:rowOff>0</xdr:rowOff>
                  </to>
                </anchor>
              </controlPr>
            </control>
          </mc:Choice>
        </mc:AlternateContent>
        <mc:AlternateContent xmlns:mc="http://schemas.openxmlformats.org/markup-compatibility/2006">
          <mc:Choice Requires="x14">
            <control shapeId="14425" r:id="rId332" name="p02c31g05">
              <controlPr defaultSize="0" print="0" autoFill="0" autoPict="0">
                <anchor moveWithCells="1" sizeWithCells="1">
                  <from>
                    <xdr:col>158</xdr:col>
                    <xdr:colOff>0</xdr:colOff>
                    <xdr:row>25</xdr:row>
                    <xdr:rowOff>0</xdr:rowOff>
                  </from>
                  <to>
                    <xdr:col>163</xdr:col>
                    <xdr:colOff>0</xdr:colOff>
                    <xdr:row>30</xdr:row>
                    <xdr:rowOff>0</xdr:rowOff>
                  </to>
                </anchor>
              </controlPr>
            </control>
          </mc:Choice>
        </mc:AlternateContent>
        <mc:AlternateContent xmlns:mc="http://schemas.openxmlformats.org/markup-compatibility/2006">
          <mc:Choice Requires="x14">
            <control shapeId="14430" r:id="rId333" name="p02c32g05">
              <controlPr defaultSize="0" print="0" autoFill="0" autoPict="0">
                <anchor moveWithCells="1" sizeWithCells="1">
                  <from>
                    <xdr:col>163</xdr:col>
                    <xdr:colOff>0</xdr:colOff>
                    <xdr:row>25</xdr:row>
                    <xdr:rowOff>0</xdr:rowOff>
                  </from>
                  <to>
                    <xdr:col>168</xdr:col>
                    <xdr:colOff>0</xdr:colOff>
                    <xdr:row>30</xdr:row>
                    <xdr:rowOff>0</xdr:rowOff>
                  </to>
                </anchor>
              </controlPr>
            </control>
          </mc:Choice>
        </mc:AlternateContent>
        <mc:AlternateContent xmlns:mc="http://schemas.openxmlformats.org/markup-compatibility/2006">
          <mc:Choice Requires="x14">
            <control shapeId="14435" r:id="rId334" name="p02c33g05">
              <controlPr defaultSize="0" print="0" autoFill="0" autoPict="0">
                <anchor moveWithCells="1" sizeWithCells="1">
                  <from>
                    <xdr:col>168</xdr:col>
                    <xdr:colOff>0</xdr:colOff>
                    <xdr:row>25</xdr:row>
                    <xdr:rowOff>0</xdr:rowOff>
                  </from>
                  <to>
                    <xdr:col>173</xdr:col>
                    <xdr:colOff>0</xdr:colOff>
                    <xdr:row>30</xdr:row>
                    <xdr:rowOff>0</xdr:rowOff>
                  </to>
                </anchor>
              </controlPr>
            </control>
          </mc:Choice>
        </mc:AlternateContent>
        <mc:AlternateContent xmlns:mc="http://schemas.openxmlformats.org/markup-compatibility/2006">
          <mc:Choice Requires="x14">
            <control shapeId="14440" r:id="rId335" name="p02c34g05">
              <controlPr defaultSize="0" print="0" autoFill="0" autoPict="0">
                <anchor moveWithCells="1" sizeWithCells="1">
                  <from>
                    <xdr:col>173</xdr:col>
                    <xdr:colOff>0</xdr:colOff>
                    <xdr:row>25</xdr:row>
                    <xdr:rowOff>0</xdr:rowOff>
                  </from>
                  <to>
                    <xdr:col>178</xdr:col>
                    <xdr:colOff>0</xdr:colOff>
                    <xdr:row>30</xdr:row>
                    <xdr:rowOff>0</xdr:rowOff>
                  </to>
                </anchor>
              </controlPr>
            </control>
          </mc:Choice>
        </mc:AlternateContent>
        <mc:AlternateContent xmlns:mc="http://schemas.openxmlformats.org/markup-compatibility/2006">
          <mc:Choice Requires="x14">
            <control shapeId="14445" r:id="rId336" name="p02c35g05">
              <controlPr defaultSize="0" print="0" autoFill="0" autoPict="0">
                <anchor moveWithCells="1" sizeWithCells="1">
                  <from>
                    <xdr:col>178</xdr:col>
                    <xdr:colOff>0</xdr:colOff>
                    <xdr:row>25</xdr:row>
                    <xdr:rowOff>0</xdr:rowOff>
                  </from>
                  <to>
                    <xdr:col>183</xdr:col>
                    <xdr:colOff>0</xdr:colOff>
                    <xdr:row>30</xdr:row>
                    <xdr:rowOff>0</xdr:rowOff>
                  </to>
                </anchor>
              </controlPr>
            </control>
          </mc:Choice>
        </mc:AlternateContent>
        <mc:AlternateContent xmlns:mc="http://schemas.openxmlformats.org/markup-compatibility/2006">
          <mc:Choice Requires="x14">
            <control shapeId="14450" r:id="rId337" name="p02c36g05">
              <controlPr defaultSize="0" print="0" autoFill="0" autoPict="0">
                <anchor moveWithCells="1" sizeWithCells="1">
                  <from>
                    <xdr:col>183</xdr:col>
                    <xdr:colOff>0</xdr:colOff>
                    <xdr:row>25</xdr:row>
                    <xdr:rowOff>0</xdr:rowOff>
                  </from>
                  <to>
                    <xdr:col>188</xdr:col>
                    <xdr:colOff>0</xdr:colOff>
                    <xdr:row>30</xdr:row>
                    <xdr:rowOff>0</xdr:rowOff>
                  </to>
                </anchor>
              </controlPr>
            </control>
          </mc:Choice>
        </mc:AlternateContent>
        <mc:AlternateContent xmlns:mc="http://schemas.openxmlformats.org/markup-compatibility/2006">
          <mc:Choice Requires="x14">
            <control shapeId="14455" r:id="rId338" name="p02c37g05">
              <controlPr defaultSize="0" print="0" autoFill="0" autoPict="0">
                <anchor moveWithCells="1" sizeWithCells="1">
                  <from>
                    <xdr:col>188</xdr:col>
                    <xdr:colOff>0</xdr:colOff>
                    <xdr:row>25</xdr:row>
                    <xdr:rowOff>0</xdr:rowOff>
                  </from>
                  <to>
                    <xdr:col>193</xdr:col>
                    <xdr:colOff>0</xdr:colOff>
                    <xdr:row>30</xdr:row>
                    <xdr:rowOff>0</xdr:rowOff>
                  </to>
                </anchor>
              </controlPr>
            </control>
          </mc:Choice>
        </mc:AlternateContent>
        <mc:AlternateContent xmlns:mc="http://schemas.openxmlformats.org/markup-compatibility/2006">
          <mc:Choice Requires="x14">
            <control shapeId="14460" r:id="rId339" name="p02c38g05">
              <controlPr defaultSize="0" print="0" autoFill="0" autoPict="0">
                <anchor moveWithCells="1" sizeWithCells="1">
                  <from>
                    <xdr:col>193</xdr:col>
                    <xdr:colOff>0</xdr:colOff>
                    <xdr:row>25</xdr:row>
                    <xdr:rowOff>0</xdr:rowOff>
                  </from>
                  <to>
                    <xdr:col>198</xdr:col>
                    <xdr:colOff>0</xdr:colOff>
                    <xdr:row>30</xdr:row>
                    <xdr:rowOff>0</xdr:rowOff>
                  </to>
                </anchor>
              </controlPr>
            </control>
          </mc:Choice>
        </mc:AlternateContent>
        <mc:AlternateContent xmlns:mc="http://schemas.openxmlformats.org/markup-compatibility/2006">
          <mc:Choice Requires="x14">
            <control shapeId="14465" r:id="rId340" name="p02c39g05">
              <controlPr defaultSize="0" print="0" autoFill="0" autoPict="0">
                <anchor moveWithCells="1" sizeWithCells="1">
                  <from>
                    <xdr:col>198</xdr:col>
                    <xdr:colOff>0</xdr:colOff>
                    <xdr:row>25</xdr:row>
                    <xdr:rowOff>0</xdr:rowOff>
                  </from>
                  <to>
                    <xdr:col>203</xdr:col>
                    <xdr:colOff>0</xdr:colOff>
                    <xdr:row>30</xdr:row>
                    <xdr:rowOff>0</xdr:rowOff>
                  </to>
                </anchor>
              </controlPr>
            </control>
          </mc:Choice>
        </mc:AlternateContent>
        <mc:AlternateContent xmlns:mc="http://schemas.openxmlformats.org/markup-compatibility/2006">
          <mc:Choice Requires="x14">
            <control shapeId="14470" r:id="rId341" name="p02c40g05">
              <controlPr defaultSize="0" print="0" autoFill="0" autoPict="0">
                <anchor moveWithCells="1" sizeWithCells="1">
                  <from>
                    <xdr:col>203</xdr:col>
                    <xdr:colOff>0</xdr:colOff>
                    <xdr:row>25</xdr:row>
                    <xdr:rowOff>0</xdr:rowOff>
                  </from>
                  <to>
                    <xdr:col>208</xdr:col>
                    <xdr:colOff>0</xdr:colOff>
                    <xdr:row>30</xdr:row>
                    <xdr:rowOff>0</xdr:rowOff>
                  </to>
                </anchor>
              </controlPr>
            </control>
          </mc:Choice>
        </mc:AlternateContent>
        <mc:AlternateContent xmlns:mc="http://schemas.openxmlformats.org/markup-compatibility/2006">
          <mc:Choice Requires="x14">
            <control shapeId="14475" r:id="rId342" name="p02c41g05">
              <controlPr defaultSize="0" print="0" autoFill="0" autoPict="0">
                <anchor moveWithCells="1" sizeWithCells="1">
                  <from>
                    <xdr:col>208</xdr:col>
                    <xdr:colOff>0</xdr:colOff>
                    <xdr:row>25</xdr:row>
                    <xdr:rowOff>0</xdr:rowOff>
                  </from>
                  <to>
                    <xdr:col>213</xdr:col>
                    <xdr:colOff>0</xdr:colOff>
                    <xdr:row>30</xdr:row>
                    <xdr:rowOff>0</xdr:rowOff>
                  </to>
                </anchor>
              </controlPr>
            </control>
          </mc:Choice>
        </mc:AlternateContent>
        <mc:AlternateContent xmlns:mc="http://schemas.openxmlformats.org/markup-compatibility/2006">
          <mc:Choice Requires="x14">
            <control shapeId="14480" r:id="rId343" name="p02c42g05">
              <controlPr defaultSize="0" print="0" autoFill="0" autoPict="0">
                <anchor moveWithCells="1" sizeWithCells="1">
                  <from>
                    <xdr:col>213</xdr:col>
                    <xdr:colOff>0</xdr:colOff>
                    <xdr:row>25</xdr:row>
                    <xdr:rowOff>0</xdr:rowOff>
                  </from>
                  <to>
                    <xdr:col>218</xdr:col>
                    <xdr:colOff>0</xdr:colOff>
                    <xdr:row>30</xdr:row>
                    <xdr:rowOff>0</xdr:rowOff>
                  </to>
                </anchor>
              </controlPr>
            </control>
          </mc:Choice>
        </mc:AlternateContent>
        <mc:AlternateContent xmlns:mc="http://schemas.openxmlformats.org/markup-compatibility/2006">
          <mc:Choice Requires="x14">
            <control shapeId="14485" r:id="rId344" name="p02c43g05">
              <controlPr defaultSize="0" print="0" autoFill="0" autoPict="0">
                <anchor moveWithCells="1" sizeWithCells="1">
                  <from>
                    <xdr:col>218</xdr:col>
                    <xdr:colOff>0</xdr:colOff>
                    <xdr:row>25</xdr:row>
                    <xdr:rowOff>0</xdr:rowOff>
                  </from>
                  <to>
                    <xdr:col>223</xdr:col>
                    <xdr:colOff>0</xdr:colOff>
                    <xdr:row>30</xdr:row>
                    <xdr:rowOff>0</xdr:rowOff>
                  </to>
                </anchor>
              </controlPr>
            </control>
          </mc:Choice>
        </mc:AlternateContent>
        <mc:AlternateContent xmlns:mc="http://schemas.openxmlformats.org/markup-compatibility/2006">
          <mc:Choice Requires="x14">
            <control shapeId="14490" r:id="rId345" name="p02c44g05">
              <controlPr defaultSize="0" print="0" autoFill="0" autoPict="0">
                <anchor moveWithCells="1" sizeWithCells="1">
                  <from>
                    <xdr:col>223</xdr:col>
                    <xdr:colOff>0</xdr:colOff>
                    <xdr:row>25</xdr:row>
                    <xdr:rowOff>0</xdr:rowOff>
                  </from>
                  <to>
                    <xdr:col>228</xdr:col>
                    <xdr:colOff>0</xdr:colOff>
                    <xdr:row>30</xdr:row>
                    <xdr:rowOff>0</xdr:rowOff>
                  </to>
                </anchor>
              </controlPr>
            </control>
          </mc:Choice>
        </mc:AlternateContent>
        <mc:AlternateContent xmlns:mc="http://schemas.openxmlformats.org/markup-compatibility/2006">
          <mc:Choice Requires="x14">
            <control shapeId="14495" r:id="rId346" name="p02c45g05">
              <controlPr defaultSize="0" print="0" autoFill="0" autoPict="0">
                <anchor moveWithCells="1" sizeWithCells="1">
                  <from>
                    <xdr:col>228</xdr:col>
                    <xdr:colOff>0</xdr:colOff>
                    <xdr:row>25</xdr:row>
                    <xdr:rowOff>0</xdr:rowOff>
                  </from>
                  <to>
                    <xdr:col>233</xdr:col>
                    <xdr:colOff>0</xdr:colOff>
                    <xdr:row>30</xdr:row>
                    <xdr:rowOff>0</xdr:rowOff>
                  </to>
                </anchor>
              </controlPr>
            </control>
          </mc:Choice>
        </mc:AlternateContent>
        <mc:AlternateContent xmlns:mc="http://schemas.openxmlformats.org/markup-compatibility/2006">
          <mc:Choice Requires="x14">
            <control shapeId="14500" r:id="rId347" name="p02c46g05">
              <controlPr defaultSize="0" print="0" autoFill="0" autoPict="0">
                <anchor moveWithCells="1" sizeWithCells="1">
                  <from>
                    <xdr:col>233</xdr:col>
                    <xdr:colOff>0</xdr:colOff>
                    <xdr:row>25</xdr:row>
                    <xdr:rowOff>0</xdr:rowOff>
                  </from>
                  <to>
                    <xdr:col>238</xdr:col>
                    <xdr:colOff>0</xdr:colOff>
                    <xdr:row>30</xdr:row>
                    <xdr:rowOff>0</xdr:rowOff>
                  </to>
                </anchor>
              </controlPr>
            </control>
          </mc:Choice>
        </mc:AlternateContent>
        <mc:AlternateContent xmlns:mc="http://schemas.openxmlformats.org/markup-compatibility/2006">
          <mc:Choice Requires="x14">
            <control shapeId="14505" r:id="rId348" name="p02c47g05">
              <controlPr defaultSize="0" print="0" autoFill="0" autoPict="0">
                <anchor moveWithCells="1" sizeWithCells="1">
                  <from>
                    <xdr:col>238</xdr:col>
                    <xdr:colOff>0</xdr:colOff>
                    <xdr:row>25</xdr:row>
                    <xdr:rowOff>0</xdr:rowOff>
                  </from>
                  <to>
                    <xdr:col>243</xdr:col>
                    <xdr:colOff>0</xdr:colOff>
                    <xdr:row>30</xdr:row>
                    <xdr:rowOff>0</xdr:rowOff>
                  </to>
                </anchor>
              </controlPr>
            </control>
          </mc:Choice>
        </mc:AlternateContent>
        <mc:AlternateContent xmlns:mc="http://schemas.openxmlformats.org/markup-compatibility/2006">
          <mc:Choice Requires="x14">
            <control shapeId="14510" r:id="rId349" name="p02c48g05">
              <controlPr defaultSize="0" print="0" autoFill="0" autoPict="0">
                <anchor moveWithCells="1" sizeWithCells="1">
                  <from>
                    <xdr:col>243</xdr:col>
                    <xdr:colOff>0</xdr:colOff>
                    <xdr:row>25</xdr:row>
                    <xdr:rowOff>0</xdr:rowOff>
                  </from>
                  <to>
                    <xdr:col>248</xdr:col>
                    <xdr:colOff>0</xdr:colOff>
                    <xdr:row>30</xdr:row>
                    <xdr:rowOff>0</xdr:rowOff>
                  </to>
                </anchor>
              </controlPr>
            </control>
          </mc:Choice>
        </mc:AlternateContent>
        <mc:AlternateContent xmlns:mc="http://schemas.openxmlformats.org/markup-compatibility/2006">
          <mc:Choice Requires="x14">
            <control shapeId="14515" r:id="rId350" name="p02c49g05">
              <controlPr defaultSize="0" print="0" autoFill="0" autoPict="0">
                <anchor moveWithCells="1" sizeWithCells="1">
                  <from>
                    <xdr:col>248</xdr:col>
                    <xdr:colOff>0</xdr:colOff>
                    <xdr:row>25</xdr:row>
                    <xdr:rowOff>0</xdr:rowOff>
                  </from>
                  <to>
                    <xdr:col>253</xdr:col>
                    <xdr:colOff>0</xdr:colOff>
                    <xdr:row>30</xdr:row>
                    <xdr:rowOff>0</xdr:rowOff>
                  </to>
                </anchor>
              </controlPr>
            </control>
          </mc:Choice>
        </mc:AlternateContent>
        <mc:AlternateContent xmlns:mc="http://schemas.openxmlformats.org/markup-compatibility/2006">
          <mc:Choice Requires="x14">
            <control shapeId="14667" r:id="rId351" name="p02c01cb01">
              <controlPr defaultSize="0" autoFill="0" autoLine="0" autoPict="0">
                <anchor moveWithCells="1" sizeWithCells="1">
                  <from>
                    <xdr:col>8</xdr:col>
                    <xdr:colOff>247650</xdr:colOff>
                    <xdr:row>19</xdr:row>
                    <xdr:rowOff>38100</xdr:rowOff>
                  </from>
                  <to>
                    <xdr:col>9</xdr:col>
                    <xdr:colOff>66675</xdr:colOff>
                    <xdr:row>20</xdr:row>
                    <xdr:rowOff>28575</xdr:rowOff>
                  </to>
                </anchor>
              </controlPr>
            </control>
          </mc:Choice>
        </mc:AlternateContent>
        <mc:AlternateContent xmlns:mc="http://schemas.openxmlformats.org/markup-compatibility/2006">
          <mc:Choice Requires="x14">
            <control shapeId="14668" r:id="rId352" name="p02c01cb02">
              <controlPr defaultSize="0" autoFill="0" autoLine="0" autoPict="0">
                <anchor moveWithCells="1" sizeWithCells="1">
                  <from>
                    <xdr:col>9</xdr:col>
                    <xdr:colOff>28575</xdr:colOff>
                    <xdr:row>19</xdr:row>
                    <xdr:rowOff>38100</xdr:rowOff>
                  </from>
                  <to>
                    <xdr:col>10</xdr:col>
                    <xdr:colOff>209550</xdr:colOff>
                    <xdr:row>20</xdr:row>
                    <xdr:rowOff>28575</xdr:rowOff>
                  </to>
                </anchor>
              </controlPr>
            </control>
          </mc:Choice>
        </mc:AlternateContent>
        <mc:AlternateContent xmlns:mc="http://schemas.openxmlformats.org/markup-compatibility/2006">
          <mc:Choice Requires="x14">
            <control shapeId="14669" r:id="rId353" name="p02c01cb03">
              <controlPr defaultSize="0" autoFill="0" autoLine="0" autoPict="0">
                <anchor moveWithCells="1" sizeWithCells="1">
                  <from>
                    <xdr:col>10</xdr:col>
                    <xdr:colOff>180975</xdr:colOff>
                    <xdr:row>19</xdr:row>
                    <xdr:rowOff>38100</xdr:rowOff>
                  </from>
                  <to>
                    <xdr:col>11</xdr:col>
                    <xdr:colOff>104775</xdr:colOff>
                    <xdr:row>20</xdr:row>
                    <xdr:rowOff>28575</xdr:rowOff>
                  </to>
                </anchor>
              </controlPr>
            </control>
          </mc:Choice>
        </mc:AlternateContent>
        <mc:AlternateContent xmlns:mc="http://schemas.openxmlformats.org/markup-compatibility/2006">
          <mc:Choice Requires="x14">
            <control shapeId="14670" r:id="rId354" name="p02c01cb04">
              <controlPr defaultSize="0" autoFill="0" autoLine="0" autoPict="0">
                <anchor moveWithCells="1" sizeWithCells="1">
                  <from>
                    <xdr:col>11</xdr:col>
                    <xdr:colOff>76200</xdr:colOff>
                    <xdr:row>19</xdr:row>
                    <xdr:rowOff>38100</xdr:rowOff>
                  </from>
                  <to>
                    <xdr:col>12</xdr:col>
                    <xdr:colOff>0</xdr:colOff>
                    <xdr:row>20</xdr:row>
                    <xdr:rowOff>28575</xdr:rowOff>
                  </to>
                </anchor>
              </controlPr>
            </control>
          </mc:Choice>
        </mc:AlternateContent>
        <mc:AlternateContent xmlns:mc="http://schemas.openxmlformats.org/markup-compatibility/2006">
          <mc:Choice Requires="x14">
            <control shapeId="14671" r:id="rId355" name="p02c02cb01">
              <controlPr defaultSize="0" autoFill="0" autoLine="0" autoPict="0">
                <anchor moveWithCells="1" sizeWithCells="1">
                  <from>
                    <xdr:col>13</xdr:col>
                    <xdr:colOff>247650</xdr:colOff>
                    <xdr:row>19</xdr:row>
                    <xdr:rowOff>38100</xdr:rowOff>
                  </from>
                  <to>
                    <xdr:col>14</xdr:col>
                    <xdr:colOff>66675</xdr:colOff>
                    <xdr:row>20</xdr:row>
                    <xdr:rowOff>28575</xdr:rowOff>
                  </to>
                </anchor>
              </controlPr>
            </control>
          </mc:Choice>
        </mc:AlternateContent>
        <mc:AlternateContent xmlns:mc="http://schemas.openxmlformats.org/markup-compatibility/2006">
          <mc:Choice Requires="x14">
            <control shapeId="14672" r:id="rId356" name="p02c02cb02">
              <controlPr defaultSize="0" autoFill="0" autoLine="0" autoPict="0">
                <anchor moveWithCells="1" sizeWithCells="1">
                  <from>
                    <xdr:col>14</xdr:col>
                    <xdr:colOff>28575</xdr:colOff>
                    <xdr:row>19</xdr:row>
                    <xdr:rowOff>38100</xdr:rowOff>
                  </from>
                  <to>
                    <xdr:col>15</xdr:col>
                    <xdr:colOff>209550</xdr:colOff>
                    <xdr:row>20</xdr:row>
                    <xdr:rowOff>28575</xdr:rowOff>
                  </to>
                </anchor>
              </controlPr>
            </control>
          </mc:Choice>
        </mc:AlternateContent>
        <mc:AlternateContent xmlns:mc="http://schemas.openxmlformats.org/markup-compatibility/2006">
          <mc:Choice Requires="x14">
            <control shapeId="14673" r:id="rId357" name="p02c02cb03">
              <controlPr defaultSize="0" autoFill="0" autoLine="0" autoPict="0">
                <anchor moveWithCells="1" sizeWithCells="1">
                  <from>
                    <xdr:col>15</xdr:col>
                    <xdr:colOff>180975</xdr:colOff>
                    <xdr:row>19</xdr:row>
                    <xdr:rowOff>38100</xdr:rowOff>
                  </from>
                  <to>
                    <xdr:col>16</xdr:col>
                    <xdr:colOff>104775</xdr:colOff>
                    <xdr:row>20</xdr:row>
                    <xdr:rowOff>28575</xdr:rowOff>
                  </to>
                </anchor>
              </controlPr>
            </control>
          </mc:Choice>
        </mc:AlternateContent>
        <mc:AlternateContent xmlns:mc="http://schemas.openxmlformats.org/markup-compatibility/2006">
          <mc:Choice Requires="x14">
            <control shapeId="14674" r:id="rId358" name="p02c02cb04">
              <controlPr defaultSize="0" autoFill="0" autoLine="0" autoPict="0">
                <anchor moveWithCells="1" sizeWithCells="1">
                  <from>
                    <xdr:col>16</xdr:col>
                    <xdr:colOff>76200</xdr:colOff>
                    <xdr:row>19</xdr:row>
                    <xdr:rowOff>38100</xdr:rowOff>
                  </from>
                  <to>
                    <xdr:col>17</xdr:col>
                    <xdr:colOff>0</xdr:colOff>
                    <xdr:row>20</xdr:row>
                    <xdr:rowOff>28575</xdr:rowOff>
                  </to>
                </anchor>
              </controlPr>
            </control>
          </mc:Choice>
        </mc:AlternateContent>
        <mc:AlternateContent xmlns:mc="http://schemas.openxmlformats.org/markup-compatibility/2006">
          <mc:Choice Requires="x14">
            <control shapeId="14675" r:id="rId359" name="p02c03cb01">
              <controlPr defaultSize="0" autoFill="0" autoLine="0" autoPict="0">
                <anchor moveWithCells="1" sizeWithCells="1">
                  <from>
                    <xdr:col>18</xdr:col>
                    <xdr:colOff>247650</xdr:colOff>
                    <xdr:row>19</xdr:row>
                    <xdr:rowOff>38100</xdr:rowOff>
                  </from>
                  <to>
                    <xdr:col>19</xdr:col>
                    <xdr:colOff>66675</xdr:colOff>
                    <xdr:row>20</xdr:row>
                    <xdr:rowOff>28575</xdr:rowOff>
                  </to>
                </anchor>
              </controlPr>
            </control>
          </mc:Choice>
        </mc:AlternateContent>
        <mc:AlternateContent xmlns:mc="http://schemas.openxmlformats.org/markup-compatibility/2006">
          <mc:Choice Requires="x14">
            <control shapeId="14676" r:id="rId360" name="p02c03cb02">
              <controlPr defaultSize="0" autoFill="0" autoLine="0" autoPict="0">
                <anchor moveWithCells="1" sizeWithCells="1">
                  <from>
                    <xdr:col>19</xdr:col>
                    <xdr:colOff>28575</xdr:colOff>
                    <xdr:row>19</xdr:row>
                    <xdr:rowOff>38100</xdr:rowOff>
                  </from>
                  <to>
                    <xdr:col>20</xdr:col>
                    <xdr:colOff>209550</xdr:colOff>
                    <xdr:row>20</xdr:row>
                    <xdr:rowOff>28575</xdr:rowOff>
                  </to>
                </anchor>
              </controlPr>
            </control>
          </mc:Choice>
        </mc:AlternateContent>
        <mc:AlternateContent xmlns:mc="http://schemas.openxmlformats.org/markup-compatibility/2006">
          <mc:Choice Requires="x14">
            <control shapeId="14677" r:id="rId361" name="p02c03cb03">
              <controlPr defaultSize="0" autoFill="0" autoLine="0" autoPict="0">
                <anchor moveWithCells="1" sizeWithCells="1">
                  <from>
                    <xdr:col>20</xdr:col>
                    <xdr:colOff>180975</xdr:colOff>
                    <xdr:row>19</xdr:row>
                    <xdr:rowOff>38100</xdr:rowOff>
                  </from>
                  <to>
                    <xdr:col>21</xdr:col>
                    <xdr:colOff>104775</xdr:colOff>
                    <xdr:row>20</xdr:row>
                    <xdr:rowOff>28575</xdr:rowOff>
                  </to>
                </anchor>
              </controlPr>
            </control>
          </mc:Choice>
        </mc:AlternateContent>
        <mc:AlternateContent xmlns:mc="http://schemas.openxmlformats.org/markup-compatibility/2006">
          <mc:Choice Requires="x14">
            <control shapeId="14678" r:id="rId362" name="p02c03cb04">
              <controlPr defaultSize="0" autoFill="0" autoLine="0" autoPict="0">
                <anchor moveWithCells="1" sizeWithCells="1">
                  <from>
                    <xdr:col>21</xdr:col>
                    <xdr:colOff>76200</xdr:colOff>
                    <xdr:row>19</xdr:row>
                    <xdr:rowOff>38100</xdr:rowOff>
                  </from>
                  <to>
                    <xdr:col>22</xdr:col>
                    <xdr:colOff>0</xdr:colOff>
                    <xdr:row>20</xdr:row>
                    <xdr:rowOff>28575</xdr:rowOff>
                  </to>
                </anchor>
              </controlPr>
            </control>
          </mc:Choice>
        </mc:AlternateContent>
        <mc:AlternateContent xmlns:mc="http://schemas.openxmlformats.org/markup-compatibility/2006">
          <mc:Choice Requires="x14">
            <control shapeId="14679" r:id="rId363" name="p02c04cb01">
              <controlPr defaultSize="0" autoFill="0" autoLine="0" autoPict="0">
                <anchor moveWithCells="1" sizeWithCells="1">
                  <from>
                    <xdr:col>23</xdr:col>
                    <xdr:colOff>247650</xdr:colOff>
                    <xdr:row>19</xdr:row>
                    <xdr:rowOff>38100</xdr:rowOff>
                  </from>
                  <to>
                    <xdr:col>24</xdr:col>
                    <xdr:colOff>66675</xdr:colOff>
                    <xdr:row>20</xdr:row>
                    <xdr:rowOff>28575</xdr:rowOff>
                  </to>
                </anchor>
              </controlPr>
            </control>
          </mc:Choice>
        </mc:AlternateContent>
        <mc:AlternateContent xmlns:mc="http://schemas.openxmlformats.org/markup-compatibility/2006">
          <mc:Choice Requires="x14">
            <control shapeId="14680" r:id="rId364" name="p02c04cb02">
              <controlPr defaultSize="0" autoFill="0" autoLine="0" autoPict="0">
                <anchor moveWithCells="1" sizeWithCells="1">
                  <from>
                    <xdr:col>24</xdr:col>
                    <xdr:colOff>28575</xdr:colOff>
                    <xdr:row>19</xdr:row>
                    <xdr:rowOff>38100</xdr:rowOff>
                  </from>
                  <to>
                    <xdr:col>25</xdr:col>
                    <xdr:colOff>209550</xdr:colOff>
                    <xdr:row>20</xdr:row>
                    <xdr:rowOff>28575</xdr:rowOff>
                  </to>
                </anchor>
              </controlPr>
            </control>
          </mc:Choice>
        </mc:AlternateContent>
        <mc:AlternateContent xmlns:mc="http://schemas.openxmlformats.org/markup-compatibility/2006">
          <mc:Choice Requires="x14">
            <control shapeId="14681" r:id="rId365" name="p02c04cb03">
              <controlPr defaultSize="0" autoFill="0" autoLine="0" autoPict="0">
                <anchor moveWithCells="1" sizeWithCells="1">
                  <from>
                    <xdr:col>25</xdr:col>
                    <xdr:colOff>180975</xdr:colOff>
                    <xdr:row>19</xdr:row>
                    <xdr:rowOff>38100</xdr:rowOff>
                  </from>
                  <to>
                    <xdr:col>26</xdr:col>
                    <xdr:colOff>104775</xdr:colOff>
                    <xdr:row>20</xdr:row>
                    <xdr:rowOff>28575</xdr:rowOff>
                  </to>
                </anchor>
              </controlPr>
            </control>
          </mc:Choice>
        </mc:AlternateContent>
        <mc:AlternateContent xmlns:mc="http://schemas.openxmlformats.org/markup-compatibility/2006">
          <mc:Choice Requires="x14">
            <control shapeId="14682" r:id="rId366" name="p02c04cb04">
              <controlPr defaultSize="0" autoFill="0" autoLine="0" autoPict="0">
                <anchor moveWithCells="1" sizeWithCells="1">
                  <from>
                    <xdr:col>26</xdr:col>
                    <xdr:colOff>76200</xdr:colOff>
                    <xdr:row>19</xdr:row>
                    <xdr:rowOff>38100</xdr:rowOff>
                  </from>
                  <to>
                    <xdr:col>27</xdr:col>
                    <xdr:colOff>0</xdr:colOff>
                    <xdr:row>20</xdr:row>
                    <xdr:rowOff>28575</xdr:rowOff>
                  </to>
                </anchor>
              </controlPr>
            </control>
          </mc:Choice>
        </mc:AlternateContent>
        <mc:AlternateContent xmlns:mc="http://schemas.openxmlformats.org/markup-compatibility/2006">
          <mc:Choice Requires="x14">
            <control shapeId="14683" r:id="rId367" name="p02c05cb01">
              <controlPr defaultSize="0" autoFill="0" autoLine="0" autoPict="0">
                <anchor moveWithCells="1" sizeWithCells="1">
                  <from>
                    <xdr:col>28</xdr:col>
                    <xdr:colOff>247650</xdr:colOff>
                    <xdr:row>19</xdr:row>
                    <xdr:rowOff>38100</xdr:rowOff>
                  </from>
                  <to>
                    <xdr:col>29</xdr:col>
                    <xdr:colOff>66675</xdr:colOff>
                    <xdr:row>20</xdr:row>
                    <xdr:rowOff>28575</xdr:rowOff>
                  </to>
                </anchor>
              </controlPr>
            </control>
          </mc:Choice>
        </mc:AlternateContent>
        <mc:AlternateContent xmlns:mc="http://schemas.openxmlformats.org/markup-compatibility/2006">
          <mc:Choice Requires="x14">
            <control shapeId="14684" r:id="rId368" name="p02c05cb02">
              <controlPr defaultSize="0" autoFill="0" autoLine="0" autoPict="0">
                <anchor moveWithCells="1" sizeWithCells="1">
                  <from>
                    <xdr:col>29</xdr:col>
                    <xdr:colOff>28575</xdr:colOff>
                    <xdr:row>19</xdr:row>
                    <xdr:rowOff>38100</xdr:rowOff>
                  </from>
                  <to>
                    <xdr:col>30</xdr:col>
                    <xdr:colOff>209550</xdr:colOff>
                    <xdr:row>20</xdr:row>
                    <xdr:rowOff>28575</xdr:rowOff>
                  </to>
                </anchor>
              </controlPr>
            </control>
          </mc:Choice>
        </mc:AlternateContent>
        <mc:AlternateContent xmlns:mc="http://schemas.openxmlformats.org/markup-compatibility/2006">
          <mc:Choice Requires="x14">
            <control shapeId="14685" r:id="rId369" name="p02c05cb03">
              <controlPr defaultSize="0" autoFill="0" autoLine="0" autoPict="0">
                <anchor moveWithCells="1" sizeWithCells="1">
                  <from>
                    <xdr:col>30</xdr:col>
                    <xdr:colOff>180975</xdr:colOff>
                    <xdr:row>19</xdr:row>
                    <xdr:rowOff>38100</xdr:rowOff>
                  </from>
                  <to>
                    <xdr:col>31</xdr:col>
                    <xdr:colOff>104775</xdr:colOff>
                    <xdr:row>20</xdr:row>
                    <xdr:rowOff>28575</xdr:rowOff>
                  </to>
                </anchor>
              </controlPr>
            </control>
          </mc:Choice>
        </mc:AlternateContent>
        <mc:AlternateContent xmlns:mc="http://schemas.openxmlformats.org/markup-compatibility/2006">
          <mc:Choice Requires="x14">
            <control shapeId="14686" r:id="rId370" name="p02c05cb04">
              <controlPr defaultSize="0" autoFill="0" autoLine="0" autoPict="0">
                <anchor moveWithCells="1" sizeWithCells="1">
                  <from>
                    <xdr:col>31</xdr:col>
                    <xdr:colOff>76200</xdr:colOff>
                    <xdr:row>19</xdr:row>
                    <xdr:rowOff>38100</xdr:rowOff>
                  </from>
                  <to>
                    <xdr:col>32</xdr:col>
                    <xdr:colOff>0</xdr:colOff>
                    <xdr:row>20</xdr:row>
                    <xdr:rowOff>28575</xdr:rowOff>
                  </to>
                </anchor>
              </controlPr>
            </control>
          </mc:Choice>
        </mc:AlternateContent>
        <mc:AlternateContent xmlns:mc="http://schemas.openxmlformats.org/markup-compatibility/2006">
          <mc:Choice Requires="x14">
            <control shapeId="14687" r:id="rId371" name="p02c06cb01">
              <controlPr defaultSize="0" autoFill="0" autoLine="0" autoPict="0">
                <anchor moveWithCells="1" sizeWithCells="1">
                  <from>
                    <xdr:col>33</xdr:col>
                    <xdr:colOff>247650</xdr:colOff>
                    <xdr:row>19</xdr:row>
                    <xdr:rowOff>38100</xdr:rowOff>
                  </from>
                  <to>
                    <xdr:col>34</xdr:col>
                    <xdr:colOff>66675</xdr:colOff>
                    <xdr:row>20</xdr:row>
                    <xdr:rowOff>28575</xdr:rowOff>
                  </to>
                </anchor>
              </controlPr>
            </control>
          </mc:Choice>
        </mc:AlternateContent>
        <mc:AlternateContent xmlns:mc="http://schemas.openxmlformats.org/markup-compatibility/2006">
          <mc:Choice Requires="x14">
            <control shapeId="14688" r:id="rId372" name="p02c06cb02">
              <controlPr defaultSize="0" autoFill="0" autoLine="0" autoPict="0">
                <anchor moveWithCells="1" sizeWithCells="1">
                  <from>
                    <xdr:col>34</xdr:col>
                    <xdr:colOff>28575</xdr:colOff>
                    <xdr:row>19</xdr:row>
                    <xdr:rowOff>38100</xdr:rowOff>
                  </from>
                  <to>
                    <xdr:col>35</xdr:col>
                    <xdr:colOff>209550</xdr:colOff>
                    <xdr:row>20</xdr:row>
                    <xdr:rowOff>28575</xdr:rowOff>
                  </to>
                </anchor>
              </controlPr>
            </control>
          </mc:Choice>
        </mc:AlternateContent>
        <mc:AlternateContent xmlns:mc="http://schemas.openxmlformats.org/markup-compatibility/2006">
          <mc:Choice Requires="x14">
            <control shapeId="14689" r:id="rId373" name="p02c06cb03">
              <controlPr defaultSize="0" autoFill="0" autoLine="0" autoPict="0">
                <anchor moveWithCells="1" sizeWithCells="1">
                  <from>
                    <xdr:col>35</xdr:col>
                    <xdr:colOff>180975</xdr:colOff>
                    <xdr:row>19</xdr:row>
                    <xdr:rowOff>38100</xdr:rowOff>
                  </from>
                  <to>
                    <xdr:col>36</xdr:col>
                    <xdr:colOff>104775</xdr:colOff>
                    <xdr:row>20</xdr:row>
                    <xdr:rowOff>28575</xdr:rowOff>
                  </to>
                </anchor>
              </controlPr>
            </control>
          </mc:Choice>
        </mc:AlternateContent>
        <mc:AlternateContent xmlns:mc="http://schemas.openxmlformats.org/markup-compatibility/2006">
          <mc:Choice Requires="x14">
            <control shapeId="14690" r:id="rId374" name="p02c06cb04">
              <controlPr defaultSize="0" autoFill="0" autoLine="0" autoPict="0">
                <anchor moveWithCells="1" sizeWithCells="1">
                  <from>
                    <xdr:col>36</xdr:col>
                    <xdr:colOff>76200</xdr:colOff>
                    <xdr:row>19</xdr:row>
                    <xdr:rowOff>38100</xdr:rowOff>
                  </from>
                  <to>
                    <xdr:col>37</xdr:col>
                    <xdr:colOff>0</xdr:colOff>
                    <xdr:row>20</xdr:row>
                    <xdr:rowOff>28575</xdr:rowOff>
                  </to>
                </anchor>
              </controlPr>
            </control>
          </mc:Choice>
        </mc:AlternateContent>
        <mc:AlternateContent xmlns:mc="http://schemas.openxmlformats.org/markup-compatibility/2006">
          <mc:Choice Requires="x14">
            <control shapeId="14691" r:id="rId375" name="p02c07cb01">
              <controlPr defaultSize="0" autoFill="0" autoLine="0" autoPict="0">
                <anchor moveWithCells="1" sizeWithCells="1">
                  <from>
                    <xdr:col>38</xdr:col>
                    <xdr:colOff>247650</xdr:colOff>
                    <xdr:row>19</xdr:row>
                    <xdr:rowOff>38100</xdr:rowOff>
                  </from>
                  <to>
                    <xdr:col>39</xdr:col>
                    <xdr:colOff>66675</xdr:colOff>
                    <xdr:row>20</xdr:row>
                    <xdr:rowOff>28575</xdr:rowOff>
                  </to>
                </anchor>
              </controlPr>
            </control>
          </mc:Choice>
        </mc:AlternateContent>
        <mc:AlternateContent xmlns:mc="http://schemas.openxmlformats.org/markup-compatibility/2006">
          <mc:Choice Requires="x14">
            <control shapeId="14692" r:id="rId376" name="p02c07cb02">
              <controlPr defaultSize="0" autoFill="0" autoLine="0" autoPict="0">
                <anchor moveWithCells="1" sizeWithCells="1">
                  <from>
                    <xdr:col>39</xdr:col>
                    <xdr:colOff>28575</xdr:colOff>
                    <xdr:row>19</xdr:row>
                    <xdr:rowOff>38100</xdr:rowOff>
                  </from>
                  <to>
                    <xdr:col>40</xdr:col>
                    <xdr:colOff>209550</xdr:colOff>
                    <xdr:row>20</xdr:row>
                    <xdr:rowOff>28575</xdr:rowOff>
                  </to>
                </anchor>
              </controlPr>
            </control>
          </mc:Choice>
        </mc:AlternateContent>
        <mc:AlternateContent xmlns:mc="http://schemas.openxmlformats.org/markup-compatibility/2006">
          <mc:Choice Requires="x14">
            <control shapeId="14693" r:id="rId377" name="p02c07cb03">
              <controlPr defaultSize="0" autoFill="0" autoLine="0" autoPict="0">
                <anchor moveWithCells="1" sizeWithCells="1">
                  <from>
                    <xdr:col>40</xdr:col>
                    <xdr:colOff>180975</xdr:colOff>
                    <xdr:row>19</xdr:row>
                    <xdr:rowOff>38100</xdr:rowOff>
                  </from>
                  <to>
                    <xdr:col>41</xdr:col>
                    <xdr:colOff>104775</xdr:colOff>
                    <xdr:row>20</xdr:row>
                    <xdr:rowOff>28575</xdr:rowOff>
                  </to>
                </anchor>
              </controlPr>
            </control>
          </mc:Choice>
        </mc:AlternateContent>
        <mc:AlternateContent xmlns:mc="http://schemas.openxmlformats.org/markup-compatibility/2006">
          <mc:Choice Requires="x14">
            <control shapeId="14694" r:id="rId378" name="p02c07cb04">
              <controlPr defaultSize="0" autoFill="0" autoLine="0" autoPict="0">
                <anchor moveWithCells="1" sizeWithCells="1">
                  <from>
                    <xdr:col>41</xdr:col>
                    <xdr:colOff>76200</xdr:colOff>
                    <xdr:row>19</xdr:row>
                    <xdr:rowOff>38100</xdr:rowOff>
                  </from>
                  <to>
                    <xdr:col>42</xdr:col>
                    <xdr:colOff>0</xdr:colOff>
                    <xdr:row>20</xdr:row>
                    <xdr:rowOff>28575</xdr:rowOff>
                  </to>
                </anchor>
              </controlPr>
            </control>
          </mc:Choice>
        </mc:AlternateContent>
        <mc:AlternateContent xmlns:mc="http://schemas.openxmlformats.org/markup-compatibility/2006">
          <mc:Choice Requires="x14">
            <control shapeId="14695" r:id="rId379" name="p02c08cb01">
              <controlPr defaultSize="0" autoFill="0" autoLine="0" autoPict="0">
                <anchor moveWithCells="1" sizeWithCells="1">
                  <from>
                    <xdr:col>43</xdr:col>
                    <xdr:colOff>247650</xdr:colOff>
                    <xdr:row>19</xdr:row>
                    <xdr:rowOff>38100</xdr:rowOff>
                  </from>
                  <to>
                    <xdr:col>44</xdr:col>
                    <xdr:colOff>66675</xdr:colOff>
                    <xdr:row>20</xdr:row>
                    <xdr:rowOff>28575</xdr:rowOff>
                  </to>
                </anchor>
              </controlPr>
            </control>
          </mc:Choice>
        </mc:AlternateContent>
        <mc:AlternateContent xmlns:mc="http://schemas.openxmlformats.org/markup-compatibility/2006">
          <mc:Choice Requires="x14">
            <control shapeId="14696" r:id="rId380" name="p02c08cb02">
              <controlPr defaultSize="0" autoFill="0" autoLine="0" autoPict="0">
                <anchor moveWithCells="1" sizeWithCells="1">
                  <from>
                    <xdr:col>44</xdr:col>
                    <xdr:colOff>28575</xdr:colOff>
                    <xdr:row>19</xdr:row>
                    <xdr:rowOff>38100</xdr:rowOff>
                  </from>
                  <to>
                    <xdr:col>45</xdr:col>
                    <xdr:colOff>209550</xdr:colOff>
                    <xdr:row>20</xdr:row>
                    <xdr:rowOff>28575</xdr:rowOff>
                  </to>
                </anchor>
              </controlPr>
            </control>
          </mc:Choice>
        </mc:AlternateContent>
        <mc:AlternateContent xmlns:mc="http://schemas.openxmlformats.org/markup-compatibility/2006">
          <mc:Choice Requires="x14">
            <control shapeId="14697" r:id="rId381" name="p02c08cb03">
              <controlPr defaultSize="0" autoFill="0" autoLine="0" autoPict="0">
                <anchor moveWithCells="1" sizeWithCells="1">
                  <from>
                    <xdr:col>45</xdr:col>
                    <xdr:colOff>180975</xdr:colOff>
                    <xdr:row>19</xdr:row>
                    <xdr:rowOff>38100</xdr:rowOff>
                  </from>
                  <to>
                    <xdr:col>46</xdr:col>
                    <xdr:colOff>104775</xdr:colOff>
                    <xdr:row>20</xdr:row>
                    <xdr:rowOff>28575</xdr:rowOff>
                  </to>
                </anchor>
              </controlPr>
            </control>
          </mc:Choice>
        </mc:AlternateContent>
        <mc:AlternateContent xmlns:mc="http://schemas.openxmlformats.org/markup-compatibility/2006">
          <mc:Choice Requires="x14">
            <control shapeId="14698" r:id="rId382" name="p02c08cb04">
              <controlPr defaultSize="0" autoFill="0" autoLine="0" autoPict="0">
                <anchor moveWithCells="1" sizeWithCells="1">
                  <from>
                    <xdr:col>46</xdr:col>
                    <xdr:colOff>76200</xdr:colOff>
                    <xdr:row>19</xdr:row>
                    <xdr:rowOff>38100</xdr:rowOff>
                  </from>
                  <to>
                    <xdr:col>47</xdr:col>
                    <xdr:colOff>0</xdr:colOff>
                    <xdr:row>20</xdr:row>
                    <xdr:rowOff>28575</xdr:rowOff>
                  </to>
                </anchor>
              </controlPr>
            </control>
          </mc:Choice>
        </mc:AlternateContent>
        <mc:AlternateContent xmlns:mc="http://schemas.openxmlformats.org/markup-compatibility/2006">
          <mc:Choice Requires="x14">
            <control shapeId="14699" r:id="rId383" name="p02c09cb01">
              <controlPr defaultSize="0" autoFill="0" autoLine="0" autoPict="0">
                <anchor moveWithCells="1" sizeWithCells="1">
                  <from>
                    <xdr:col>48</xdr:col>
                    <xdr:colOff>247650</xdr:colOff>
                    <xdr:row>19</xdr:row>
                    <xdr:rowOff>38100</xdr:rowOff>
                  </from>
                  <to>
                    <xdr:col>49</xdr:col>
                    <xdr:colOff>66675</xdr:colOff>
                    <xdr:row>20</xdr:row>
                    <xdr:rowOff>28575</xdr:rowOff>
                  </to>
                </anchor>
              </controlPr>
            </control>
          </mc:Choice>
        </mc:AlternateContent>
        <mc:AlternateContent xmlns:mc="http://schemas.openxmlformats.org/markup-compatibility/2006">
          <mc:Choice Requires="x14">
            <control shapeId="14700" r:id="rId384" name="p02c09cb02">
              <controlPr defaultSize="0" autoFill="0" autoLine="0" autoPict="0">
                <anchor moveWithCells="1" sizeWithCells="1">
                  <from>
                    <xdr:col>49</xdr:col>
                    <xdr:colOff>28575</xdr:colOff>
                    <xdr:row>19</xdr:row>
                    <xdr:rowOff>38100</xdr:rowOff>
                  </from>
                  <to>
                    <xdr:col>50</xdr:col>
                    <xdr:colOff>209550</xdr:colOff>
                    <xdr:row>20</xdr:row>
                    <xdr:rowOff>28575</xdr:rowOff>
                  </to>
                </anchor>
              </controlPr>
            </control>
          </mc:Choice>
        </mc:AlternateContent>
        <mc:AlternateContent xmlns:mc="http://schemas.openxmlformats.org/markup-compatibility/2006">
          <mc:Choice Requires="x14">
            <control shapeId="14701" r:id="rId385" name="p02c09cb03">
              <controlPr defaultSize="0" autoFill="0" autoLine="0" autoPict="0">
                <anchor moveWithCells="1" sizeWithCells="1">
                  <from>
                    <xdr:col>50</xdr:col>
                    <xdr:colOff>180975</xdr:colOff>
                    <xdr:row>19</xdr:row>
                    <xdr:rowOff>38100</xdr:rowOff>
                  </from>
                  <to>
                    <xdr:col>51</xdr:col>
                    <xdr:colOff>104775</xdr:colOff>
                    <xdr:row>20</xdr:row>
                    <xdr:rowOff>28575</xdr:rowOff>
                  </to>
                </anchor>
              </controlPr>
            </control>
          </mc:Choice>
        </mc:AlternateContent>
        <mc:AlternateContent xmlns:mc="http://schemas.openxmlformats.org/markup-compatibility/2006">
          <mc:Choice Requires="x14">
            <control shapeId="14702" r:id="rId386" name="p02c09cb04">
              <controlPr defaultSize="0" autoFill="0" autoLine="0" autoPict="0">
                <anchor moveWithCells="1" sizeWithCells="1">
                  <from>
                    <xdr:col>51</xdr:col>
                    <xdr:colOff>76200</xdr:colOff>
                    <xdr:row>19</xdr:row>
                    <xdr:rowOff>38100</xdr:rowOff>
                  </from>
                  <to>
                    <xdr:col>52</xdr:col>
                    <xdr:colOff>0</xdr:colOff>
                    <xdr:row>20</xdr:row>
                    <xdr:rowOff>28575</xdr:rowOff>
                  </to>
                </anchor>
              </controlPr>
            </control>
          </mc:Choice>
        </mc:AlternateContent>
        <mc:AlternateContent xmlns:mc="http://schemas.openxmlformats.org/markup-compatibility/2006">
          <mc:Choice Requires="x14">
            <control shapeId="14703" r:id="rId387" name="p02c10cb01">
              <controlPr defaultSize="0" autoFill="0" autoLine="0" autoPict="0">
                <anchor moveWithCells="1" sizeWithCells="1">
                  <from>
                    <xdr:col>53</xdr:col>
                    <xdr:colOff>247650</xdr:colOff>
                    <xdr:row>19</xdr:row>
                    <xdr:rowOff>38100</xdr:rowOff>
                  </from>
                  <to>
                    <xdr:col>54</xdr:col>
                    <xdr:colOff>66675</xdr:colOff>
                    <xdr:row>20</xdr:row>
                    <xdr:rowOff>28575</xdr:rowOff>
                  </to>
                </anchor>
              </controlPr>
            </control>
          </mc:Choice>
        </mc:AlternateContent>
        <mc:AlternateContent xmlns:mc="http://schemas.openxmlformats.org/markup-compatibility/2006">
          <mc:Choice Requires="x14">
            <control shapeId="14704" r:id="rId388" name="p02c10cb02">
              <controlPr defaultSize="0" autoFill="0" autoLine="0" autoPict="0">
                <anchor moveWithCells="1" sizeWithCells="1">
                  <from>
                    <xdr:col>54</xdr:col>
                    <xdr:colOff>28575</xdr:colOff>
                    <xdr:row>19</xdr:row>
                    <xdr:rowOff>38100</xdr:rowOff>
                  </from>
                  <to>
                    <xdr:col>55</xdr:col>
                    <xdr:colOff>209550</xdr:colOff>
                    <xdr:row>20</xdr:row>
                    <xdr:rowOff>28575</xdr:rowOff>
                  </to>
                </anchor>
              </controlPr>
            </control>
          </mc:Choice>
        </mc:AlternateContent>
        <mc:AlternateContent xmlns:mc="http://schemas.openxmlformats.org/markup-compatibility/2006">
          <mc:Choice Requires="x14">
            <control shapeId="14705" r:id="rId389" name="p02c10cb03">
              <controlPr defaultSize="0" autoFill="0" autoLine="0" autoPict="0">
                <anchor moveWithCells="1" sizeWithCells="1">
                  <from>
                    <xdr:col>55</xdr:col>
                    <xdr:colOff>180975</xdr:colOff>
                    <xdr:row>19</xdr:row>
                    <xdr:rowOff>38100</xdr:rowOff>
                  </from>
                  <to>
                    <xdr:col>56</xdr:col>
                    <xdr:colOff>104775</xdr:colOff>
                    <xdr:row>20</xdr:row>
                    <xdr:rowOff>28575</xdr:rowOff>
                  </to>
                </anchor>
              </controlPr>
            </control>
          </mc:Choice>
        </mc:AlternateContent>
        <mc:AlternateContent xmlns:mc="http://schemas.openxmlformats.org/markup-compatibility/2006">
          <mc:Choice Requires="x14">
            <control shapeId="14706" r:id="rId390" name="p02c10cb04">
              <controlPr defaultSize="0" autoFill="0" autoLine="0" autoPict="0">
                <anchor moveWithCells="1" sizeWithCells="1">
                  <from>
                    <xdr:col>56</xdr:col>
                    <xdr:colOff>76200</xdr:colOff>
                    <xdr:row>19</xdr:row>
                    <xdr:rowOff>38100</xdr:rowOff>
                  </from>
                  <to>
                    <xdr:col>57</xdr:col>
                    <xdr:colOff>0</xdr:colOff>
                    <xdr:row>20</xdr:row>
                    <xdr:rowOff>28575</xdr:rowOff>
                  </to>
                </anchor>
              </controlPr>
            </control>
          </mc:Choice>
        </mc:AlternateContent>
        <mc:AlternateContent xmlns:mc="http://schemas.openxmlformats.org/markup-compatibility/2006">
          <mc:Choice Requires="x14">
            <control shapeId="14707" r:id="rId391" name="p02c11cb01">
              <controlPr defaultSize="0" autoFill="0" autoLine="0" autoPict="0">
                <anchor moveWithCells="1" sizeWithCells="1">
                  <from>
                    <xdr:col>58</xdr:col>
                    <xdr:colOff>247650</xdr:colOff>
                    <xdr:row>19</xdr:row>
                    <xdr:rowOff>38100</xdr:rowOff>
                  </from>
                  <to>
                    <xdr:col>59</xdr:col>
                    <xdr:colOff>66675</xdr:colOff>
                    <xdr:row>20</xdr:row>
                    <xdr:rowOff>28575</xdr:rowOff>
                  </to>
                </anchor>
              </controlPr>
            </control>
          </mc:Choice>
        </mc:AlternateContent>
        <mc:AlternateContent xmlns:mc="http://schemas.openxmlformats.org/markup-compatibility/2006">
          <mc:Choice Requires="x14">
            <control shapeId="14708" r:id="rId392" name="p02c11cb02">
              <controlPr defaultSize="0" autoFill="0" autoLine="0" autoPict="0">
                <anchor moveWithCells="1" sizeWithCells="1">
                  <from>
                    <xdr:col>59</xdr:col>
                    <xdr:colOff>28575</xdr:colOff>
                    <xdr:row>19</xdr:row>
                    <xdr:rowOff>38100</xdr:rowOff>
                  </from>
                  <to>
                    <xdr:col>60</xdr:col>
                    <xdr:colOff>209550</xdr:colOff>
                    <xdr:row>20</xdr:row>
                    <xdr:rowOff>28575</xdr:rowOff>
                  </to>
                </anchor>
              </controlPr>
            </control>
          </mc:Choice>
        </mc:AlternateContent>
        <mc:AlternateContent xmlns:mc="http://schemas.openxmlformats.org/markup-compatibility/2006">
          <mc:Choice Requires="x14">
            <control shapeId="14709" r:id="rId393" name="p02c11cb03">
              <controlPr defaultSize="0" autoFill="0" autoLine="0" autoPict="0">
                <anchor moveWithCells="1" sizeWithCells="1">
                  <from>
                    <xdr:col>60</xdr:col>
                    <xdr:colOff>180975</xdr:colOff>
                    <xdr:row>19</xdr:row>
                    <xdr:rowOff>38100</xdr:rowOff>
                  </from>
                  <to>
                    <xdr:col>61</xdr:col>
                    <xdr:colOff>104775</xdr:colOff>
                    <xdr:row>20</xdr:row>
                    <xdr:rowOff>28575</xdr:rowOff>
                  </to>
                </anchor>
              </controlPr>
            </control>
          </mc:Choice>
        </mc:AlternateContent>
        <mc:AlternateContent xmlns:mc="http://schemas.openxmlformats.org/markup-compatibility/2006">
          <mc:Choice Requires="x14">
            <control shapeId="14710" r:id="rId394" name="p02c11cb04">
              <controlPr defaultSize="0" autoFill="0" autoLine="0" autoPict="0">
                <anchor moveWithCells="1" sizeWithCells="1">
                  <from>
                    <xdr:col>61</xdr:col>
                    <xdr:colOff>76200</xdr:colOff>
                    <xdr:row>19</xdr:row>
                    <xdr:rowOff>38100</xdr:rowOff>
                  </from>
                  <to>
                    <xdr:col>62</xdr:col>
                    <xdr:colOff>0</xdr:colOff>
                    <xdr:row>20</xdr:row>
                    <xdr:rowOff>28575</xdr:rowOff>
                  </to>
                </anchor>
              </controlPr>
            </control>
          </mc:Choice>
        </mc:AlternateContent>
        <mc:AlternateContent xmlns:mc="http://schemas.openxmlformats.org/markup-compatibility/2006">
          <mc:Choice Requires="x14">
            <control shapeId="14711" r:id="rId395" name="p02c12cb01">
              <controlPr defaultSize="0" autoFill="0" autoLine="0" autoPict="0">
                <anchor moveWithCells="1" sizeWithCells="1">
                  <from>
                    <xdr:col>63</xdr:col>
                    <xdr:colOff>247650</xdr:colOff>
                    <xdr:row>19</xdr:row>
                    <xdr:rowOff>38100</xdr:rowOff>
                  </from>
                  <to>
                    <xdr:col>64</xdr:col>
                    <xdr:colOff>66675</xdr:colOff>
                    <xdr:row>20</xdr:row>
                    <xdr:rowOff>28575</xdr:rowOff>
                  </to>
                </anchor>
              </controlPr>
            </control>
          </mc:Choice>
        </mc:AlternateContent>
        <mc:AlternateContent xmlns:mc="http://schemas.openxmlformats.org/markup-compatibility/2006">
          <mc:Choice Requires="x14">
            <control shapeId="14712" r:id="rId396" name="p02c12cb02">
              <controlPr defaultSize="0" autoFill="0" autoLine="0" autoPict="0">
                <anchor moveWithCells="1" sizeWithCells="1">
                  <from>
                    <xdr:col>64</xdr:col>
                    <xdr:colOff>28575</xdr:colOff>
                    <xdr:row>19</xdr:row>
                    <xdr:rowOff>38100</xdr:rowOff>
                  </from>
                  <to>
                    <xdr:col>65</xdr:col>
                    <xdr:colOff>209550</xdr:colOff>
                    <xdr:row>20</xdr:row>
                    <xdr:rowOff>28575</xdr:rowOff>
                  </to>
                </anchor>
              </controlPr>
            </control>
          </mc:Choice>
        </mc:AlternateContent>
        <mc:AlternateContent xmlns:mc="http://schemas.openxmlformats.org/markup-compatibility/2006">
          <mc:Choice Requires="x14">
            <control shapeId="14713" r:id="rId397" name="p02c12cb03">
              <controlPr defaultSize="0" autoFill="0" autoLine="0" autoPict="0">
                <anchor moveWithCells="1" sizeWithCells="1">
                  <from>
                    <xdr:col>65</xdr:col>
                    <xdr:colOff>180975</xdr:colOff>
                    <xdr:row>19</xdr:row>
                    <xdr:rowOff>38100</xdr:rowOff>
                  </from>
                  <to>
                    <xdr:col>66</xdr:col>
                    <xdr:colOff>104775</xdr:colOff>
                    <xdr:row>20</xdr:row>
                    <xdr:rowOff>28575</xdr:rowOff>
                  </to>
                </anchor>
              </controlPr>
            </control>
          </mc:Choice>
        </mc:AlternateContent>
        <mc:AlternateContent xmlns:mc="http://schemas.openxmlformats.org/markup-compatibility/2006">
          <mc:Choice Requires="x14">
            <control shapeId="14714" r:id="rId398" name="p02c12cb04">
              <controlPr defaultSize="0" autoFill="0" autoLine="0" autoPict="0">
                <anchor moveWithCells="1" sizeWithCells="1">
                  <from>
                    <xdr:col>66</xdr:col>
                    <xdr:colOff>76200</xdr:colOff>
                    <xdr:row>19</xdr:row>
                    <xdr:rowOff>38100</xdr:rowOff>
                  </from>
                  <to>
                    <xdr:col>67</xdr:col>
                    <xdr:colOff>0</xdr:colOff>
                    <xdr:row>20</xdr:row>
                    <xdr:rowOff>28575</xdr:rowOff>
                  </to>
                </anchor>
              </controlPr>
            </control>
          </mc:Choice>
        </mc:AlternateContent>
        <mc:AlternateContent xmlns:mc="http://schemas.openxmlformats.org/markup-compatibility/2006">
          <mc:Choice Requires="x14">
            <control shapeId="14715" r:id="rId399" name="p02c13cb01">
              <controlPr defaultSize="0" autoFill="0" autoLine="0" autoPict="0">
                <anchor moveWithCells="1" sizeWithCells="1">
                  <from>
                    <xdr:col>68</xdr:col>
                    <xdr:colOff>247650</xdr:colOff>
                    <xdr:row>19</xdr:row>
                    <xdr:rowOff>38100</xdr:rowOff>
                  </from>
                  <to>
                    <xdr:col>69</xdr:col>
                    <xdr:colOff>66675</xdr:colOff>
                    <xdr:row>20</xdr:row>
                    <xdr:rowOff>28575</xdr:rowOff>
                  </to>
                </anchor>
              </controlPr>
            </control>
          </mc:Choice>
        </mc:AlternateContent>
        <mc:AlternateContent xmlns:mc="http://schemas.openxmlformats.org/markup-compatibility/2006">
          <mc:Choice Requires="x14">
            <control shapeId="14716" r:id="rId400" name="p02c13cb02">
              <controlPr defaultSize="0" autoFill="0" autoLine="0" autoPict="0">
                <anchor moveWithCells="1" sizeWithCells="1">
                  <from>
                    <xdr:col>69</xdr:col>
                    <xdr:colOff>28575</xdr:colOff>
                    <xdr:row>19</xdr:row>
                    <xdr:rowOff>38100</xdr:rowOff>
                  </from>
                  <to>
                    <xdr:col>70</xdr:col>
                    <xdr:colOff>209550</xdr:colOff>
                    <xdr:row>20</xdr:row>
                    <xdr:rowOff>28575</xdr:rowOff>
                  </to>
                </anchor>
              </controlPr>
            </control>
          </mc:Choice>
        </mc:AlternateContent>
        <mc:AlternateContent xmlns:mc="http://schemas.openxmlformats.org/markup-compatibility/2006">
          <mc:Choice Requires="x14">
            <control shapeId="14717" r:id="rId401" name="p02c13cb03">
              <controlPr defaultSize="0" autoFill="0" autoLine="0" autoPict="0">
                <anchor moveWithCells="1" sizeWithCells="1">
                  <from>
                    <xdr:col>70</xdr:col>
                    <xdr:colOff>180975</xdr:colOff>
                    <xdr:row>19</xdr:row>
                    <xdr:rowOff>38100</xdr:rowOff>
                  </from>
                  <to>
                    <xdr:col>71</xdr:col>
                    <xdr:colOff>104775</xdr:colOff>
                    <xdr:row>20</xdr:row>
                    <xdr:rowOff>28575</xdr:rowOff>
                  </to>
                </anchor>
              </controlPr>
            </control>
          </mc:Choice>
        </mc:AlternateContent>
        <mc:AlternateContent xmlns:mc="http://schemas.openxmlformats.org/markup-compatibility/2006">
          <mc:Choice Requires="x14">
            <control shapeId="14718" r:id="rId402" name="p02c13cb04">
              <controlPr defaultSize="0" autoFill="0" autoLine="0" autoPict="0">
                <anchor moveWithCells="1" sizeWithCells="1">
                  <from>
                    <xdr:col>71</xdr:col>
                    <xdr:colOff>76200</xdr:colOff>
                    <xdr:row>19</xdr:row>
                    <xdr:rowOff>38100</xdr:rowOff>
                  </from>
                  <to>
                    <xdr:col>72</xdr:col>
                    <xdr:colOff>0</xdr:colOff>
                    <xdr:row>20</xdr:row>
                    <xdr:rowOff>28575</xdr:rowOff>
                  </to>
                </anchor>
              </controlPr>
            </control>
          </mc:Choice>
        </mc:AlternateContent>
        <mc:AlternateContent xmlns:mc="http://schemas.openxmlformats.org/markup-compatibility/2006">
          <mc:Choice Requires="x14">
            <control shapeId="14719" r:id="rId403" name="p02c14cb01">
              <controlPr defaultSize="0" autoFill="0" autoLine="0" autoPict="0">
                <anchor moveWithCells="1" sizeWithCells="1">
                  <from>
                    <xdr:col>73</xdr:col>
                    <xdr:colOff>247650</xdr:colOff>
                    <xdr:row>19</xdr:row>
                    <xdr:rowOff>38100</xdr:rowOff>
                  </from>
                  <to>
                    <xdr:col>74</xdr:col>
                    <xdr:colOff>66675</xdr:colOff>
                    <xdr:row>20</xdr:row>
                    <xdr:rowOff>28575</xdr:rowOff>
                  </to>
                </anchor>
              </controlPr>
            </control>
          </mc:Choice>
        </mc:AlternateContent>
        <mc:AlternateContent xmlns:mc="http://schemas.openxmlformats.org/markup-compatibility/2006">
          <mc:Choice Requires="x14">
            <control shapeId="14720" r:id="rId404" name="p02c14cb02">
              <controlPr defaultSize="0" autoFill="0" autoLine="0" autoPict="0">
                <anchor moveWithCells="1" sizeWithCells="1">
                  <from>
                    <xdr:col>74</xdr:col>
                    <xdr:colOff>28575</xdr:colOff>
                    <xdr:row>19</xdr:row>
                    <xdr:rowOff>38100</xdr:rowOff>
                  </from>
                  <to>
                    <xdr:col>75</xdr:col>
                    <xdr:colOff>209550</xdr:colOff>
                    <xdr:row>20</xdr:row>
                    <xdr:rowOff>28575</xdr:rowOff>
                  </to>
                </anchor>
              </controlPr>
            </control>
          </mc:Choice>
        </mc:AlternateContent>
        <mc:AlternateContent xmlns:mc="http://schemas.openxmlformats.org/markup-compatibility/2006">
          <mc:Choice Requires="x14">
            <control shapeId="14721" r:id="rId405" name="p02c14cb03">
              <controlPr defaultSize="0" autoFill="0" autoLine="0" autoPict="0">
                <anchor moveWithCells="1" sizeWithCells="1">
                  <from>
                    <xdr:col>75</xdr:col>
                    <xdr:colOff>180975</xdr:colOff>
                    <xdr:row>19</xdr:row>
                    <xdr:rowOff>38100</xdr:rowOff>
                  </from>
                  <to>
                    <xdr:col>76</xdr:col>
                    <xdr:colOff>104775</xdr:colOff>
                    <xdr:row>20</xdr:row>
                    <xdr:rowOff>28575</xdr:rowOff>
                  </to>
                </anchor>
              </controlPr>
            </control>
          </mc:Choice>
        </mc:AlternateContent>
        <mc:AlternateContent xmlns:mc="http://schemas.openxmlformats.org/markup-compatibility/2006">
          <mc:Choice Requires="x14">
            <control shapeId="14722" r:id="rId406" name="p02c14cb04">
              <controlPr defaultSize="0" autoFill="0" autoLine="0" autoPict="0">
                <anchor moveWithCells="1" sizeWithCells="1">
                  <from>
                    <xdr:col>76</xdr:col>
                    <xdr:colOff>76200</xdr:colOff>
                    <xdr:row>19</xdr:row>
                    <xdr:rowOff>38100</xdr:rowOff>
                  </from>
                  <to>
                    <xdr:col>77</xdr:col>
                    <xdr:colOff>0</xdr:colOff>
                    <xdr:row>20</xdr:row>
                    <xdr:rowOff>28575</xdr:rowOff>
                  </to>
                </anchor>
              </controlPr>
            </control>
          </mc:Choice>
        </mc:AlternateContent>
        <mc:AlternateContent xmlns:mc="http://schemas.openxmlformats.org/markup-compatibility/2006">
          <mc:Choice Requires="x14">
            <control shapeId="14723" r:id="rId407" name="p02c15cb01">
              <controlPr defaultSize="0" autoFill="0" autoLine="0" autoPict="0">
                <anchor moveWithCells="1" sizeWithCells="1">
                  <from>
                    <xdr:col>78</xdr:col>
                    <xdr:colOff>247650</xdr:colOff>
                    <xdr:row>19</xdr:row>
                    <xdr:rowOff>38100</xdr:rowOff>
                  </from>
                  <to>
                    <xdr:col>79</xdr:col>
                    <xdr:colOff>66675</xdr:colOff>
                    <xdr:row>20</xdr:row>
                    <xdr:rowOff>28575</xdr:rowOff>
                  </to>
                </anchor>
              </controlPr>
            </control>
          </mc:Choice>
        </mc:AlternateContent>
        <mc:AlternateContent xmlns:mc="http://schemas.openxmlformats.org/markup-compatibility/2006">
          <mc:Choice Requires="x14">
            <control shapeId="14724" r:id="rId408" name="p02c15cb02">
              <controlPr defaultSize="0" autoFill="0" autoLine="0" autoPict="0">
                <anchor moveWithCells="1" sizeWithCells="1">
                  <from>
                    <xdr:col>79</xdr:col>
                    <xdr:colOff>28575</xdr:colOff>
                    <xdr:row>19</xdr:row>
                    <xdr:rowOff>38100</xdr:rowOff>
                  </from>
                  <to>
                    <xdr:col>80</xdr:col>
                    <xdr:colOff>209550</xdr:colOff>
                    <xdr:row>20</xdr:row>
                    <xdr:rowOff>28575</xdr:rowOff>
                  </to>
                </anchor>
              </controlPr>
            </control>
          </mc:Choice>
        </mc:AlternateContent>
        <mc:AlternateContent xmlns:mc="http://schemas.openxmlformats.org/markup-compatibility/2006">
          <mc:Choice Requires="x14">
            <control shapeId="14725" r:id="rId409" name="p02c15cb03">
              <controlPr defaultSize="0" autoFill="0" autoLine="0" autoPict="0">
                <anchor moveWithCells="1" sizeWithCells="1">
                  <from>
                    <xdr:col>80</xdr:col>
                    <xdr:colOff>180975</xdr:colOff>
                    <xdr:row>19</xdr:row>
                    <xdr:rowOff>38100</xdr:rowOff>
                  </from>
                  <to>
                    <xdr:col>81</xdr:col>
                    <xdr:colOff>104775</xdr:colOff>
                    <xdr:row>20</xdr:row>
                    <xdr:rowOff>28575</xdr:rowOff>
                  </to>
                </anchor>
              </controlPr>
            </control>
          </mc:Choice>
        </mc:AlternateContent>
        <mc:AlternateContent xmlns:mc="http://schemas.openxmlformats.org/markup-compatibility/2006">
          <mc:Choice Requires="x14">
            <control shapeId="14726" r:id="rId410" name="p02c15cb04">
              <controlPr defaultSize="0" autoFill="0" autoLine="0" autoPict="0">
                <anchor moveWithCells="1" sizeWithCells="1">
                  <from>
                    <xdr:col>81</xdr:col>
                    <xdr:colOff>76200</xdr:colOff>
                    <xdr:row>19</xdr:row>
                    <xdr:rowOff>38100</xdr:rowOff>
                  </from>
                  <to>
                    <xdr:col>82</xdr:col>
                    <xdr:colOff>0</xdr:colOff>
                    <xdr:row>20</xdr:row>
                    <xdr:rowOff>28575</xdr:rowOff>
                  </to>
                </anchor>
              </controlPr>
            </control>
          </mc:Choice>
        </mc:AlternateContent>
        <mc:AlternateContent xmlns:mc="http://schemas.openxmlformats.org/markup-compatibility/2006">
          <mc:Choice Requires="x14">
            <control shapeId="14727" r:id="rId411" name="p02c16cb01">
              <controlPr defaultSize="0" autoFill="0" autoLine="0" autoPict="0">
                <anchor moveWithCells="1" sizeWithCells="1">
                  <from>
                    <xdr:col>83</xdr:col>
                    <xdr:colOff>247650</xdr:colOff>
                    <xdr:row>19</xdr:row>
                    <xdr:rowOff>38100</xdr:rowOff>
                  </from>
                  <to>
                    <xdr:col>84</xdr:col>
                    <xdr:colOff>66675</xdr:colOff>
                    <xdr:row>20</xdr:row>
                    <xdr:rowOff>28575</xdr:rowOff>
                  </to>
                </anchor>
              </controlPr>
            </control>
          </mc:Choice>
        </mc:AlternateContent>
        <mc:AlternateContent xmlns:mc="http://schemas.openxmlformats.org/markup-compatibility/2006">
          <mc:Choice Requires="x14">
            <control shapeId="14728" r:id="rId412" name="p02c16cb02">
              <controlPr defaultSize="0" autoFill="0" autoLine="0" autoPict="0">
                <anchor moveWithCells="1" sizeWithCells="1">
                  <from>
                    <xdr:col>84</xdr:col>
                    <xdr:colOff>28575</xdr:colOff>
                    <xdr:row>19</xdr:row>
                    <xdr:rowOff>38100</xdr:rowOff>
                  </from>
                  <to>
                    <xdr:col>85</xdr:col>
                    <xdr:colOff>209550</xdr:colOff>
                    <xdr:row>20</xdr:row>
                    <xdr:rowOff>28575</xdr:rowOff>
                  </to>
                </anchor>
              </controlPr>
            </control>
          </mc:Choice>
        </mc:AlternateContent>
        <mc:AlternateContent xmlns:mc="http://schemas.openxmlformats.org/markup-compatibility/2006">
          <mc:Choice Requires="x14">
            <control shapeId="14729" r:id="rId413" name="p02c16cb03">
              <controlPr defaultSize="0" autoFill="0" autoLine="0" autoPict="0">
                <anchor moveWithCells="1" sizeWithCells="1">
                  <from>
                    <xdr:col>85</xdr:col>
                    <xdr:colOff>180975</xdr:colOff>
                    <xdr:row>19</xdr:row>
                    <xdr:rowOff>38100</xdr:rowOff>
                  </from>
                  <to>
                    <xdr:col>86</xdr:col>
                    <xdr:colOff>104775</xdr:colOff>
                    <xdr:row>20</xdr:row>
                    <xdr:rowOff>28575</xdr:rowOff>
                  </to>
                </anchor>
              </controlPr>
            </control>
          </mc:Choice>
        </mc:AlternateContent>
        <mc:AlternateContent xmlns:mc="http://schemas.openxmlformats.org/markup-compatibility/2006">
          <mc:Choice Requires="x14">
            <control shapeId="14730" r:id="rId414" name="p02c16cb04">
              <controlPr defaultSize="0" autoFill="0" autoLine="0" autoPict="0">
                <anchor moveWithCells="1" sizeWithCells="1">
                  <from>
                    <xdr:col>86</xdr:col>
                    <xdr:colOff>76200</xdr:colOff>
                    <xdr:row>19</xdr:row>
                    <xdr:rowOff>38100</xdr:rowOff>
                  </from>
                  <to>
                    <xdr:col>87</xdr:col>
                    <xdr:colOff>0</xdr:colOff>
                    <xdr:row>20</xdr:row>
                    <xdr:rowOff>28575</xdr:rowOff>
                  </to>
                </anchor>
              </controlPr>
            </control>
          </mc:Choice>
        </mc:AlternateContent>
        <mc:AlternateContent xmlns:mc="http://schemas.openxmlformats.org/markup-compatibility/2006">
          <mc:Choice Requires="x14">
            <control shapeId="14731" r:id="rId415" name="p02c17cb01">
              <controlPr defaultSize="0" autoFill="0" autoLine="0" autoPict="0">
                <anchor moveWithCells="1" sizeWithCells="1">
                  <from>
                    <xdr:col>88</xdr:col>
                    <xdr:colOff>247650</xdr:colOff>
                    <xdr:row>19</xdr:row>
                    <xdr:rowOff>38100</xdr:rowOff>
                  </from>
                  <to>
                    <xdr:col>89</xdr:col>
                    <xdr:colOff>66675</xdr:colOff>
                    <xdr:row>20</xdr:row>
                    <xdr:rowOff>28575</xdr:rowOff>
                  </to>
                </anchor>
              </controlPr>
            </control>
          </mc:Choice>
        </mc:AlternateContent>
        <mc:AlternateContent xmlns:mc="http://schemas.openxmlformats.org/markup-compatibility/2006">
          <mc:Choice Requires="x14">
            <control shapeId="14732" r:id="rId416" name="p02c17cb02">
              <controlPr defaultSize="0" autoFill="0" autoLine="0" autoPict="0">
                <anchor moveWithCells="1" sizeWithCells="1">
                  <from>
                    <xdr:col>89</xdr:col>
                    <xdr:colOff>28575</xdr:colOff>
                    <xdr:row>19</xdr:row>
                    <xdr:rowOff>38100</xdr:rowOff>
                  </from>
                  <to>
                    <xdr:col>90</xdr:col>
                    <xdr:colOff>209550</xdr:colOff>
                    <xdr:row>20</xdr:row>
                    <xdr:rowOff>28575</xdr:rowOff>
                  </to>
                </anchor>
              </controlPr>
            </control>
          </mc:Choice>
        </mc:AlternateContent>
        <mc:AlternateContent xmlns:mc="http://schemas.openxmlformats.org/markup-compatibility/2006">
          <mc:Choice Requires="x14">
            <control shapeId="14733" r:id="rId417" name="p02c17cb03">
              <controlPr defaultSize="0" autoFill="0" autoLine="0" autoPict="0">
                <anchor moveWithCells="1" sizeWithCells="1">
                  <from>
                    <xdr:col>90</xdr:col>
                    <xdr:colOff>180975</xdr:colOff>
                    <xdr:row>19</xdr:row>
                    <xdr:rowOff>38100</xdr:rowOff>
                  </from>
                  <to>
                    <xdr:col>91</xdr:col>
                    <xdr:colOff>104775</xdr:colOff>
                    <xdr:row>20</xdr:row>
                    <xdr:rowOff>28575</xdr:rowOff>
                  </to>
                </anchor>
              </controlPr>
            </control>
          </mc:Choice>
        </mc:AlternateContent>
        <mc:AlternateContent xmlns:mc="http://schemas.openxmlformats.org/markup-compatibility/2006">
          <mc:Choice Requires="x14">
            <control shapeId="14734" r:id="rId418" name="p02c17cb04">
              <controlPr defaultSize="0" autoFill="0" autoLine="0" autoPict="0">
                <anchor moveWithCells="1" sizeWithCells="1">
                  <from>
                    <xdr:col>91</xdr:col>
                    <xdr:colOff>76200</xdr:colOff>
                    <xdr:row>19</xdr:row>
                    <xdr:rowOff>38100</xdr:rowOff>
                  </from>
                  <to>
                    <xdr:col>92</xdr:col>
                    <xdr:colOff>0</xdr:colOff>
                    <xdr:row>20</xdr:row>
                    <xdr:rowOff>28575</xdr:rowOff>
                  </to>
                </anchor>
              </controlPr>
            </control>
          </mc:Choice>
        </mc:AlternateContent>
        <mc:AlternateContent xmlns:mc="http://schemas.openxmlformats.org/markup-compatibility/2006">
          <mc:Choice Requires="x14">
            <control shapeId="14735" r:id="rId419" name="p02c18cb01">
              <controlPr defaultSize="0" autoFill="0" autoLine="0" autoPict="0">
                <anchor moveWithCells="1" sizeWithCells="1">
                  <from>
                    <xdr:col>93</xdr:col>
                    <xdr:colOff>247650</xdr:colOff>
                    <xdr:row>19</xdr:row>
                    <xdr:rowOff>38100</xdr:rowOff>
                  </from>
                  <to>
                    <xdr:col>94</xdr:col>
                    <xdr:colOff>66675</xdr:colOff>
                    <xdr:row>20</xdr:row>
                    <xdr:rowOff>28575</xdr:rowOff>
                  </to>
                </anchor>
              </controlPr>
            </control>
          </mc:Choice>
        </mc:AlternateContent>
        <mc:AlternateContent xmlns:mc="http://schemas.openxmlformats.org/markup-compatibility/2006">
          <mc:Choice Requires="x14">
            <control shapeId="14736" r:id="rId420" name="p02c18cb02">
              <controlPr defaultSize="0" autoFill="0" autoLine="0" autoPict="0">
                <anchor moveWithCells="1" sizeWithCells="1">
                  <from>
                    <xdr:col>94</xdr:col>
                    <xdr:colOff>28575</xdr:colOff>
                    <xdr:row>19</xdr:row>
                    <xdr:rowOff>38100</xdr:rowOff>
                  </from>
                  <to>
                    <xdr:col>95</xdr:col>
                    <xdr:colOff>209550</xdr:colOff>
                    <xdr:row>20</xdr:row>
                    <xdr:rowOff>28575</xdr:rowOff>
                  </to>
                </anchor>
              </controlPr>
            </control>
          </mc:Choice>
        </mc:AlternateContent>
        <mc:AlternateContent xmlns:mc="http://schemas.openxmlformats.org/markup-compatibility/2006">
          <mc:Choice Requires="x14">
            <control shapeId="14737" r:id="rId421" name="p02c18cb03">
              <controlPr defaultSize="0" autoFill="0" autoLine="0" autoPict="0">
                <anchor moveWithCells="1" sizeWithCells="1">
                  <from>
                    <xdr:col>95</xdr:col>
                    <xdr:colOff>180975</xdr:colOff>
                    <xdr:row>19</xdr:row>
                    <xdr:rowOff>38100</xdr:rowOff>
                  </from>
                  <to>
                    <xdr:col>96</xdr:col>
                    <xdr:colOff>104775</xdr:colOff>
                    <xdr:row>20</xdr:row>
                    <xdr:rowOff>28575</xdr:rowOff>
                  </to>
                </anchor>
              </controlPr>
            </control>
          </mc:Choice>
        </mc:AlternateContent>
        <mc:AlternateContent xmlns:mc="http://schemas.openxmlformats.org/markup-compatibility/2006">
          <mc:Choice Requires="x14">
            <control shapeId="14738" r:id="rId422" name="p02c18cb04">
              <controlPr defaultSize="0" autoFill="0" autoLine="0" autoPict="0">
                <anchor moveWithCells="1" sizeWithCells="1">
                  <from>
                    <xdr:col>96</xdr:col>
                    <xdr:colOff>76200</xdr:colOff>
                    <xdr:row>19</xdr:row>
                    <xdr:rowOff>38100</xdr:rowOff>
                  </from>
                  <to>
                    <xdr:col>97</xdr:col>
                    <xdr:colOff>0</xdr:colOff>
                    <xdr:row>20</xdr:row>
                    <xdr:rowOff>28575</xdr:rowOff>
                  </to>
                </anchor>
              </controlPr>
            </control>
          </mc:Choice>
        </mc:AlternateContent>
        <mc:AlternateContent xmlns:mc="http://schemas.openxmlformats.org/markup-compatibility/2006">
          <mc:Choice Requires="x14">
            <control shapeId="14739" r:id="rId423" name="p02c19cb01">
              <controlPr defaultSize="0" autoFill="0" autoLine="0" autoPict="0">
                <anchor moveWithCells="1" sizeWithCells="1">
                  <from>
                    <xdr:col>98</xdr:col>
                    <xdr:colOff>247650</xdr:colOff>
                    <xdr:row>19</xdr:row>
                    <xdr:rowOff>38100</xdr:rowOff>
                  </from>
                  <to>
                    <xdr:col>99</xdr:col>
                    <xdr:colOff>66675</xdr:colOff>
                    <xdr:row>20</xdr:row>
                    <xdr:rowOff>28575</xdr:rowOff>
                  </to>
                </anchor>
              </controlPr>
            </control>
          </mc:Choice>
        </mc:AlternateContent>
        <mc:AlternateContent xmlns:mc="http://schemas.openxmlformats.org/markup-compatibility/2006">
          <mc:Choice Requires="x14">
            <control shapeId="14740" r:id="rId424" name="p02c19cb02">
              <controlPr defaultSize="0" autoFill="0" autoLine="0" autoPict="0">
                <anchor moveWithCells="1" sizeWithCells="1">
                  <from>
                    <xdr:col>99</xdr:col>
                    <xdr:colOff>28575</xdr:colOff>
                    <xdr:row>19</xdr:row>
                    <xdr:rowOff>38100</xdr:rowOff>
                  </from>
                  <to>
                    <xdr:col>100</xdr:col>
                    <xdr:colOff>209550</xdr:colOff>
                    <xdr:row>20</xdr:row>
                    <xdr:rowOff>28575</xdr:rowOff>
                  </to>
                </anchor>
              </controlPr>
            </control>
          </mc:Choice>
        </mc:AlternateContent>
        <mc:AlternateContent xmlns:mc="http://schemas.openxmlformats.org/markup-compatibility/2006">
          <mc:Choice Requires="x14">
            <control shapeId="14741" r:id="rId425" name="p02c19cb03">
              <controlPr defaultSize="0" autoFill="0" autoLine="0" autoPict="0">
                <anchor moveWithCells="1" sizeWithCells="1">
                  <from>
                    <xdr:col>100</xdr:col>
                    <xdr:colOff>180975</xdr:colOff>
                    <xdr:row>19</xdr:row>
                    <xdr:rowOff>38100</xdr:rowOff>
                  </from>
                  <to>
                    <xdr:col>101</xdr:col>
                    <xdr:colOff>104775</xdr:colOff>
                    <xdr:row>20</xdr:row>
                    <xdr:rowOff>28575</xdr:rowOff>
                  </to>
                </anchor>
              </controlPr>
            </control>
          </mc:Choice>
        </mc:AlternateContent>
        <mc:AlternateContent xmlns:mc="http://schemas.openxmlformats.org/markup-compatibility/2006">
          <mc:Choice Requires="x14">
            <control shapeId="14742" r:id="rId426" name="p02c19cb04">
              <controlPr defaultSize="0" autoFill="0" autoLine="0" autoPict="0">
                <anchor moveWithCells="1" sizeWithCells="1">
                  <from>
                    <xdr:col>101</xdr:col>
                    <xdr:colOff>76200</xdr:colOff>
                    <xdr:row>19</xdr:row>
                    <xdr:rowOff>38100</xdr:rowOff>
                  </from>
                  <to>
                    <xdr:col>102</xdr:col>
                    <xdr:colOff>0</xdr:colOff>
                    <xdr:row>20</xdr:row>
                    <xdr:rowOff>28575</xdr:rowOff>
                  </to>
                </anchor>
              </controlPr>
            </control>
          </mc:Choice>
        </mc:AlternateContent>
        <mc:AlternateContent xmlns:mc="http://schemas.openxmlformats.org/markup-compatibility/2006">
          <mc:Choice Requires="x14">
            <control shapeId="14743" r:id="rId427" name="p02c20cb01">
              <controlPr defaultSize="0" autoFill="0" autoLine="0" autoPict="0">
                <anchor moveWithCells="1" sizeWithCells="1">
                  <from>
                    <xdr:col>103</xdr:col>
                    <xdr:colOff>247650</xdr:colOff>
                    <xdr:row>19</xdr:row>
                    <xdr:rowOff>38100</xdr:rowOff>
                  </from>
                  <to>
                    <xdr:col>104</xdr:col>
                    <xdr:colOff>66675</xdr:colOff>
                    <xdr:row>20</xdr:row>
                    <xdr:rowOff>28575</xdr:rowOff>
                  </to>
                </anchor>
              </controlPr>
            </control>
          </mc:Choice>
        </mc:AlternateContent>
        <mc:AlternateContent xmlns:mc="http://schemas.openxmlformats.org/markup-compatibility/2006">
          <mc:Choice Requires="x14">
            <control shapeId="14744" r:id="rId428" name="p02c20cb02">
              <controlPr defaultSize="0" autoFill="0" autoLine="0" autoPict="0">
                <anchor moveWithCells="1" sizeWithCells="1">
                  <from>
                    <xdr:col>104</xdr:col>
                    <xdr:colOff>28575</xdr:colOff>
                    <xdr:row>19</xdr:row>
                    <xdr:rowOff>38100</xdr:rowOff>
                  </from>
                  <to>
                    <xdr:col>105</xdr:col>
                    <xdr:colOff>209550</xdr:colOff>
                    <xdr:row>20</xdr:row>
                    <xdr:rowOff>28575</xdr:rowOff>
                  </to>
                </anchor>
              </controlPr>
            </control>
          </mc:Choice>
        </mc:AlternateContent>
        <mc:AlternateContent xmlns:mc="http://schemas.openxmlformats.org/markup-compatibility/2006">
          <mc:Choice Requires="x14">
            <control shapeId="14745" r:id="rId429" name="p02c20cb03">
              <controlPr defaultSize="0" autoFill="0" autoLine="0" autoPict="0">
                <anchor moveWithCells="1" sizeWithCells="1">
                  <from>
                    <xdr:col>105</xdr:col>
                    <xdr:colOff>180975</xdr:colOff>
                    <xdr:row>19</xdr:row>
                    <xdr:rowOff>38100</xdr:rowOff>
                  </from>
                  <to>
                    <xdr:col>106</xdr:col>
                    <xdr:colOff>104775</xdr:colOff>
                    <xdr:row>20</xdr:row>
                    <xdr:rowOff>28575</xdr:rowOff>
                  </to>
                </anchor>
              </controlPr>
            </control>
          </mc:Choice>
        </mc:AlternateContent>
        <mc:AlternateContent xmlns:mc="http://schemas.openxmlformats.org/markup-compatibility/2006">
          <mc:Choice Requires="x14">
            <control shapeId="14746" r:id="rId430" name="p02c20cb04">
              <controlPr defaultSize="0" autoFill="0" autoLine="0" autoPict="0">
                <anchor moveWithCells="1" sizeWithCells="1">
                  <from>
                    <xdr:col>106</xdr:col>
                    <xdr:colOff>76200</xdr:colOff>
                    <xdr:row>19</xdr:row>
                    <xdr:rowOff>38100</xdr:rowOff>
                  </from>
                  <to>
                    <xdr:col>107</xdr:col>
                    <xdr:colOff>0</xdr:colOff>
                    <xdr:row>20</xdr:row>
                    <xdr:rowOff>28575</xdr:rowOff>
                  </to>
                </anchor>
              </controlPr>
            </control>
          </mc:Choice>
        </mc:AlternateContent>
        <mc:AlternateContent xmlns:mc="http://schemas.openxmlformats.org/markup-compatibility/2006">
          <mc:Choice Requires="x14">
            <control shapeId="14747" r:id="rId431" name="p02c21cb01">
              <controlPr defaultSize="0" autoFill="0" autoLine="0" autoPict="0">
                <anchor moveWithCells="1" sizeWithCells="1">
                  <from>
                    <xdr:col>108</xdr:col>
                    <xdr:colOff>247650</xdr:colOff>
                    <xdr:row>19</xdr:row>
                    <xdr:rowOff>38100</xdr:rowOff>
                  </from>
                  <to>
                    <xdr:col>109</xdr:col>
                    <xdr:colOff>66675</xdr:colOff>
                    <xdr:row>20</xdr:row>
                    <xdr:rowOff>28575</xdr:rowOff>
                  </to>
                </anchor>
              </controlPr>
            </control>
          </mc:Choice>
        </mc:AlternateContent>
        <mc:AlternateContent xmlns:mc="http://schemas.openxmlformats.org/markup-compatibility/2006">
          <mc:Choice Requires="x14">
            <control shapeId="14748" r:id="rId432" name="p02c21cb02">
              <controlPr defaultSize="0" autoFill="0" autoLine="0" autoPict="0">
                <anchor moveWithCells="1" sizeWithCells="1">
                  <from>
                    <xdr:col>109</xdr:col>
                    <xdr:colOff>28575</xdr:colOff>
                    <xdr:row>19</xdr:row>
                    <xdr:rowOff>38100</xdr:rowOff>
                  </from>
                  <to>
                    <xdr:col>110</xdr:col>
                    <xdr:colOff>209550</xdr:colOff>
                    <xdr:row>20</xdr:row>
                    <xdr:rowOff>28575</xdr:rowOff>
                  </to>
                </anchor>
              </controlPr>
            </control>
          </mc:Choice>
        </mc:AlternateContent>
        <mc:AlternateContent xmlns:mc="http://schemas.openxmlformats.org/markup-compatibility/2006">
          <mc:Choice Requires="x14">
            <control shapeId="14749" r:id="rId433" name="p02c21cb03">
              <controlPr defaultSize="0" autoFill="0" autoLine="0" autoPict="0">
                <anchor moveWithCells="1" sizeWithCells="1">
                  <from>
                    <xdr:col>110</xdr:col>
                    <xdr:colOff>180975</xdr:colOff>
                    <xdr:row>19</xdr:row>
                    <xdr:rowOff>38100</xdr:rowOff>
                  </from>
                  <to>
                    <xdr:col>111</xdr:col>
                    <xdr:colOff>104775</xdr:colOff>
                    <xdr:row>20</xdr:row>
                    <xdr:rowOff>28575</xdr:rowOff>
                  </to>
                </anchor>
              </controlPr>
            </control>
          </mc:Choice>
        </mc:AlternateContent>
        <mc:AlternateContent xmlns:mc="http://schemas.openxmlformats.org/markup-compatibility/2006">
          <mc:Choice Requires="x14">
            <control shapeId="14750" r:id="rId434" name="p02c21cb04">
              <controlPr defaultSize="0" autoFill="0" autoLine="0" autoPict="0">
                <anchor moveWithCells="1" sizeWithCells="1">
                  <from>
                    <xdr:col>111</xdr:col>
                    <xdr:colOff>76200</xdr:colOff>
                    <xdr:row>19</xdr:row>
                    <xdr:rowOff>38100</xdr:rowOff>
                  </from>
                  <to>
                    <xdr:col>112</xdr:col>
                    <xdr:colOff>0</xdr:colOff>
                    <xdr:row>20</xdr:row>
                    <xdr:rowOff>28575</xdr:rowOff>
                  </to>
                </anchor>
              </controlPr>
            </control>
          </mc:Choice>
        </mc:AlternateContent>
        <mc:AlternateContent xmlns:mc="http://schemas.openxmlformats.org/markup-compatibility/2006">
          <mc:Choice Requires="x14">
            <control shapeId="14751" r:id="rId435" name="p02c22cb01">
              <controlPr defaultSize="0" autoFill="0" autoLine="0" autoPict="0">
                <anchor moveWithCells="1" sizeWithCells="1">
                  <from>
                    <xdr:col>113</xdr:col>
                    <xdr:colOff>247650</xdr:colOff>
                    <xdr:row>19</xdr:row>
                    <xdr:rowOff>38100</xdr:rowOff>
                  </from>
                  <to>
                    <xdr:col>114</xdr:col>
                    <xdr:colOff>66675</xdr:colOff>
                    <xdr:row>20</xdr:row>
                    <xdr:rowOff>28575</xdr:rowOff>
                  </to>
                </anchor>
              </controlPr>
            </control>
          </mc:Choice>
        </mc:AlternateContent>
        <mc:AlternateContent xmlns:mc="http://schemas.openxmlformats.org/markup-compatibility/2006">
          <mc:Choice Requires="x14">
            <control shapeId="14752" r:id="rId436" name="p02c22cb02">
              <controlPr defaultSize="0" autoFill="0" autoLine="0" autoPict="0">
                <anchor moveWithCells="1" sizeWithCells="1">
                  <from>
                    <xdr:col>114</xdr:col>
                    <xdr:colOff>28575</xdr:colOff>
                    <xdr:row>19</xdr:row>
                    <xdr:rowOff>38100</xdr:rowOff>
                  </from>
                  <to>
                    <xdr:col>115</xdr:col>
                    <xdr:colOff>209550</xdr:colOff>
                    <xdr:row>20</xdr:row>
                    <xdr:rowOff>28575</xdr:rowOff>
                  </to>
                </anchor>
              </controlPr>
            </control>
          </mc:Choice>
        </mc:AlternateContent>
        <mc:AlternateContent xmlns:mc="http://schemas.openxmlformats.org/markup-compatibility/2006">
          <mc:Choice Requires="x14">
            <control shapeId="14753" r:id="rId437" name="p02c22cb03">
              <controlPr defaultSize="0" autoFill="0" autoLine="0" autoPict="0">
                <anchor moveWithCells="1" sizeWithCells="1">
                  <from>
                    <xdr:col>115</xdr:col>
                    <xdr:colOff>180975</xdr:colOff>
                    <xdr:row>19</xdr:row>
                    <xdr:rowOff>38100</xdr:rowOff>
                  </from>
                  <to>
                    <xdr:col>116</xdr:col>
                    <xdr:colOff>104775</xdr:colOff>
                    <xdr:row>20</xdr:row>
                    <xdr:rowOff>28575</xdr:rowOff>
                  </to>
                </anchor>
              </controlPr>
            </control>
          </mc:Choice>
        </mc:AlternateContent>
        <mc:AlternateContent xmlns:mc="http://schemas.openxmlformats.org/markup-compatibility/2006">
          <mc:Choice Requires="x14">
            <control shapeId="14754" r:id="rId438" name="p02c22cb04">
              <controlPr defaultSize="0" autoFill="0" autoLine="0" autoPict="0">
                <anchor moveWithCells="1" sizeWithCells="1">
                  <from>
                    <xdr:col>116</xdr:col>
                    <xdr:colOff>76200</xdr:colOff>
                    <xdr:row>19</xdr:row>
                    <xdr:rowOff>38100</xdr:rowOff>
                  </from>
                  <to>
                    <xdr:col>117</xdr:col>
                    <xdr:colOff>0</xdr:colOff>
                    <xdr:row>20</xdr:row>
                    <xdr:rowOff>28575</xdr:rowOff>
                  </to>
                </anchor>
              </controlPr>
            </control>
          </mc:Choice>
        </mc:AlternateContent>
        <mc:AlternateContent xmlns:mc="http://schemas.openxmlformats.org/markup-compatibility/2006">
          <mc:Choice Requires="x14">
            <control shapeId="14755" r:id="rId439" name="p02c23cb01">
              <controlPr defaultSize="0" autoFill="0" autoLine="0" autoPict="0">
                <anchor moveWithCells="1" sizeWithCells="1">
                  <from>
                    <xdr:col>118</xdr:col>
                    <xdr:colOff>247650</xdr:colOff>
                    <xdr:row>19</xdr:row>
                    <xdr:rowOff>38100</xdr:rowOff>
                  </from>
                  <to>
                    <xdr:col>119</xdr:col>
                    <xdr:colOff>66675</xdr:colOff>
                    <xdr:row>20</xdr:row>
                    <xdr:rowOff>28575</xdr:rowOff>
                  </to>
                </anchor>
              </controlPr>
            </control>
          </mc:Choice>
        </mc:AlternateContent>
        <mc:AlternateContent xmlns:mc="http://schemas.openxmlformats.org/markup-compatibility/2006">
          <mc:Choice Requires="x14">
            <control shapeId="14756" r:id="rId440" name="p02c23cb02">
              <controlPr defaultSize="0" autoFill="0" autoLine="0" autoPict="0">
                <anchor moveWithCells="1" sizeWithCells="1">
                  <from>
                    <xdr:col>119</xdr:col>
                    <xdr:colOff>28575</xdr:colOff>
                    <xdr:row>19</xdr:row>
                    <xdr:rowOff>38100</xdr:rowOff>
                  </from>
                  <to>
                    <xdr:col>120</xdr:col>
                    <xdr:colOff>209550</xdr:colOff>
                    <xdr:row>20</xdr:row>
                    <xdr:rowOff>28575</xdr:rowOff>
                  </to>
                </anchor>
              </controlPr>
            </control>
          </mc:Choice>
        </mc:AlternateContent>
        <mc:AlternateContent xmlns:mc="http://schemas.openxmlformats.org/markup-compatibility/2006">
          <mc:Choice Requires="x14">
            <control shapeId="14757" r:id="rId441" name="p02c23cb03">
              <controlPr defaultSize="0" autoFill="0" autoLine="0" autoPict="0">
                <anchor moveWithCells="1" sizeWithCells="1">
                  <from>
                    <xdr:col>120</xdr:col>
                    <xdr:colOff>180975</xdr:colOff>
                    <xdr:row>19</xdr:row>
                    <xdr:rowOff>38100</xdr:rowOff>
                  </from>
                  <to>
                    <xdr:col>121</xdr:col>
                    <xdr:colOff>104775</xdr:colOff>
                    <xdr:row>20</xdr:row>
                    <xdr:rowOff>28575</xdr:rowOff>
                  </to>
                </anchor>
              </controlPr>
            </control>
          </mc:Choice>
        </mc:AlternateContent>
        <mc:AlternateContent xmlns:mc="http://schemas.openxmlformats.org/markup-compatibility/2006">
          <mc:Choice Requires="x14">
            <control shapeId="14758" r:id="rId442" name="p02c23cb04">
              <controlPr defaultSize="0" autoFill="0" autoLine="0" autoPict="0">
                <anchor moveWithCells="1" sizeWithCells="1">
                  <from>
                    <xdr:col>121</xdr:col>
                    <xdr:colOff>76200</xdr:colOff>
                    <xdr:row>19</xdr:row>
                    <xdr:rowOff>38100</xdr:rowOff>
                  </from>
                  <to>
                    <xdr:col>122</xdr:col>
                    <xdr:colOff>0</xdr:colOff>
                    <xdr:row>20</xdr:row>
                    <xdr:rowOff>28575</xdr:rowOff>
                  </to>
                </anchor>
              </controlPr>
            </control>
          </mc:Choice>
        </mc:AlternateContent>
        <mc:AlternateContent xmlns:mc="http://schemas.openxmlformats.org/markup-compatibility/2006">
          <mc:Choice Requires="x14">
            <control shapeId="14759" r:id="rId443" name="p02c24cb01">
              <controlPr defaultSize="0" autoFill="0" autoLine="0" autoPict="0">
                <anchor moveWithCells="1" sizeWithCells="1">
                  <from>
                    <xdr:col>123</xdr:col>
                    <xdr:colOff>247650</xdr:colOff>
                    <xdr:row>19</xdr:row>
                    <xdr:rowOff>38100</xdr:rowOff>
                  </from>
                  <to>
                    <xdr:col>124</xdr:col>
                    <xdr:colOff>66675</xdr:colOff>
                    <xdr:row>20</xdr:row>
                    <xdr:rowOff>28575</xdr:rowOff>
                  </to>
                </anchor>
              </controlPr>
            </control>
          </mc:Choice>
        </mc:AlternateContent>
        <mc:AlternateContent xmlns:mc="http://schemas.openxmlformats.org/markup-compatibility/2006">
          <mc:Choice Requires="x14">
            <control shapeId="14760" r:id="rId444" name="p02c24cb02">
              <controlPr defaultSize="0" autoFill="0" autoLine="0" autoPict="0">
                <anchor moveWithCells="1" sizeWithCells="1">
                  <from>
                    <xdr:col>124</xdr:col>
                    <xdr:colOff>28575</xdr:colOff>
                    <xdr:row>19</xdr:row>
                    <xdr:rowOff>38100</xdr:rowOff>
                  </from>
                  <to>
                    <xdr:col>125</xdr:col>
                    <xdr:colOff>209550</xdr:colOff>
                    <xdr:row>20</xdr:row>
                    <xdr:rowOff>28575</xdr:rowOff>
                  </to>
                </anchor>
              </controlPr>
            </control>
          </mc:Choice>
        </mc:AlternateContent>
        <mc:AlternateContent xmlns:mc="http://schemas.openxmlformats.org/markup-compatibility/2006">
          <mc:Choice Requires="x14">
            <control shapeId="14761" r:id="rId445" name="p02c24cb03">
              <controlPr defaultSize="0" autoFill="0" autoLine="0" autoPict="0">
                <anchor moveWithCells="1" sizeWithCells="1">
                  <from>
                    <xdr:col>125</xdr:col>
                    <xdr:colOff>180975</xdr:colOff>
                    <xdr:row>19</xdr:row>
                    <xdr:rowOff>38100</xdr:rowOff>
                  </from>
                  <to>
                    <xdr:col>126</xdr:col>
                    <xdr:colOff>104775</xdr:colOff>
                    <xdr:row>20</xdr:row>
                    <xdr:rowOff>28575</xdr:rowOff>
                  </to>
                </anchor>
              </controlPr>
            </control>
          </mc:Choice>
        </mc:AlternateContent>
        <mc:AlternateContent xmlns:mc="http://schemas.openxmlformats.org/markup-compatibility/2006">
          <mc:Choice Requires="x14">
            <control shapeId="14762" r:id="rId446" name="p02c24cb04">
              <controlPr defaultSize="0" autoFill="0" autoLine="0" autoPict="0">
                <anchor moveWithCells="1" sizeWithCells="1">
                  <from>
                    <xdr:col>126</xdr:col>
                    <xdr:colOff>76200</xdr:colOff>
                    <xdr:row>19</xdr:row>
                    <xdr:rowOff>38100</xdr:rowOff>
                  </from>
                  <to>
                    <xdr:col>127</xdr:col>
                    <xdr:colOff>0</xdr:colOff>
                    <xdr:row>20</xdr:row>
                    <xdr:rowOff>28575</xdr:rowOff>
                  </to>
                </anchor>
              </controlPr>
            </control>
          </mc:Choice>
        </mc:AlternateContent>
        <mc:AlternateContent xmlns:mc="http://schemas.openxmlformats.org/markup-compatibility/2006">
          <mc:Choice Requires="x14">
            <control shapeId="14763" r:id="rId447" name="p02c25cb01">
              <controlPr defaultSize="0" autoFill="0" autoLine="0" autoPict="0">
                <anchor moveWithCells="1" sizeWithCells="1">
                  <from>
                    <xdr:col>128</xdr:col>
                    <xdr:colOff>247650</xdr:colOff>
                    <xdr:row>19</xdr:row>
                    <xdr:rowOff>38100</xdr:rowOff>
                  </from>
                  <to>
                    <xdr:col>129</xdr:col>
                    <xdr:colOff>66675</xdr:colOff>
                    <xdr:row>20</xdr:row>
                    <xdr:rowOff>28575</xdr:rowOff>
                  </to>
                </anchor>
              </controlPr>
            </control>
          </mc:Choice>
        </mc:AlternateContent>
        <mc:AlternateContent xmlns:mc="http://schemas.openxmlformats.org/markup-compatibility/2006">
          <mc:Choice Requires="x14">
            <control shapeId="14764" r:id="rId448" name="p02c25cb02">
              <controlPr defaultSize="0" autoFill="0" autoLine="0" autoPict="0">
                <anchor moveWithCells="1" sizeWithCells="1">
                  <from>
                    <xdr:col>129</xdr:col>
                    <xdr:colOff>28575</xdr:colOff>
                    <xdr:row>19</xdr:row>
                    <xdr:rowOff>38100</xdr:rowOff>
                  </from>
                  <to>
                    <xdr:col>130</xdr:col>
                    <xdr:colOff>209550</xdr:colOff>
                    <xdr:row>20</xdr:row>
                    <xdr:rowOff>28575</xdr:rowOff>
                  </to>
                </anchor>
              </controlPr>
            </control>
          </mc:Choice>
        </mc:AlternateContent>
        <mc:AlternateContent xmlns:mc="http://schemas.openxmlformats.org/markup-compatibility/2006">
          <mc:Choice Requires="x14">
            <control shapeId="14765" r:id="rId449" name="p02c25cb03">
              <controlPr defaultSize="0" autoFill="0" autoLine="0" autoPict="0">
                <anchor moveWithCells="1" sizeWithCells="1">
                  <from>
                    <xdr:col>130</xdr:col>
                    <xdr:colOff>180975</xdr:colOff>
                    <xdr:row>19</xdr:row>
                    <xdr:rowOff>38100</xdr:rowOff>
                  </from>
                  <to>
                    <xdr:col>131</xdr:col>
                    <xdr:colOff>104775</xdr:colOff>
                    <xdr:row>20</xdr:row>
                    <xdr:rowOff>28575</xdr:rowOff>
                  </to>
                </anchor>
              </controlPr>
            </control>
          </mc:Choice>
        </mc:AlternateContent>
        <mc:AlternateContent xmlns:mc="http://schemas.openxmlformats.org/markup-compatibility/2006">
          <mc:Choice Requires="x14">
            <control shapeId="14766" r:id="rId450" name="p02c25cb04">
              <controlPr defaultSize="0" autoFill="0" autoLine="0" autoPict="0">
                <anchor moveWithCells="1" sizeWithCells="1">
                  <from>
                    <xdr:col>131</xdr:col>
                    <xdr:colOff>76200</xdr:colOff>
                    <xdr:row>19</xdr:row>
                    <xdr:rowOff>38100</xdr:rowOff>
                  </from>
                  <to>
                    <xdr:col>132</xdr:col>
                    <xdr:colOff>0</xdr:colOff>
                    <xdr:row>20</xdr:row>
                    <xdr:rowOff>28575</xdr:rowOff>
                  </to>
                </anchor>
              </controlPr>
            </control>
          </mc:Choice>
        </mc:AlternateContent>
        <mc:AlternateContent xmlns:mc="http://schemas.openxmlformats.org/markup-compatibility/2006">
          <mc:Choice Requires="x14">
            <control shapeId="14767" r:id="rId451" name="p02c26cb01">
              <controlPr defaultSize="0" autoFill="0" autoLine="0" autoPict="0">
                <anchor moveWithCells="1" sizeWithCells="1">
                  <from>
                    <xdr:col>133</xdr:col>
                    <xdr:colOff>247650</xdr:colOff>
                    <xdr:row>19</xdr:row>
                    <xdr:rowOff>38100</xdr:rowOff>
                  </from>
                  <to>
                    <xdr:col>134</xdr:col>
                    <xdr:colOff>66675</xdr:colOff>
                    <xdr:row>20</xdr:row>
                    <xdr:rowOff>28575</xdr:rowOff>
                  </to>
                </anchor>
              </controlPr>
            </control>
          </mc:Choice>
        </mc:AlternateContent>
        <mc:AlternateContent xmlns:mc="http://schemas.openxmlformats.org/markup-compatibility/2006">
          <mc:Choice Requires="x14">
            <control shapeId="14768" r:id="rId452" name="p02c26cb02">
              <controlPr defaultSize="0" autoFill="0" autoLine="0" autoPict="0">
                <anchor moveWithCells="1" sizeWithCells="1">
                  <from>
                    <xdr:col>134</xdr:col>
                    <xdr:colOff>28575</xdr:colOff>
                    <xdr:row>19</xdr:row>
                    <xdr:rowOff>38100</xdr:rowOff>
                  </from>
                  <to>
                    <xdr:col>135</xdr:col>
                    <xdr:colOff>209550</xdr:colOff>
                    <xdr:row>20</xdr:row>
                    <xdr:rowOff>28575</xdr:rowOff>
                  </to>
                </anchor>
              </controlPr>
            </control>
          </mc:Choice>
        </mc:AlternateContent>
        <mc:AlternateContent xmlns:mc="http://schemas.openxmlformats.org/markup-compatibility/2006">
          <mc:Choice Requires="x14">
            <control shapeId="14769" r:id="rId453" name="p02c26cb03">
              <controlPr defaultSize="0" autoFill="0" autoLine="0" autoPict="0">
                <anchor moveWithCells="1" sizeWithCells="1">
                  <from>
                    <xdr:col>135</xdr:col>
                    <xdr:colOff>180975</xdr:colOff>
                    <xdr:row>19</xdr:row>
                    <xdr:rowOff>38100</xdr:rowOff>
                  </from>
                  <to>
                    <xdr:col>136</xdr:col>
                    <xdr:colOff>104775</xdr:colOff>
                    <xdr:row>20</xdr:row>
                    <xdr:rowOff>28575</xdr:rowOff>
                  </to>
                </anchor>
              </controlPr>
            </control>
          </mc:Choice>
        </mc:AlternateContent>
        <mc:AlternateContent xmlns:mc="http://schemas.openxmlformats.org/markup-compatibility/2006">
          <mc:Choice Requires="x14">
            <control shapeId="14770" r:id="rId454" name="p02c26cb04">
              <controlPr defaultSize="0" autoFill="0" autoLine="0" autoPict="0">
                <anchor moveWithCells="1" sizeWithCells="1">
                  <from>
                    <xdr:col>136</xdr:col>
                    <xdr:colOff>76200</xdr:colOff>
                    <xdr:row>19</xdr:row>
                    <xdr:rowOff>38100</xdr:rowOff>
                  </from>
                  <to>
                    <xdr:col>137</xdr:col>
                    <xdr:colOff>0</xdr:colOff>
                    <xdr:row>20</xdr:row>
                    <xdr:rowOff>28575</xdr:rowOff>
                  </to>
                </anchor>
              </controlPr>
            </control>
          </mc:Choice>
        </mc:AlternateContent>
        <mc:AlternateContent xmlns:mc="http://schemas.openxmlformats.org/markup-compatibility/2006">
          <mc:Choice Requires="x14">
            <control shapeId="14771" r:id="rId455" name="p02c27cb01">
              <controlPr defaultSize="0" autoFill="0" autoLine="0" autoPict="0">
                <anchor moveWithCells="1" sizeWithCells="1">
                  <from>
                    <xdr:col>138</xdr:col>
                    <xdr:colOff>247650</xdr:colOff>
                    <xdr:row>19</xdr:row>
                    <xdr:rowOff>38100</xdr:rowOff>
                  </from>
                  <to>
                    <xdr:col>139</xdr:col>
                    <xdr:colOff>66675</xdr:colOff>
                    <xdr:row>20</xdr:row>
                    <xdr:rowOff>28575</xdr:rowOff>
                  </to>
                </anchor>
              </controlPr>
            </control>
          </mc:Choice>
        </mc:AlternateContent>
        <mc:AlternateContent xmlns:mc="http://schemas.openxmlformats.org/markup-compatibility/2006">
          <mc:Choice Requires="x14">
            <control shapeId="14772" r:id="rId456" name="p02c27cb02">
              <controlPr defaultSize="0" autoFill="0" autoLine="0" autoPict="0">
                <anchor moveWithCells="1" sizeWithCells="1">
                  <from>
                    <xdr:col>139</xdr:col>
                    <xdr:colOff>28575</xdr:colOff>
                    <xdr:row>19</xdr:row>
                    <xdr:rowOff>38100</xdr:rowOff>
                  </from>
                  <to>
                    <xdr:col>140</xdr:col>
                    <xdr:colOff>209550</xdr:colOff>
                    <xdr:row>20</xdr:row>
                    <xdr:rowOff>28575</xdr:rowOff>
                  </to>
                </anchor>
              </controlPr>
            </control>
          </mc:Choice>
        </mc:AlternateContent>
        <mc:AlternateContent xmlns:mc="http://schemas.openxmlformats.org/markup-compatibility/2006">
          <mc:Choice Requires="x14">
            <control shapeId="14773" r:id="rId457" name="p02c27cb03">
              <controlPr defaultSize="0" autoFill="0" autoLine="0" autoPict="0">
                <anchor moveWithCells="1" sizeWithCells="1">
                  <from>
                    <xdr:col>140</xdr:col>
                    <xdr:colOff>180975</xdr:colOff>
                    <xdr:row>19</xdr:row>
                    <xdr:rowOff>38100</xdr:rowOff>
                  </from>
                  <to>
                    <xdr:col>141</xdr:col>
                    <xdr:colOff>104775</xdr:colOff>
                    <xdr:row>20</xdr:row>
                    <xdr:rowOff>28575</xdr:rowOff>
                  </to>
                </anchor>
              </controlPr>
            </control>
          </mc:Choice>
        </mc:AlternateContent>
        <mc:AlternateContent xmlns:mc="http://schemas.openxmlformats.org/markup-compatibility/2006">
          <mc:Choice Requires="x14">
            <control shapeId="14774" r:id="rId458" name="p02c27cb04">
              <controlPr defaultSize="0" autoFill="0" autoLine="0" autoPict="0">
                <anchor moveWithCells="1" sizeWithCells="1">
                  <from>
                    <xdr:col>141</xdr:col>
                    <xdr:colOff>76200</xdr:colOff>
                    <xdr:row>19</xdr:row>
                    <xdr:rowOff>38100</xdr:rowOff>
                  </from>
                  <to>
                    <xdr:col>142</xdr:col>
                    <xdr:colOff>0</xdr:colOff>
                    <xdr:row>20</xdr:row>
                    <xdr:rowOff>28575</xdr:rowOff>
                  </to>
                </anchor>
              </controlPr>
            </control>
          </mc:Choice>
        </mc:AlternateContent>
        <mc:AlternateContent xmlns:mc="http://schemas.openxmlformats.org/markup-compatibility/2006">
          <mc:Choice Requires="x14">
            <control shapeId="14775" r:id="rId459" name="p02c28cb01">
              <controlPr defaultSize="0" autoFill="0" autoLine="0" autoPict="0">
                <anchor moveWithCells="1" sizeWithCells="1">
                  <from>
                    <xdr:col>143</xdr:col>
                    <xdr:colOff>247650</xdr:colOff>
                    <xdr:row>19</xdr:row>
                    <xdr:rowOff>38100</xdr:rowOff>
                  </from>
                  <to>
                    <xdr:col>144</xdr:col>
                    <xdr:colOff>66675</xdr:colOff>
                    <xdr:row>20</xdr:row>
                    <xdr:rowOff>28575</xdr:rowOff>
                  </to>
                </anchor>
              </controlPr>
            </control>
          </mc:Choice>
        </mc:AlternateContent>
        <mc:AlternateContent xmlns:mc="http://schemas.openxmlformats.org/markup-compatibility/2006">
          <mc:Choice Requires="x14">
            <control shapeId="14776" r:id="rId460" name="p02c28cb02">
              <controlPr defaultSize="0" autoFill="0" autoLine="0" autoPict="0">
                <anchor moveWithCells="1" sizeWithCells="1">
                  <from>
                    <xdr:col>144</xdr:col>
                    <xdr:colOff>28575</xdr:colOff>
                    <xdr:row>19</xdr:row>
                    <xdr:rowOff>38100</xdr:rowOff>
                  </from>
                  <to>
                    <xdr:col>145</xdr:col>
                    <xdr:colOff>209550</xdr:colOff>
                    <xdr:row>20</xdr:row>
                    <xdr:rowOff>28575</xdr:rowOff>
                  </to>
                </anchor>
              </controlPr>
            </control>
          </mc:Choice>
        </mc:AlternateContent>
        <mc:AlternateContent xmlns:mc="http://schemas.openxmlformats.org/markup-compatibility/2006">
          <mc:Choice Requires="x14">
            <control shapeId="14777" r:id="rId461" name="p02c28cb03">
              <controlPr defaultSize="0" autoFill="0" autoLine="0" autoPict="0">
                <anchor moveWithCells="1" sizeWithCells="1">
                  <from>
                    <xdr:col>145</xdr:col>
                    <xdr:colOff>180975</xdr:colOff>
                    <xdr:row>19</xdr:row>
                    <xdr:rowOff>38100</xdr:rowOff>
                  </from>
                  <to>
                    <xdr:col>146</xdr:col>
                    <xdr:colOff>104775</xdr:colOff>
                    <xdr:row>20</xdr:row>
                    <xdr:rowOff>28575</xdr:rowOff>
                  </to>
                </anchor>
              </controlPr>
            </control>
          </mc:Choice>
        </mc:AlternateContent>
        <mc:AlternateContent xmlns:mc="http://schemas.openxmlformats.org/markup-compatibility/2006">
          <mc:Choice Requires="x14">
            <control shapeId="14778" r:id="rId462" name="p02c28cb04">
              <controlPr defaultSize="0" autoFill="0" autoLine="0" autoPict="0">
                <anchor moveWithCells="1" sizeWithCells="1">
                  <from>
                    <xdr:col>146</xdr:col>
                    <xdr:colOff>76200</xdr:colOff>
                    <xdr:row>19</xdr:row>
                    <xdr:rowOff>38100</xdr:rowOff>
                  </from>
                  <to>
                    <xdr:col>147</xdr:col>
                    <xdr:colOff>0</xdr:colOff>
                    <xdr:row>20</xdr:row>
                    <xdr:rowOff>28575</xdr:rowOff>
                  </to>
                </anchor>
              </controlPr>
            </control>
          </mc:Choice>
        </mc:AlternateContent>
        <mc:AlternateContent xmlns:mc="http://schemas.openxmlformats.org/markup-compatibility/2006">
          <mc:Choice Requires="x14">
            <control shapeId="14779" r:id="rId463" name="p02c29cb01">
              <controlPr defaultSize="0" autoFill="0" autoLine="0" autoPict="0">
                <anchor moveWithCells="1" sizeWithCells="1">
                  <from>
                    <xdr:col>148</xdr:col>
                    <xdr:colOff>247650</xdr:colOff>
                    <xdr:row>19</xdr:row>
                    <xdr:rowOff>38100</xdr:rowOff>
                  </from>
                  <to>
                    <xdr:col>149</xdr:col>
                    <xdr:colOff>66675</xdr:colOff>
                    <xdr:row>20</xdr:row>
                    <xdr:rowOff>28575</xdr:rowOff>
                  </to>
                </anchor>
              </controlPr>
            </control>
          </mc:Choice>
        </mc:AlternateContent>
        <mc:AlternateContent xmlns:mc="http://schemas.openxmlformats.org/markup-compatibility/2006">
          <mc:Choice Requires="x14">
            <control shapeId="14780" r:id="rId464" name="p02c29cb02">
              <controlPr defaultSize="0" autoFill="0" autoLine="0" autoPict="0">
                <anchor moveWithCells="1" sizeWithCells="1">
                  <from>
                    <xdr:col>149</xdr:col>
                    <xdr:colOff>28575</xdr:colOff>
                    <xdr:row>19</xdr:row>
                    <xdr:rowOff>38100</xdr:rowOff>
                  </from>
                  <to>
                    <xdr:col>150</xdr:col>
                    <xdr:colOff>209550</xdr:colOff>
                    <xdr:row>20</xdr:row>
                    <xdr:rowOff>28575</xdr:rowOff>
                  </to>
                </anchor>
              </controlPr>
            </control>
          </mc:Choice>
        </mc:AlternateContent>
        <mc:AlternateContent xmlns:mc="http://schemas.openxmlformats.org/markup-compatibility/2006">
          <mc:Choice Requires="x14">
            <control shapeId="14781" r:id="rId465" name="p02c29cb03">
              <controlPr defaultSize="0" autoFill="0" autoLine="0" autoPict="0">
                <anchor moveWithCells="1" sizeWithCells="1">
                  <from>
                    <xdr:col>150</xdr:col>
                    <xdr:colOff>180975</xdr:colOff>
                    <xdr:row>19</xdr:row>
                    <xdr:rowOff>38100</xdr:rowOff>
                  </from>
                  <to>
                    <xdr:col>151</xdr:col>
                    <xdr:colOff>104775</xdr:colOff>
                    <xdr:row>20</xdr:row>
                    <xdr:rowOff>28575</xdr:rowOff>
                  </to>
                </anchor>
              </controlPr>
            </control>
          </mc:Choice>
        </mc:AlternateContent>
        <mc:AlternateContent xmlns:mc="http://schemas.openxmlformats.org/markup-compatibility/2006">
          <mc:Choice Requires="x14">
            <control shapeId="14782" r:id="rId466" name="p02c29cb04">
              <controlPr defaultSize="0" autoFill="0" autoLine="0" autoPict="0">
                <anchor moveWithCells="1" sizeWithCells="1">
                  <from>
                    <xdr:col>151</xdr:col>
                    <xdr:colOff>76200</xdr:colOff>
                    <xdr:row>19</xdr:row>
                    <xdr:rowOff>38100</xdr:rowOff>
                  </from>
                  <to>
                    <xdr:col>152</xdr:col>
                    <xdr:colOff>0</xdr:colOff>
                    <xdr:row>20</xdr:row>
                    <xdr:rowOff>28575</xdr:rowOff>
                  </to>
                </anchor>
              </controlPr>
            </control>
          </mc:Choice>
        </mc:AlternateContent>
        <mc:AlternateContent xmlns:mc="http://schemas.openxmlformats.org/markup-compatibility/2006">
          <mc:Choice Requires="x14">
            <control shapeId="14783" r:id="rId467" name="p02c30cb01">
              <controlPr defaultSize="0" autoFill="0" autoLine="0" autoPict="0">
                <anchor moveWithCells="1" sizeWithCells="1">
                  <from>
                    <xdr:col>153</xdr:col>
                    <xdr:colOff>247650</xdr:colOff>
                    <xdr:row>19</xdr:row>
                    <xdr:rowOff>38100</xdr:rowOff>
                  </from>
                  <to>
                    <xdr:col>154</xdr:col>
                    <xdr:colOff>66675</xdr:colOff>
                    <xdr:row>20</xdr:row>
                    <xdr:rowOff>28575</xdr:rowOff>
                  </to>
                </anchor>
              </controlPr>
            </control>
          </mc:Choice>
        </mc:AlternateContent>
        <mc:AlternateContent xmlns:mc="http://schemas.openxmlformats.org/markup-compatibility/2006">
          <mc:Choice Requires="x14">
            <control shapeId="14784" r:id="rId468" name="p02c30cb02">
              <controlPr defaultSize="0" autoFill="0" autoLine="0" autoPict="0">
                <anchor moveWithCells="1" sizeWithCells="1">
                  <from>
                    <xdr:col>154</xdr:col>
                    <xdr:colOff>28575</xdr:colOff>
                    <xdr:row>19</xdr:row>
                    <xdr:rowOff>38100</xdr:rowOff>
                  </from>
                  <to>
                    <xdr:col>155</xdr:col>
                    <xdr:colOff>209550</xdr:colOff>
                    <xdr:row>20</xdr:row>
                    <xdr:rowOff>28575</xdr:rowOff>
                  </to>
                </anchor>
              </controlPr>
            </control>
          </mc:Choice>
        </mc:AlternateContent>
        <mc:AlternateContent xmlns:mc="http://schemas.openxmlformats.org/markup-compatibility/2006">
          <mc:Choice Requires="x14">
            <control shapeId="14785" r:id="rId469" name="p02c30cb03">
              <controlPr defaultSize="0" autoFill="0" autoLine="0" autoPict="0">
                <anchor moveWithCells="1" sizeWithCells="1">
                  <from>
                    <xdr:col>155</xdr:col>
                    <xdr:colOff>180975</xdr:colOff>
                    <xdr:row>19</xdr:row>
                    <xdr:rowOff>38100</xdr:rowOff>
                  </from>
                  <to>
                    <xdr:col>156</xdr:col>
                    <xdr:colOff>104775</xdr:colOff>
                    <xdr:row>20</xdr:row>
                    <xdr:rowOff>28575</xdr:rowOff>
                  </to>
                </anchor>
              </controlPr>
            </control>
          </mc:Choice>
        </mc:AlternateContent>
        <mc:AlternateContent xmlns:mc="http://schemas.openxmlformats.org/markup-compatibility/2006">
          <mc:Choice Requires="x14">
            <control shapeId="14786" r:id="rId470" name="p02c30cb04">
              <controlPr defaultSize="0" autoFill="0" autoLine="0" autoPict="0">
                <anchor moveWithCells="1" sizeWithCells="1">
                  <from>
                    <xdr:col>156</xdr:col>
                    <xdr:colOff>76200</xdr:colOff>
                    <xdr:row>19</xdr:row>
                    <xdr:rowOff>38100</xdr:rowOff>
                  </from>
                  <to>
                    <xdr:col>157</xdr:col>
                    <xdr:colOff>0</xdr:colOff>
                    <xdr:row>20</xdr:row>
                    <xdr:rowOff>28575</xdr:rowOff>
                  </to>
                </anchor>
              </controlPr>
            </control>
          </mc:Choice>
        </mc:AlternateContent>
        <mc:AlternateContent xmlns:mc="http://schemas.openxmlformats.org/markup-compatibility/2006">
          <mc:Choice Requires="x14">
            <control shapeId="14787" r:id="rId471" name="p02c31cb01">
              <controlPr defaultSize="0" autoFill="0" autoLine="0" autoPict="0">
                <anchor moveWithCells="1" sizeWithCells="1">
                  <from>
                    <xdr:col>158</xdr:col>
                    <xdr:colOff>247650</xdr:colOff>
                    <xdr:row>19</xdr:row>
                    <xdr:rowOff>38100</xdr:rowOff>
                  </from>
                  <to>
                    <xdr:col>159</xdr:col>
                    <xdr:colOff>66675</xdr:colOff>
                    <xdr:row>20</xdr:row>
                    <xdr:rowOff>28575</xdr:rowOff>
                  </to>
                </anchor>
              </controlPr>
            </control>
          </mc:Choice>
        </mc:AlternateContent>
        <mc:AlternateContent xmlns:mc="http://schemas.openxmlformats.org/markup-compatibility/2006">
          <mc:Choice Requires="x14">
            <control shapeId="14788" r:id="rId472" name="p02c31cb02">
              <controlPr defaultSize="0" autoFill="0" autoLine="0" autoPict="0">
                <anchor moveWithCells="1" sizeWithCells="1">
                  <from>
                    <xdr:col>159</xdr:col>
                    <xdr:colOff>28575</xdr:colOff>
                    <xdr:row>19</xdr:row>
                    <xdr:rowOff>38100</xdr:rowOff>
                  </from>
                  <to>
                    <xdr:col>160</xdr:col>
                    <xdr:colOff>209550</xdr:colOff>
                    <xdr:row>20</xdr:row>
                    <xdr:rowOff>28575</xdr:rowOff>
                  </to>
                </anchor>
              </controlPr>
            </control>
          </mc:Choice>
        </mc:AlternateContent>
        <mc:AlternateContent xmlns:mc="http://schemas.openxmlformats.org/markup-compatibility/2006">
          <mc:Choice Requires="x14">
            <control shapeId="14789" r:id="rId473" name="p02c31cb03">
              <controlPr defaultSize="0" autoFill="0" autoLine="0" autoPict="0">
                <anchor moveWithCells="1" sizeWithCells="1">
                  <from>
                    <xdr:col>160</xdr:col>
                    <xdr:colOff>180975</xdr:colOff>
                    <xdr:row>19</xdr:row>
                    <xdr:rowOff>38100</xdr:rowOff>
                  </from>
                  <to>
                    <xdr:col>161</xdr:col>
                    <xdr:colOff>104775</xdr:colOff>
                    <xdr:row>20</xdr:row>
                    <xdr:rowOff>28575</xdr:rowOff>
                  </to>
                </anchor>
              </controlPr>
            </control>
          </mc:Choice>
        </mc:AlternateContent>
        <mc:AlternateContent xmlns:mc="http://schemas.openxmlformats.org/markup-compatibility/2006">
          <mc:Choice Requires="x14">
            <control shapeId="14790" r:id="rId474" name="p02c31cb04">
              <controlPr defaultSize="0" autoFill="0" autoLine="0" autoPict="0">
                <anchor moveWithCells="1" sizeWithCells="1">
                  <from>
                    <xdr:col>161</xdr:col>
                    <xdr:colOff>76200</xdr:colOff>
                    <xdr:row>19</xdr:row>
                    <xdr:rowOff>38100</xdr:rowOff>
                  </from>
                  <to>
                    <xdr:col>162</xdr:col>
                    <xdr:colOff>0</xdr:colOff>
                    <xdr:row>20</xdr:row>
                    <xdr:rowOff>28575</xdr:rowOff>
                  </to>
                </anchor>
              </controlPr>
            </control>
          </mc:Choice>
        </mc:AlternateContent>
        <mc:AlternateContent xmlns:mc="http://schemas.openxmlformats.org/markup-compatibility/2006">
          <mc:Choice Requires="x14">
            <control shapeId="14791" r:id="rId475" name="p02c32cb01">
              <controlPr defaultSize="0" autoFill="0" autoLine="0" autoPict="0">
                <anchor moveWithCells="1" sizeWithCells="1">
                  <from>
                    <xdr:col>163</xdr:col>
                    <xdr:colOff>247650</xdr:colOff>
                    <xdr:row>19</xdr:row>
                    <xdr:rowOff>38100</xdr:rowOff>
                  </from>
                  <to>
                    <xdr:col>164</xdr:col>
                    <xdr:colOff>66675</xdr:colOff>
                    <xdr:row>20</xdr:row>
                    <xdr:rowOff>28575</xdr:rowOff>
                  </to>
                </anchor>
              </controlPr>
            </control>
          </mc:Choice>
        </mc:AlternateContent>
        <mc:AlternateContent xmlns:mc="http://schemas.openxmlformats.org/markup-compatibility/2006">
          <mc:Choice Requires="x14">
            <control shapeId="14792" r:id="rId476" name="p02c32cb02">
              <controlPr defaultSize="0" autoFill="0" autoLine="0" autoPict="0">
                <anchor moveWithCells="1" sizeWithCells="1">
                  <from>
                    <xdr:col>164</xdr:col>
                    <xdr:colOff>28575</xdr:colOff>
                    <xdr:row>19</xdr:row>
                    <xdr:rowOff>38100</xdr:rowOff>
                  </from>
                  <to>
                    <xdr:col>165</xdr:col>
                    <xdr:colOff>209550</xdr:colOff>
                    <xdr:row>20</xdr:row>
                    <xdr:rowOff>28575</xdr:rowOff>
                  </to>
                </anchor>
              </controlPr>
            </control>
          </mc:Choice>
        </mc:AlternateContent>
        <mc:AlternateContent xmlns:mc="http://schemas.openxmlformats.org/markup-compatibility/2006">
          <mc:Choice Requires="x14">
            <control shapeId="14793" r:id="rId477" name="p02c32cb03">
              <controlPr defaultSize="0" autoFill="0" autoLine="0" autoPict="0">
                <anchor moveWithCells="1" sizeWithCells="1">
                  <from>
                    <xdr:col>165</xdr:col>
                    <xdr:colOff>180975</xdr:colOff>
                    <xdr:row>19</xdr:row>
                    <xdr:rowOff>38100</xdr:rowOff>
                  </from>
                  <to>
                    <xdr:col>166</xdr:col>
                    <xdr:colOff>104775</xdr:colOff>
                    <xdr:row>20</xdr:row>
                    <xdr:rowOff>28575</xdr:rowOff>
                  </to>
                </anchor>
              </controlPr>
            </control>
          </mc:Choice>
        </mc:AlternateContent>
        <mc:AlternateContent xmlns:mc="http://schemas.openxmlformats.org/markup-compatibility/2006">
          <mc:Choice Requires="x14">
            <control shapeId="14794" r:id="rId478" name="p02c32cb04">
              <controlPr defaultSize="0" autoFill="0" autoLine="0" autoPict="0">
                <anchor moveWithCells="1" sizeWithCells="1">
                  <from>
                    <xdr:col>166</xdr:col>
                    <xdr:colOff>76200</xdr:colOff>
                    <xdr:row>19</xdr:row>
                    <xdr:rowOff>38100</xdr:rowOff>
                  </from>
                  <to>
                    <xdr:col>167</xdr:col>
                    <xdr:colOff>0</xdr:colOff>
                    <xdr:row>20</xdr:row>
                    <xdr:rowOff>28575</xdr:rowOff>
                  </to>
                </anchor>
              </controlPr>
            </control>
          </mc:Choice>
        </mc:AlternateContent>
        <mc:AlternateContent xmlns:mc="http://schemas.openxmlformats.org/markup-compatibility/2006">
          <mc:Choice Requires="x14">
            <control shapeId="14795" r:id="rId479" name="p02c33cb01">
              <controlPr defaultSize="0" autoFill="0" autoLine="0" autoPict="0">
                <anchor moveWithCells="1" sizeWithCells="1">
                  <from>
                    <xdr:col>168</xdr:col>
                    <xdr:colOff>247650</xdr:colOff>
                    <xdr:row>19</xdr:row>
                    <xdr:rowOff>38100</xdr:rowOff>
                  </from>
                  <to>
                    <xdr:col>169</xdr:col>
                    <xdr:colOff>66675</xdr:colOff>
                    <xdr:row>20</xdr:row>
                    <xdr:rowOff>28575</xdr:rowOff>
                  </to>
                </anchor>
              </controlPr>
            </control>
          </mc:Choice>
        </mc:AlternateContent>
        <mc:AlternateContent xmlns:mc="http://schemas.openxmlformats.org/markup-compatibility/2006">
          <mc:Choice Requires="x14">
            <control shapeId="14796" r:id="rId480" name="p02c33cb02">
              <controlPr defaultSize="0" autoFill="0" autoLine="0" autoPict="0">
                <anchor moveWithCells="1" sizeWithCells="1">
                  <from>
                    <xdr:col>169</xdr:col>
                    <xdr:colOff>28575</xdr:colOff>
                    <xdr:row>19</xdr:row>
                    <xdr:rowOff>38100</xdr:rowOff>
                  </from>
                  <to>
                    <xdr:col>170</xdr:col>
                    <xdr:colOff>209550</xdr:colOff>
                    <xdr:row>20</xdr:row>
                    <xdr:rowOff>28575</xdr:rowOff>
                  </to>
                </anchor>
              </controlPr>
            </control>
          </mc:Choice>
        </mc:AlternateContent>
        <mc:AlternateContent xmlns:mc="http://schemas.openxmlformats.org/markup-compatibility/2006">
          <mc:Choice Requires="x14">
            <control shapeId="14797" r:id="rId481" name="p02c33cb03">
              <controlPr defaultSize="0" autoFill="0" autoLine="0" autoPict="0">
                <anchor moveWithCells="1" sizeWithCells="1">
                  <from>
                    <xdr:col>170</xdr:col>
                    <xdr:colOff>180975</xdr:colOff>
                    <xdr:row>19</xdr:row>
                    <xdr:rowOff>38100</xdr:rowOff>
                  </from>
                  <to>
                    <xdr:col>171</xdr:col>
                    <xdr:colOff>104775</xdr:colOff>
                    <xdr:row>20</xdr:row>
                    <xdr:rowOff>28575</xdr:rowOff>
                  </to>
                </anchor>
              </controlPr>
            </control>
          </mc:Choice>
        </mc:AlternateContent>
        <mc:AlternateContent xmlns:mc="http://schemas.openxmlformats.org/markup-compatibility/2006">
          <mc:Choice Requires="x14">
            <control shapeId="14798" r:id="rId482" name="p02c33cb04">
              <controlPr defaultSize="0" autoFill="0" autoLine="0" autoPict="0">
                <anchor moveWithCells="1" sizeWithCells="1">
                  <from>
                    <xdr:col>171</xdr:col>
                    <xdr:colOff>76200</xdr:colOff>
                    <xdr:row>19</xdr:row>
                    <xdr:rowOff>38100</xdr:rowOff>
                  </from>
                  <to>
                    <xdr:col>172</xdr:col>
                    <xdr:colOff>0</xdr:colOff>
                    <xdr:row>20</xdr:row>
                    <xdr:rowOff>28575</xdr:rowOff>
                  </to>
                </anchor>
              </controlPr>
            </control>
          </mc:Choice>
        </mc:AlternateContent>
        <mc:AlternateContent xmlns:mc="http://schemas.openxmlformats.org/markup-compatibility/2006">
          <mc:Choice Requires="x14">
            <control shapeId="14799" r:id="rId483" name="p02c34cb01">
              <controlPr defaultSize="0" autoFill="0" autoLine="0" autoPict="0">
                <anchor moveWithCells="1" sizeWithCells="1">
                  <from>
                    <xdr:col>173</xdr:col>
                    <xdr:colOff>247650</xdr:colOff>
                    <xdr:row>19</xdr:row>
                    <xdr:rowOff>38100</xdr:rowOff>
                  </from>
                  <to>
                    <xdr:col>174</xdr:col>
                    <xdr:colOff>66675</xdr:colOff>
                    <xdr:row>20</xdr:row>
                    <xdr:rowOff>28575</xdr:rowOff>
                  </to>
                </anchor>
              </controlPr>
            </control>
          </mc:Choice>
        </mc:AlternateContent>
        <mc:AlternateContent xmlns:mc="http://schemas.openxmlformats.org/markup-compatibility/2006">
          <mc:Choice Requires="x14">
            <control shapeId="14800" r:id="rId484" name="p02c34cb02">
              <controlPr defaultSize="0" autoFill="0" autoLine="0" autoPict="0">
                <anchor moveWithCells="1" sizeWithCells="1">
                  <from>
                    <xdr:col>174</xdr:col>
                    <xdr:colOff>28575</xdr:colOff>
                    <xdr:row>19</xdr:row>
                    <xdr:rowOff>38100</xdr:rowOff>
                  </from>
                  <to>
                    <xdr:col>175</xdr:col>
                    <xdr:colOff>209550</xdr:colOff>
                    <xdr:row>20</xdr:row>
                    <xdr:rowOff>28575</xdr:rowOff>
                  </to>
                </anchor>
              </controlPr>
            </control>
          </mc:Choice>
        </mc:AlternateContent>
        <mc:AlternateContent xmlns:mc="http://schemas.openxmlformats.org/markup-compatibility/2006">
          <mc:Choice Requires="x14">
            <control shapeId="14801" r:id="rId485" name="p02c34cb03">
              <controlPr defaultSize="0" autoFill="0" autoLine="0" autoPict="0">
                <anchor moveWithCells="1" sizeWithCells="1">
                  <from>
                    <xdr:col>175</xdr:col>
                    <xdr:colOff>180975</xdr:colOff>
                    <xdr:row>19</xdr:row>
                    <xdr:rowOff>38100</xdr:rowOff>
                  </from>
                  <to>
                    <xdr:col>176</xdr:col>
                    <xdr:colOff>104775</xdr:colOff>
                    <xdr:row>20</xdr:row>
                    <xdr:rowOff>28575</xdr:rowOff>
                  </to>
                </anchor>
              </controlPr>
            </control>
          </mc:Choice>
        </mc:AlternateContent>
        <mc:AlternateContent xmlns:mc="http://schemas.openxmlformats.org/markup-compatibility/2006">
          <mc:Choice Requires="x14">
            <control shapeId="14802" r:id="rId486" name="p02c34cb04">
              <controlPr defaultSize="0" autoFill="0" autoLine="0" autoPict="0">
                <anchor moveWithCells="1" sizeWithCells="1">
                  <from>
                    <xdr:col>176</xdr:col>
                    <xdr:colOff>76200</xdr:colOff>
                    <xdr:row>19</xdr:row>
                    <xdr:rowOff>38100</xdr:rowOff>
                  </from>
                  <to>
                    <xdr:col>177</xdr:col>
                    <xdr:colOff>0</xdr:colOff>
                    <xdr:row>20</xdr:row>
                    <xdr:rowOff>28575</xdr:rowOff>
                  </to>
                </anchor>
              </controlPr>
            </control>
          </mc:Choice>
        </mc:AlternateContent>
        <mc:AlternateContent xmlns:mc="http://schemas.openxmlformats.org/markup-compatibility/2006">
          <mc:Choice Requires="x14">
            <control shapeId="14803" r:id="rId487" name="p02c35cb01">
              <controlPr defaultSize="0" autoFill="0" autoLine="0" autoPict="0">
                <anchor moveWithCells="1" sizeWithCells="1">
                  <from>
                    <xdr:col>178</xdr:col>
                    <xdr:colOff>247650</xdr:colOff>
                    <xdr:row>19</xdr:row>
                    <xdr:rowOff>38100</xdr:rowOff>
                  </from>
                  <to>
                    <xdr:col>179</xdr:col>
                    <xdr:colOff>66675</xdr:colOff>
                    <xdr:row>20</xdr:row>
                    <xdr:rowOff>28575</xdr:rowOff>
                  </to>
                </anchor>
              </controlPr>
            </control>
          </mc:Choice>
        </mc:AlternateContent>
        <mc:AlternateContent xmlns:mc="http://schemas.openxmlformats.org/markup-compatibility/2006">
          <mc:Choice Requires="x14">
            <control shapeId="14804" r:id="rId488" name="p02c35cb02">
              <controlPr defaultSize="0" autoFill="0" autoLine="0" autoPict="0">
                <anchor moveWithCells="1" sizeWithCells="1">
                  <from>
                    <xdr:col>179</xdr:col>
                    <xdr:colOff>28575</xdr:colOff>
                    <xdr:row>19</xdr:row>
                    <xdr:rowOff>38100</xdr:rowOff>
                  </from>
                  <to>
                    <xdr:col>180</xdr:col>
                    <xdr:colOff>209550</xdr:colOff>
                    <xdr:row>20</xdr:row>
                    <xdr:rowOff>28575</xdr:rowOff>
                  </to>
                </anchor>
              </controlPr>
            </control>
          </mc:Choice>
        </mc:AlternateContent>
        <mc:AlternateContent xmlns:mc="http://schemas.openxmlformats.org/markup-compatibility/2006">
          <mc:Choice Requires="x14">
            <control shapeId="14805" r:id="rId489" name="p02c35cb03">
              <controlPr defaultSize="0" autoFill="0" autoLine="0" autoPict="0">
                <anchor moveWithCells="1" sizeWithCells="1">
                  <from>
                    <xdr:col>180</xdr:col>
                    <xdr:colOff>180975</xdr:colOff>
                    <xdr:row>19</xdr:row>
                    <xdr:rowOff>38100</xdr:rowOff>
                  </from>
                  <to>
                    <xdr:col>181</xdr:col>
                    <xdr:colOff>104775</xdr:colOff>
                    <xdr:row>20</xdr:row>
                    <xdr:rowOff>28575</xdr:rowOff>
                  </to>
                </anchor>
              </controlPr>
            </control>
          </mc:Choice>
        </mc:AlternateContent>
        <mc:AlternateContent xmlns:mc="http://schemas.openxmlformats.org/markup-compatibility/2006">
          <mc:Choice Requires="x14">
            <control shapeId="14806" r:id="rId490" name="p02c35cb04">
              <controlPr defaultSize="0" autoFill="0" autoLine="0" autoPict="0">
                <anchor moveWithCells="1" sizeWithCells="1">
                  <from>
                    <xdr:col>181</xdr:col>
                    <xdr:colOff>76200</xdr:colOff>
                    <xdr:row>19</xdr:row>
                    <xdr:rowOff>38100</xdr:rowOff>
                  </from>
                  <to>
                    <xdr:col>182</xdr:col>
                    <xdr:colOff>0</xdr:colOff>
                    <xdr:row>20</xdr:row>
                    <xdr:rowOff>28575</xdr:rowOff>
                  </to>
                </anchor>
              </controlPr>
            </control>
          </mc:Choice>
        </mc:AlternateContent>
        <mc:AlternateContent xmlns:mc="http://schemas.openxmlformats.org/markup-compatibility/2006">
          <mc:Choice Requires="x14">
            <control shapeId="14807" r:id="rId491" name="p02c36cb01">
              <controlPr defaultSize="0" autoFill="0" autoLine="0" autoPict="0">
                <anchor moveWithCells="1" sizeWithCells="1">
                  <from>
                    <xdr:col>183</xdr:col>
                    <xdr:colOff>247650</xdr:colOff>
                    <xdr:row>19</xdr:row>
                    <xdr:rowOff>38100</xdr:rowOff>
                  </from>
                  <to>
                    <xdr:col>184</xdr:col>
                    <xdr:colOff>66675</xdr:colOff>
                    <xdr:row>20</xdr:row>
                    <xdr:rowOff>28575</xdr:rowOff>
                  </to>
                </anchor>
              </controlPr>
            </control>
          </mc:Choice>
        </mc:AlternateContent>
        <mc:AlternateContent xmlns:mc="http://schemas.openxmlformats.org/markup-compatibility/2006">
          <mc:Choice Requires="x14">
            <control shapeId="14808" r:id="rId492" name="p02c36cb02">
              <controlPr defaultSize="0" autoFill="0" autoLine="0" autoPict="0">
                <anchor moveWithCells="1" sizeWithCells="1">
                  <from>
                    <xdr:col>184</xdr:col>
                    <xdr:colOff>28575</xdr:colOff>
                    <xdr:row>19</xdr:row>
                    <xdr:rowOff>38100</xdr:rowOff>
                  </from>
                  <to>
                    <xdr:col>185</xdr:col>
                    <xdr:colOff>209550</xdr:colOff>
                    <xdr:row>20</xdr:row>
                    <xdr:rowOff>28575</xdr:rowOff>
                  </to>
                </anchor>
              </controlPr>
            </control>
          </mc:Choice>
        </mc:AlternateContent>
        <mc:AlternateContent xmlns:mc="http://schemas.openxmlformats.org/markup-compatibility/2006">
          <mc:Choice Requires="x14">
            <control shapeId="14809" r:id="rId493" name="p02c36cb03">
              <controlPr defaultSize="0" autoFill="0" autoLine="0" autoPict="0">
                <anchor moveWithCells="1" sizeWithCells="1">
                  <from>
                    <xdr:col>185</xdr:col>
                    <xdr:colOff>180975</xdr:colOff>
                    <xdr:row>19</xdr:row>
                    <xdr:rowOff>38100</xdr:rowOff>
                  </from>
                  <to>
                    <xdr:col>186</xdr:col>
                    <xdr:colOff>104775</xdr:colOff>
                    <xdr:row>20</xdr:row>
                    <xdr:rowOff>28575</xdr:rowOff>
                  </to>
                </anchor>
              </controlPr>
            </control>
          </mc:Choice>
        </mc:AlternateContent>
        <mc:AlternateContent xmlns:mc="http://schemas.openxmlformats.org/markup-compatibility/2006">
          <mc:Choice Requires="x14">
            <control shapeId="14810" r:id="rId494" name="p02c36cb04">
              <controlPr defaultSize="0" autoFill="0" autoLine="0" autoPict="0">
                <anchor moveWithCells="1" sizeWithCells="1">
                  <from>
                    <xdr:col>186</xdr:col>
                    <xdr:colOff>76200</xdr:colOff>
                    <xdr:row>19</xdr:row>
                    <xdr:rowOff>38100</xdr:rowOff>
                  </from>
                  <to>
                    <xdr:col>187</xdr:col>
                    <xdr:colOff>0</xdr:colOff>
                    <xdr:row>20</xdr:row>
                    <xdr:rowOff>28575</xdr:rowOff>
                  </to>
                </anchor>
              </controlPr>
            </control>
          </mc:Choice>
        </mc:AlternateContent>
        <mc:AlternateContent xmlns:mc="http://schemas.openxmlformats.org/markup-compatibility/2006">
          <mc:Choice Requires="x14">
            <control shapeId="14811" r:id="rId495" name="p02c37cb01">
              <controlPr defaultSize="0" autoFill="0" autoLine="0" autoPict="0">
                <anchor moveWithCells="1" sizeWithCells="1">
                  <from>
                    <xdr:col>188</xdr:col>
                    <xdr:colOff>247650</xdr:colOff>
                    <xdr:row>19</xdr:row>
                    <xdr:rowOff>38100</xdr:rowOff>
                  </from>
                  <to>
                    <xdr:col>189</xdr:col>
                    <xdr:colOff>66675</xdr:colOff>
                    <xdr:row>20</xdr:row>
                    <xdr:rowOff>28575</xdr:rowOff>
                  </to>
                </anchor>
              </controlPr>
            </control>
          </mc:Choice>
        </mc:AlternateContent>
        <mc:AlternateContent xmlns:mc="http://schemas.openxmlformats.org/markup-compatibility/2006">
          <mc:Choice Requires="x14">
            <control shapeId="14812" r:id="rId496" name="p02c37cb02">
              <controlPr defaultSize="0" autoFill="0" autoLine="0" autoPict="0">
                <anchor moveWithCells="1" sizeWithCells="1">
                  <from>
                    <xdr:col>189</xdr:col>
                    <xdr:colOff>28575</xdr:colOff>
                    <xdr:row>19</xdr:row>
                    <xdr:rowOff>38100</xdr:rowOff>
                  </from>
                  <to>
                    <xdr:col>190</xdr:col>
                    <xdr:colOff>209550</xdr:colOff>
                    <xdr:row>20</xdr:row>
                    <xdr:rowOff>28575</xdr:rowOff>
                  </to>
                </anchor>
              </controlPr>
            </control>
          </mc:Choice>
        </mc:AlternateContent>
        <mc:AlternateContent xmlns:mc="http://schemas.openxmlformats.org/markup-compatibility/2006">
          <mc:Choice Requires="x14">
            <control shapeId="14813" r:id="rId497" name="p02c37cb03">
              <controlPr defaultSize="0" autoFill="0" autoLine="0" autoPict="0">
                <anchor moveWithCells="1" sizeWithCells="1">
                  <from>
                    <xdr:col>190</xdr:col>
                    <xdr:colOff>180975</xdr:colOff>
                    <xdr:row>19</xdr:row>
                    <xdr:rowOff>38100</xdr:rowOff>
                  </from>
                  <to>
                    <xdr:col>191</xdr:col>
                    <xdr:colOff>104775</xdr:colOff>
                    <xdr:row>20</xdr:row>
                    <xdr:rowOff>28575</xdr:rowOff>
                  </to>
                </anchor>
              </controlPr>
            </control>
          </mc:Choice>
        </mc:AlternateContent>
        <mc:AlternateContent xmlns:mc="http://schemas.openxmlformats.org/markup-compatibility/2006">
          <mc:Choice Requires="x14">
            <control shapeId="14814" r:id="rId498" name="p02c37cb04">
              <controlPr defaultSize="0" autoFill="0" autoLine="0" autoPict="0">
                <anchor moveWithCells="1" sizeWithCells="1">
                  <from>
                    <xdr:col>191</xdr:col>
                    <xdr:colOff>76200</xdr:colOff>
                    <xdr:row>19</xdr:row>
                    <xdr:rowOff>38100</xdr:rowOff>
                  </from>
                  <to>
                    <xdr:col>192</xdr:col>
                    <xdr:colOff>0</xdr:colOff>
                    <xdr:row>20</xdr:row>
                    <xdr:rowOff>28575</xdr:rowOff>
                  </to>
                </anchor>
              </controlPr>
            </control>
          </mc:Choice>
        </mc:AlternateContent>
        <mc:AlternateContent xmlns:mc="http://schemas.openxmlformats.org/markup-compatibility/2006">
          <mc:Choice Requires="x14">
            <control shapeId="14815" r:id="rId499" name="p02c38cb01">
              <controlPr defaultSize="0" autoFill="0" autoLine="0" autoPict="0">
                <anchor moveWithCells="1" sizeWithCells="1">
                  <from>
                    <xdr:col>193</xdr:col>
                    <xdr:colOff>247650</xdr:colOff>
                    <xdr:row>19</xdr:row>
                    <xdr:rowOff>38100</xdr:rowOff>
                  </from>
                  <to>
                    <xdr:col>194</xdr:col>
                    <xdr:colOff>66675</xdr:colOff>
                    <xdr:row>20</xdr:row>
                    <xdr:rowOff>28575</xdr:rowOff>
                  </to>
                </anchor>
              </controlPr>
            </control>
          </mc:Choice>
        </mc:AlternateContent>
        <mc:AlternateContent xmlns:mc="http://schemas.openxmlformats.org/markup-compatibility/2006">
          <mc:Choice Requires="x14">
            <control shapeId="14816" r:id="rId500" name="p02c38cb02">
              <controlPr defaultSize="0" autoFill="0" autoLine="0" autoPict="0">
                <anchor moveWithCells="1" sizeWithCells="1">
                  <from>
                    <xdr:col>194</xdr:col>
                    <xdr:colOff>28575</xdr:colOff>
                    <xdr:row>19</xdr:row>
                    <xdr:rowOff>38100</xdr:rowOff>
                  </from>
                  <to>
                    <xdr:col>195</xdr:col>
                    <xdr:colOff>209550</xdr:colOff>
                    <xdr:row>20</xdr:row>
                    <xdr:rowOff>28575</xdr:rowOff>
                  </to>
                </anchor>
              </controlPr>
            </control>
          </mc:Choice>
        </mc:AlternateContent>
        <mc:AlternateContent xmlns:mc="http://schemas.openxmlformats.org/markup-compatibility/2006">
          <mc:Choice Requires="x14">
            <control shapeId="14817" r:id="rId501" name="p02c38cb03">
              <controlPr defaultSize="0" autoFill="0" autoLine="0" autoPict="0">
                <anchor moveWithCells="1" sizeWithCells="1">
                  <from>
                    <xdr:col>195</xdr:col>
                    <xdr:colOff>180975</xdr:colOff>
                    <xdr:row>19</xdr:row>
                    <xdr:rowOff>38100</xdr:rowOff>
                  </from>
                  <to>
                    <xdr:col>196</xdr:col>
                    <xdr:colOff>104775</xdr:colOff>
                    <xdr:row>20</xdr:row>
                    <xdr:rowOff>28575</xdr:rowOff>
                  </to>
                </anchor>
              </controlPr>
            </control>
          </mc:Choice>
        </mc:AlternateContent>
        <mc:AlternateContent xmlns:mc="http://schemas.openxmlformats.org/markup-compatibility/2006">
          <mc:Choice Requires="x14">
            <control shapeId="14818" r:id="rId502" name="p02c38cb04">
              <controlPr defaultSize="0" autoFill="0" autoLine="0" autoPict="0">
                <anchor moveWithCells="1" sizeWithCells="1">
                  <from>
                    <xdr:col>196</xdr:col>
                    <xdr:colOff>76200</xdr:colOff>
                    <xdr:row>19</xdr:row>
                    <xdr:rowOff>38100</xdr:rowOff>
                  </from>
                  <to>
                    <xdr:col>197</xdr:col>
                    <xdr:colOff>0</xdr:colOff>
                    <xdr:row>20</xdr:row>
                    <xdr:rowOff>28575</xdr:rowOff>
                  </to>
                </anchor>
              </controlPr>
            </control>
          </mc:Choice>
        </mc:AlternateContent>
        <mc:AlternateContent xmlns:mc="http://schemas.openxmlformats.org/markup-compatibility/2006">
          <mc:Choice Requires="x14">
            <control shapeId="14819" r:id="rId503" name="p02c39cb01">
              <controlPr defaultSize="0" autoFill="0" autoLine="0" autoPict="0">
                <anchor moveWithCells="1" sizeWithCells="1">
                  <from>
                    <xdr:col>198</xdr:col>
                    <xdr:colOff>247650</xdr:colOff>
                    <xdr:row>19</xdr:row>
                    <xdr:rowOff>38100</xdr:rowOff>
                  </from>
                  <to>
                    <xdr:col>199</xdr:col>
                    <xdr:colOff>66675</xdr:colOff>
                    <xdr:row>20</xdr:row>
                    <xdr:rowOff>28575</xdr:rowOff>
                  </to>
                </anchor>
              </controlPr>
            </control>
          </mc:Choice>
        </mc:AlternateContent>
        <mc:AlternateContent xmlns:mc="http://schemas.openxmlformats.org/markup-compatibility/2006">
          <mc:Choice Requires="x14">
            <control shapeId="14820" r:id="rId504" name="p02c39cb02">
              <controlPr defaultSize="0" autoFill="0" autoLine="0" autoPict="0">
                <anchor moveWithCells="1" sizeWithCells="1">
                  <from>
                    <xdr:col>199</xdr:col>
                    <xdr:colOff>28575</xdr:colOff>
                    <xdr:row>19</xdr:row>
                    <xdr:rowOff>38100</xdr:rowOff>
                  </from>
                  <to>
                    <xdr:col>200</xdr:col>
                    <xdr:colOff>209550</xdr:colOff>
                    <xdr:row>20</xdr:row>
                    <xdr:rowOff>28575</xdr:rowOff>
                  </to>
                </anchor>
              </controlPr>
            </control>
          </mc:Choice>
        </mc:AlternateContent>
        <mc:AlternateContent xmlns:mc="http://schemas.openxmlformats.org/markup-compatibility/2006">
          <mc:Choice Requires="x14">
            <control shapeId="14821" r:id="rId505" name="p02c39cb03">
              <controlPr defaultSize="0" autoFill="0" autoLine="0" autoPict="0">
                <anchor moveWithCells="1" sizeWithCells="1">
                  <from>
                    <xdr:col>200</xdr:col>
                    <xdr:colOff>180975</xdr:colOff>
                    <xdr:row>19</xdr:row>
                    <xdr:rowOff>38100</xdr:rowOff>
                  </from>
                  <to>
                    <xdr:col>201</xdr:col>
                    <xdr:colOff>104775</xdr:colOff>
                    <xdr:row>20</xdr:row>
                    <xdr:rowOff>28575</xdr:rowOff>
                  </to>
                </anchor>
              </controlPr>
            </control>
          </mc:Choice>
        </mc:AlternateContent>
        <mc:AlternateContent xmlns:mc="http://schemas.openxmlformats.org/markup-compatibility/2006">
          <mc:Choice Requires="x14">
            <control shapeId="14822" r:id="rId506" name="p02c39cb04">
              <controlPr defaultSize="0" autoFill="0" autoLine="0" autoPict="0">
                <anchor moveWithCells="1" sizeWithCells="1">
                  <from>
                    <xdr:col>201</xdr:col>
                    <xdr:colOff>76200</xdr:colOff>
                    <xdr:row>19</xdr:row>
                    <xdr:rowOff>38100</xdr:rowOff>
                  </from>
                  <to>
                    <xdr:col>202</xdr:col>
                    <xdr:colOff>0</xdr:colOff>
                    <xdr:row>20</xdr:row>
                    <xdr:rowOff>28575</xdr:rowOff>
                  </to>
                </anchor>
              </controlPr>
            </control>
          </mc:Choice>
        </mc:AlternateContent>
        <mc:AlternateContent xmlns:mc="http://schemas.openxmlformats.org/markup-compatibility/2006">
          <mc:Choice Requires="x14">
            <control shapeId="14823" r:id="rId507" name="p02c40cb01">
              <controlPr defaultSize="0" autoFill="0" autoLine="0" autoPict="0">
                <anchor moveWithCells="1" sizeWithCells="1">
                  <from>
                    <xdr:col>203</xdr:col>
                    <xdr:colOff>247650</xdr:colOff>
                    <xdr:row>19</xdr:row>
                    <xdr:rowOff>38100</xdr:rowOff>
                  </from>
                  <to>
                    <xdr:col>204</xdr:col>
                    <xdr:colOff>66675</xdr:colOff>
                    <xdr:row>20</xdr:row>
                    <xdr:rowOff>28575</xdr:rowOff>
                  </to>
                </anchor>
              </controlPr>
            </control>
          </mc:Choice>
        </mc:AlternateContent>
        <mc:AlternateContent xmlns:mc="http://schemas.openxmlformats.org/markup-compatibility/2006">
          <mc:Choice Requires="x14">
            <control shapeId="14824" r:id="rId508" name="p02c40cb02">
              <controlPr defaultSize="0" autoFill="0" autoLine="0" autoPict="0">
                <anchor moveWithCells="1" sizeWithCells="1">
                  <from>
                    <xdr:col>204</xdr:col>
                    <xdr:colOff>28575</xdr:colOff>
                    <xdr:row>19</xdr:row>
                    <xdr:rowOff>38100</xdr:rowOff>
                  </from>
                  <to>
                    <xdr:col>205</xdr:col>
                    <xdr:colOff>209550</xdr:colOff>
                    <xdr:row>20</xdr:row>
                    <xdr:rowOff>28575</xdr:rowOff>
                  </to>
                </anchor>
              </controlPr>
            </control>
          </mc:Choice>
        </mc:AlternateContent>
        <mc:AlternateContent xmlns:mc="http://schemas.openxmlformats.org/markup-compatibility/2006">
          <mc:Choice Requires="x14">
            <control shapeId="14825" r:id="rId509" name="p02c40cb03">
              <controlPr defaultSize="0" autoFill="0" autoLine="0" autoPict="0">
                <anchor moveWithCells="1" sizeWithCells="1">
                  <from>
                    <xdr:col>205</xdr:col>
                    <xdr:colOff>180975</xdr:colOff>
                    <xdr:row>19</xdr:row>
                    <xdr:rowOff>38100</xdr:rowOff>
                  </from>
                  <to>
                    <xdr:col>206</xdr:col>
                    <xdr:colOff>104775</xdr:colOff>
                    <xdr:row>20</xdr:row>
                    <xdr:rowOff>28575</xdr:rowOff>
                  </to>
                </anchor>
              </controlPr>
            </control>
          </mc:Choice>
        </mc:AlternateContent>
        <mc:AlternateContent xmlns:mc="http://schemas.openxmlformats.org/markup-compatibility/2006">
          <mc:Choice Requires="x14">
            <control shapeId="14826" r:id="rId510" name="p02c40cb04">
              <controlPr defaultSize="0" autoFill="0" autoLine="0" autoPict="0">
                <anchor moveWithCells="1" sizeWithCells="1">
                  <from>
                    <xdr:col>206</xdr:col>
                    <xdr:colOff>76200</xdr:colOff>
                    <xdr:row>19</xdr:row>
                    <xdr:rowOff>38100</xdr:rowOff>
                  </from>
                  <to>
                    <xdr:col>207</xdr:col>
                    <xdr:colOff>0</xdr:colOff>
                    <xdr:row>20</xdr:row>
                    <xdr:rowOff>28575</xdr:rowOff>
                  </to>
                </anchor>
              </controlPr>
            </control>
          </mc:Choice>
        </mc:AlternateContent>
        <mc:AlternateContent xmlns:mc="http://schemas.openxmlformats.org/markup-compatibility/2006">
          <mc:Choice Requires="x14">
            <control shapeId="14827" r:id="rId511" name="p02c41cb01">
              <controlPr defaultSize="0" autoFill="0" autoLine="0" autoPict="0">
                <anchor moveWithCells="1" sizeWithCells="1">
                  <from>
                    <xdr:col>208</xdr:col>
                    <xdr:colOff>247650</xdr:colOff>
                    <xdr:row>19</xdr:row>
                    <xdr:rowOff>38100</xdr:rowOff>
                  </from>
                  <to>
                    <xdr:col>209</xdr:col>
                    <xdr:colOff>66675</xdr:colOff>
                    <xdr:row>20</xdr:row>
                    <xdr:rowOff>28575</xdr:rowOff>
                  </to>
                </anchor>
              </controlPr>
            </control>
          </mc:Choice>
        </mc:AlternateContent>
        <mc:AlternateContent xmlns:mc="http://schemas.openxmlformats.org/markup-compatibility/2006">
          <mc:Choice Requires="x14">
            <control shapeId="14828" r:id="rId512" name="p02c41cb02">
              <controlPr defaultSize="0" autoFill="0" autoLine="0" autoPict="0">
                <anchor moveWithCells="1" sizeWithCells="1">
                  <from>
                    <xdr:col>209</xdr:col>
                    <xdr:colOff>28575</xdr:colOff>
                    <xdr:row>19</xdr:row>
                    <xdr:rowOff>38100</xdr:rowOff>
                  </from>
                  <to>
                    <xdr:col>210</xdr:col>
                    <xdr:colOff>209550</xdr:colOff>
                    <xdr:row>20</xdr:row>
                    <xdr:rowOff>28575</xdr:rowOff>
                  </to>
                </anchor>
              </controlPr>
            </control>
          </mc:Choice>
        </mc:AlternateContent>
        <mc:AlternateContent xmlns:mc="http://schemas.openxmlformats.org/markup-compatibility/2006">
          <mc:Choice Requires="x14">
            <control shapeId="14829" r:id="rId513" name="p02c41cb03">
              <controlPr defaultSize="0" autoFill="0" autoLine="0" autoPict="0">
                <anchor moveWithCells="1" sizeWithCells="1">
                  <from>
                    <xdr:col>210</xdr:col>
                    <xdr:colOff>180975</xdr:colOff>
                    <xdr:row>19</xdr:row>
                    <xdr:rowOff>38100</xdr:rowOff>
                  </from>
                  <to>
                    <xdr:col>211</xdr:col>
                    <xdr:colOff>104775</xdr:colOff>
                    <xdr:row>20</xdr:row>
                    <xdr:rowOff>28575</xdr:rowOff>
                  </to>
                </anchor>
              </controlPr>
            </control>
          </mc:Choice>
        </mc:AlternateContent>
        <mc:AlternateContent xmlns:mc="http://schemas.openxmlformats.org/markup-compatibility/2006">
          <mc:Choice Requires="x14">
            <control shapeId="14830" r:id="rId514" name="p02c41cb04">
              <controlPr defaultSize="0" autoFill="0" autoLine="0" autoPict="0">
                <anchor moveWithCells="1" sizeWithCells="1">
                  <from>
                    <xdr:col>211</xdr:col>
                    <xdr:colOff>76200</xdr:colOff>
                    <xdr:row>19</xdr:row>
                    <xdr:rowOff>38100</xdr:rowOff>
                  </from>
                  <to>
                    <xdr:col>212</xdr:col>
                    <xdr:colOff>0</xdr:colOff>
                    <xdr:row>20</xdr:row>
                    <xdr:rowOff>28575</xdr:rowOff>
                  </to>
                </anchor>
              </controlPr>
            </control>
          </mc:Choice>
        </mc:AlternateContent>
        <mc:AlternateContent xmlns:mc="http://schemas.openxmlformats.org/markup-compatibility/2006">
          <mc:Choice Requires="x14">
            <control shapeId="14831" r:id="rId515" name="p02c42cb01">
              <controlPr defaultSize="0" autoFill="0" autoLine="0" autoPict="0">
                <anchor moveWithCells="1" sizeWithCells="1">
                  <from>
                    <xdr:col>213</xdr:col>
                    <xdr:colOff>247650</xdr:colOff>
                    <xdr:row>19</xdr:row>
                    <xdr:rowOff>38100</xdr:rowOff>
                  </from>
                  <to>
                    <xdr:col>214</xdr:col>
                    <xdr:colOff>66675</xdr:colOff>
                    <xdr:row>20</xdr:row>
                    <xdr:rowOff>28575</xdr:rowOff>
                  </to>
                </anchor>
              </controlPr>
            </control>
          </mc:Choice>
        </mc:AlternateContent>
        <mc:AlternateContent xmlns:mc="http://schemas.openxmlformats.org/markup-compatibility/2006">
          <mc:Choice Requires="x14">
            <control shapeId="14832" r:id="rId516" name="p02c42cb02">
              <controlPr defaultSize="0" autoFill="0" autoLine="0" autoPict="0">
                <anchor moveWithCells="1" sizeWithCells="1">
                  <from>
                    <xdr:col>214</xdr:col>
                    <xdr:colOff>28575</xdr:colOff>
                    <xdr:row>19</xdr:row>
                    <xdr:rowOff>38100</xdr:rowOff>
                  </from>
                  <to>
                    <xdr:col>215</xdr:col>
                    <xdr:colOff>209550</xdr:colOff>
                    <xdr:row>20</xdr:row>
                    <xdr:rowOff>28575</xdr:rowOff>
                  </to>
                </anchor>
              </controlPr>
            </control>
          </mc:Choice>
        </mc:AlternateContent>
        <mc:AlternateContent xmlns:mc="http://schemas.openxmlformats.org/markup-compatibility/2006">
          <mc:Choice Requires="x14">
            <control shapeId="14833" r:id="rId517" name="p02c42cb03">
              <controlPr defaultSize="0" autoFill="0" autoLine="0" autoPict="0">
                <anchor moveWithCells="1" sizeWithCells="1">
                  <from>
                    <xdr:col>215</xdr:col>
                    <xdr:colOff>180975</xdr:colOff>
                    <xdr:row>19</xdr:row>
                    <xdr:rowOff>38100</xdr:rowOff>
                  </from>
                  <to>
                    <xdr:col>216</xdr:col>
                    <xdr:colOff>104775</xdr:colOff>
                    <xdr:row>20</xdr:row>
                    <xdr:rowOff>28575</xdr:rowOff>
                  </to>
                </anchor>
              </controlPr>
            </control>
          </mc:Choice>
        </mc:AlternateContent>
        <mc:AlternateContent xmlns:mc="http://schemas.openxmlformats.org/markup-compatibility/2006">
          <mc:Choice Requires="x14">
            <control shapeId="14834" r:id="rId518" name="p02c42cb04">
              <controlPr defaultSize="0" autoFill="0" autoLine="0" autoPict="0">
                <anchor moveWithCells="1" sizeWithCells="1">
                  <from>
                    <xdr:col>216</xdr:col>
                    <xdr:colOff>76200</xdr:colOff>
                    <xdr:row>19</xdr:row>
                    <xdr:rowOff>38100</xdr:rowOff>
                  </from>
                  <to>
                    <xdr:col>217</xdr:col>
                    <xdr:colOff>0</xdr:colOff>
                    <xdr:row>20</xdr:row>
                    <xdr:rowOff>28575</xdr:rowOff>
                  </to>
                </anchor>
              </controlPr>
            </control>
          </mc:Choice>
        </mc:AlternateContent>
        <mc:AlternateContent xmlns:mc="http://schemas.openxmlformats.org/markup-compatibility/2006">
          <mc:Choice Requires="x14">
            <control shapeId="14835" r:id="rId519" name="p02c43cb01">
              <controlPr defaultSize="0" autoFill="0" autoLine="0" autoPict="0">
                <anchor moveWithCells="1" sizeWithCells="1">
                  <from>
                    <xdr:col>218</xdr:col>
                    <xdr:colOff>247650</xdr:colOff>
                    <xdr:row>19</xdr:row>
                    <xdr:rowOff>38100</xdr:rowOff>
                  </from>
                  <to>
                    <xdr:col>219</xdr:col>
                    <xdr:colOff>66675</xdr:colOff>
                    <xdr:row>20</xdr:row>
                    <xdr:rowOff>28575</xdr:rowOff>
                  </to>
                </anchor>
              </controlPr>
            </control>
          </mc:Choice>
        </mc:AlternateContent>
        <mc:AlternateContent xmlns:mc="http://schemas.openxmlformats.org/markup-compatibility/2006">
          <mc:Choice Requires="x14">
            <control shapeId="14836" r:id="rId520" name="p02c43cb02">
              <controlPr defaultSize="0" autoFill="0" autoLine="0" autoPict="0">
                <anchor moveWithCells="1" sizeWithCells="1">
                  <from>
                    <xdr:col>219</xdr:col>
                    <xdr:colOff>28575</xdr:colOff>
                    <xdr:row>19</xdr:row>
                    <xdr:rowOff>38100</xdr:rowOff>
                  </from>
                  <to>
                    <xdr:col>220</xdr:col>
                    <xdr:colOff>209550</xdr:colOff>
                    <xdr:row>20</xdr:row>
                    <xdr:rowOff>28575</xdr:rowOff>
                  </to>
                </anchor>
              </controlPr>
            </control>
          </mc:Choice>
        </mc:AlternateContent>
        <mc:AlternateContent xmlns:mc="http://schemas.openxmlformats.org/markup-compatibility/2006">
          <mc:Choice Requires="x14">
            <control shapeId="14837" r:id="rId521" name="p02c43cb03">
              <controlPr defaultSize="0" autoFill="0" autoLine="0" autoPict="0">
                <anchor moveWithCells="1" sizeWithCells="1">
                  <from>
                    <xdr:col>220</xdr:col>
                    <xdr:colOff>180975</xdr:colOff>
                    <xdr:row>19</xdr:row>
                    <xdr:rowOff>38100</xdr:rowOff>
                  </from>
                  <to>
                    <xdr:col>221</xdr:col>
                    <xdr:colOff>104775</xdr:colOff>
                    <xdr:row>20</xdr:row>
                    <xdr:rowOff>28575</xdr:rowOff>
                  </to>
                </anchor>
              </controlPr>
            </control>
          </mc:Choice>
        </mc:AlternateContent>
        <mc:AlternateContent xmlns:mc="http://schemas.openxmlformats.org/markup-compatibility/2006">
          <mc:Choice Requires="x14">
            <control shapeId="14838" r:id="rId522" name="p02c43cb04">
              <controlPr defaultSize="0" autoFill="0" autoLine="0" autoPict="0">
                <anchor moveWithCells="1" sizeWithCells="1">
                  <from>
                    <xdr:col>221</xdr:col>
                    <xdr:colOff>76200</xdr:colOff>
                    <xdr:row>19</xdr:row>
                    <xdr:rowOff>38100</xdr:rowOff>
                  </from>
                  <to>
                    <xdr:col>222</xdr:col>
                    <xdr:colOff>0</xdr:colOff>
                    <xdr:row>20</xdr:row>
                    <xdr:rowOff>28575</xdr:rowOff>
                  </to>
                </anchor>
              </controlPr>
            </control>
          </mc:Choice>
        </mc:AlternateContent>
        <mc:AlternateContent xmlns:mc="http://schemas.openxmlformats.org/markup-compatibility/2006">
          <mc:Choice Requires="x14">
            <control shapeId="14839" r:id="rId523" name="p02c44cb01">
              <controlPr defaultSize="0" autoFill="0" autoLine="0" autoPict="0">
                <anchor moveWithCells="1" sizeWithCells="1">
                  <from>
                    <xdr:col>223</xdr:col>
                    <xdr:colOff>247650</xdr:colOff>
                    <xdr:row>19</xdr:row>
                    <xdr:rowOff>38100</xdr:rowOff>
                  </from>
                  <to>
                    <xdr:col>224</xdr:col>
                    <xdr:colOff>66675</xdr:colOff>
                    <xdr:row>20</xdr:row>
                    <xdr:rowOff>28575</xdr:rowOff>
                  </to>
                </anchor>
              </controlPr>
            </control>
          </mc:Choice>
        </mc:AlternateContent>
        <mc:AlternateContent xmlns:mc="http://schemas.openxmlformats.org/markup-compatibility/2006">
          <mc:Choice Requires="x14">
            <control shapeId="14840" r:id="rId524" name="p02c44cb02">
              <controlPr defaultSize="0" autoFill="0" autoLine="0" autoPict="0">
                <anchor moveWithCells="1" sizeWithCells="1">
                  <from>
                    <xdr:col>224</xdr:col>
                    <xdr:colOff>28575</xdr:colOff>
                    <xdr:row>19</xdr:row>
                    <xdr:rowOff>38100</xdr:rowOff>
                  </from>
                  <to>
                    <xdr:col>225</xdr:col>
                    <xdr:colOff>209550</xdr:colOff>
                    <xdr:row>20</xdr:row>
                    <xdr:rowOff>28575</xdr:rowOff>
                  </to>
                </anchor>
              </controlPr>
            </control>
          </mc:Choice>
        </mc:AlternateContent>
        <mc:AlternateContent xmlns:mc="http://schemas.openxmlformats.org/markup-compatibility/2006">
          <mc:Choice Requires="x14">
            <control shapeId="14841" r:id="rId525" name="p02c44cb03">
              <controlPr defaultSize="0" autoFill="0" autoLine="0" autoPict="0">
                <anchor moveWithCells="1" sizeWithCells="1">
                  <from>
                    <xdr:col>225</xdr:col>
                    <xdr:colOff>180975</xdr:colOff>
                    <xdr:row>19</xdr:row>
                    <xdr:rowOff>38100</xdr:rowOff>
                  </from>
                  <to>
                    <xdr:col>226</xdr:col>
                    <xdr:colOff>104775</xdr:colOff>
                    <xdr:row>20</xdr:row>
                    <xdr:rowOff>28575</xdr:rowOff>
                  </to>
                </anchor>
              </controlPr>
            </control>
          </mc:Choice>
        </mc:AlternateContent>
        <mc:AlternateContent xmlns:mc="http://schemas.openxmlformats.org/markup-compatibility/2006">
          <mc:Choice Requires="x14">
            <control shapeId="14842" r:id="rId526" name="p02c44cb04">
              <controlPr defaultSize="0" autoFill="0" autoLine="0" autoPict="0">
                <anchor moveWithCells="1" sizeWithCells="1">
                  <from>
                    <xdr:col>226</xdr:col>
                    <xdr:colOff>76200</xdr:colOff>
                    <xdr:row>19</xdr:row>
                    <xdr:rowOff>38100</xdr:rowOff>
                  </from>
                  <to>
                    <xdr:col>227</xdr:col>
                    <xdr:colOff>0</xdr:colOff>
                    <xdr:row>20</xdr:row>
                    <xdr:rowOff>28575</xdr:rowOff>
                  </to>
                </anchor>
              </controlPr>
            </control>
          </mc:Choice>
        </mc:AlternateContent>
        <mc:AlternateContent xmlns:mc="http://schemas.openxmlformats.org/markup-compatibility/2006">
          <mc:Choice Requires="x14">
            <control shapeId="14843" r:id="rId527" name="p02c45cb01">
              <controlPr defaultSize="0" autoFill="0" autoLine="0" autoPict="0">
                <anchor moveWithCells="1" sizeWithCells="1">
                  <from>
                    <xdr:col>228</xdr:col>
                    <xdr:colOff>247650</xdr:colOff>
                    <xdr:row>19</xdr:row>
                    <xdr:rowOff>38100</xdr:rowOff>
                  </from>
                  <to>
                    <xdr:col>229</xdr:col>
                    <xdr:colOff>66675</xdr:colOff>
                    <xdr:row>20</xdr:row>
                    <xdr:rowOff>28575</xdr:rowOff>
                  </to>
                </anchor>
              </controlPr>
            </control>
          </mc:Choice>
        </mc:AlternateContent>
        <mc:AlternateContent xmlns:mc="http://schemas.openxmlformats.org/markup-compatibility/2006">
          <mc:Choice Requires="x14">
            <control shapeId="14844" r:id="rId528" name="p02c45cb02">
              <controlPr defaultSize="0" autoFill="0" autoLine="0" autoPict="0">
                <anchor moveWithCells="1" sizeWithCells="1">
                  <from>
                    <xdr:col>229</xdr:col>
                    <xdr:colOff>28575</xdr:colOff>
                    <xdr:row>19</xdr:row>
                    <xdr:rowOff>38100</xdr:rowOff>
                  </from>
                  <to>
                    <xdr:col>230</xdr:col>
                    <xdr:colOff>209550</xdr:colOff>
                    <xdr:row>20</xdr:row>
                    <xdr:rowOff>28575</xdr:rowOff>
                  </to>
                </anchor>
              </controlPr>
            </control>
          </mc:Choice>
        </mc:AlternateContent>
        <mc:AlternateContent xmlns:mc="http://schemas.openxmlformats.org/markup-compatibility/2006">
          <mc:Choice Requires="x14">
            <control shapeId="14845" r:id="rId529" name="p02c45cb03">
              <controlPr defaultSize="0" autoFill="0" autoLine="0" autoPict="0">
                <anchor moveWithCells="1" sizeWithCells="1">
                  <from>
                    <xdr:col>230</xdr:col>
                    <xdr:colOff>180975</xdr:colOff>
                    <xdr:row>19</xdr:row>
                    <xdr:rowOff>38100</xdr:rowOff>
                  </from>
                  <to>
                    <xdr:col>231</xdr:col>
                    <xdr:colOff>104775</xdr:colOff>
                    <xdr:row>20</xdr:row>
                    <xdr:rowOff>28575</xdr:rowOff>
                  </to>
                </anchor>
              </controlPr>
            </control>
          </mc:Choice>
        </mc:AlternateContent>
        <mc:AlternateContent xmlns:mc="http://schemas.openxmlformats.org/markup-compatibility/2006">
          <mc:Choice Requires="x14">
            <control shapeId="14846" r:id="rId530" name="p02c45cb04">
              <controlPr defaultSize="0" autoFill="0" autoLine="0" autoPict="0">
                <anchor moveWithCells="1" sizeWithCells="1">
                  <from>
                    <xdr:col>231</xdr:col>
                    <xdr:colOff>76200</xdr:colOff>
                    <xdr:row>19</xdr:row>
                    <xdr:rowOff>38100</xdr:rowOff>
                  </from>
                  <to>
                    <xdr:col>232</xdr:col>
                    <xdr:colOff>0</xdr:colOff>
                    <xdr:row>20</xdr:row>
                    <xdr:rowOff>28575</xdr:rowOff>
                  </to>
                </anchor>
              </controlPr>
            </control>
          </mc:Choice>
        </mc:AlternateContent>
        <mc:AlternateContent xmlns:mc="http://schemas.openxmlformats.org/markup-compatibility/2006">
          <mc:Choice Requires="x14">
            <control shapeId="14847" r:id="rId531" name="p02c46cb01">
              <controlPr defaultSize="0" autoFill="0" autoLine="0" autoPict="0">
                <anchor moveWithCells="1" sizeWithCells="1">
                  <from>
                    <xdr:col>233</xdr:col>
                    <xdr:colOff>247650</xdr:colOff>
                    <xdr:row>19</xdr:row>
                    <xdr:rowOff>38100</xdr:rowOff>
                  </from>
                  <to>
                    <xdr:col>234</xdr:col>
                    <xdr:colOff>66675</xdr:colOff>
                    <xdr:row>20</xdr:row>
                    <xdr:rowOff>28575</xdr:rowOff>
                  </to>
                </anchor>
              </controlPr>
            </control>
          </mc:Choice>
        </mc:AlternateContent>
        <mc:AlternateContent xmlns:mc="http://schemas.openxmlformats.org/markup-compatibility/2006">
          <mc:Choice Requires="x14">
            <control shapeId="14848" r:id="rId532" name="p02c46cb02">
              <controlPr defaultSize="0" autoFill="0" autoLine="0" autoPict="0">
                <anchor moveWithCells="1" sizeWithCells="1">
                  <from>
                    <xdr:col>234</xdr:col>
                    <xdr:colOff>28575</xdr:colOff>
                    <xdr:row>19</xdr:row>
                    <xdr:rowOff>38100</xdr:rowOff>
                  </from>
                  <to>
                    <xdr:col>235</xdr:col>
                    <xdr:colOff>209550</xdr:colOff>
                    <xdr:row>20</xdr:row>
                    <xdr:rowOff>28575</xdr:rowOff>
                  </to>
                </anchor>
              </controlPr>
            </control>
          </mc:Choice>
        </mc:AlternateContent>
        <mc:AlternateContent xmlns:mc="http://schemas.openxmlformats.org/markup-compatibility/2006">
          <mc:Choice Requires="x14">
            <control shapeId="14849" r:id="rId533" name="p02c46cb03">
              <controlPr defaultSize="0" autoFill="0" autoLine="0" autoPict="0">
                <anchor moveWithCells="1" sizeWithCells="1">
                  <from>
                    <xdr:col>235</xdr:col>
                    <xdr:colOff>180975</xdr:colOff>
                    <xdr:row>19</xdr:row>
                    <xdr:rowOff>38100</xdr:rowOff>
                  </from>
                  <to>
                    <xdr:col>236</xdr:col>
                    <xdr:colOff>104775</xdr:colOff>
                    <xdr:row>20</xdr:row>
                    <xdr:rowOff>28575</xdr:rowOff>
                  </to>
                </anchor>
              </controlPr>
            </control>
          </mc:Choice>
        </mc:AlternateContent>
        <mc:AlternateContent xmlns:mc="http://schemas.openxmlformats.org/markup-compatibility/2006">
          <mc:Choice Requires="x14">
            <control shapeId="14850" r:id="rId534" name="p02c46cb04">
              <controlPr defaultSize="0" autoFill="0" autoLine="0" autoPict="0">
                <anchor moveWithCells="1" sizeWithCells="1">
                  <from>
                    <xdr:col>236</xdr:col>
                    <xdr:colOff>76200</xdr:colOff>
                    <xdr:row>19</xdr:row>
                    <xdr:rowOff>38100</xdr:rowOff>
                  </from>
                  <to>
                    <xdr:col>237</xdr:col>
                    <xdr:colOff>0</xdr:colOff>
                    <xdr:row>20</xdr:row>
                    <xdr:rowOff>28575</xdr:rowOff>
                  </to>
                </anchor>
              </controlPr>
            </control>
          </mc:Choice>
        </mc:AlternateContent>
        <mc:AlternateContent xmlns:mc="http://schemas.openxmlformats.org/markup-compatibility/2006">
          <mc:Choice Requires="x14">
            <control shapeId="14851" r:id="rId535" name="p02c47cb01">
              <controlPr defaultSize="0" autoFill="0" autoLine="0" autoPict="0">
                <anchor moveWithCells="1" sizeWithCells="1">
                  <from>
                    <xdr:col>238</xdr:col>
                    <xdr:colOff>247650</xdr:colOff>
                    <xdr:row>19</xdr:row>
                    <xdr:rowOff>38100</xdr:rowOff>
                  </from>
                  <to>
                    <xdr:col>239</xdr:col>
                    <xdr:colOff>66675</xdr:colOff>
                    <xdr:row>20</xdr:row>
                    <xdr:rowOff>28575</xdr:rowOff>
                  </to>
                </anchor>
              </controlPr>
            </control>
          </mc:Choice>
        </mc:AlternateContent>
        <mc:AlternateContent xmlns:mc="http://schemas.openxmlformats.org/markup-compatibility/2006">
          <mc:Choice Requires="x14">
            <control shapeId="14852" r:id="rId536" name="p02c47cb02">
              <controlPr defaultSize="0" autoFill="0" autoLine="0" autoPict="0">
                <anchor moveWithCells="1" sizeWithCells="1">
                  <from>
                    <xdr:col>239</xdr:col>
                    <xdr:colOff>28575</xdr:colOff>
                    <xdr:row>19</xdr:row>
                    <xdr:rowOff>38100</xdr:rowOff>
                  </from>
                  <to>
                    <xdr:col>240</xdr:col>
                    <xdr:colOff>209550</xdr:colOff>
                    <xdr:row>20</xdr:row>
                    <xdr:rowOff>28575</xdr:rowOff>
                  </to>
                </anchor>
              </controlPr>
            </control>
          </mc:Choice>
        </mc:AlternateContent>
        <mc:AlternateContent xmlns:mc="http://schemas.openxmlformats.org/markup-compatibility/2006">
          <mc:Choice Requires="x14">
            <control shapeId="14853" r:id="rId537" name="p02c47cb03">
              <controlPr defaultSize="0" autoFill="0" autoLine="0" autoPict="0">
                <anchor moveWithCells="1" sizeWithCells="1">
                  <from>
                    <xdr:col>240</xdr:col>
                    <xdr:colOff>180975</xdr:colOff>
                    <xdr:row>19</xdr:row>
                    <xdr:rowOff>38100</xdr:rowOff>
                  </from>
                  <to>
                    <xdr:col>241</xdr:col>
                    <xdr:colOff>104775</xdr:colOff>
                    <xdr:row>20</xdr:row>
                    <xdr:rowOff>28575</xdr:rowOff>
                  </to>
                </anchor>
              </controlPr>
            </control>
          </mc:Choice>
        </mc:AlternateContent>
        <mc:AlternateContent xmlns:mc="http://schemas.openxmlformats.org/markup-compatibility/2006">
          <mc:Choice Requires="x14">
            <control shapeId="14854" r:id="rId538" name="p02c47cb04">
              <controlPr defaultSize="0" autoFill="0" autoLine="0" autoPict="0">
                <anchor moveWithCells="1" sizeWithCells="1">
                  <from>
                    <xdr:col>241</xdr:col>
                    <xdr:colOff>76200</xdr:colOff>
                    <xdr:row>19</xdr:row>
                    <xdr:rowOff>38100</xdr:rowOff>
                  </from>
                  <to>
                    <xdr:col>242</xdr:col>
                    <xdr:colOff>0</xdr:colOff>
                    <xdr:row>20</xdr:row>
                    <xdr:rowOff>28575</xdr:rowOff>
                  </to>
                </anchor>
              </controlPr>
            </control>
          </mc:Choice>
        </mc:AlternateContent>
        <mc:AlternateContent xmlns:mc="http://schemas.openxmlformats.org/markup-compatibility/2006">
          <mc:Choice Requires="x14">
            <control shapeId="14855" r:id="rId539" name="p02c48cb01">
              <controlPr defaultSize="0" autoFill="0" autoLine="0" autoPict="0">
                <anchor moveWithCells="1" sizeWithCells="1">
                  <from>
                    <xdr:col>243</xdr:col>
                    <xdr:colOff>247650</xdr:colOff>
                    <xdr:row>19</xdr:row>
                    <xdr:rowOff>38100</xdr:rowOff>
                  </from>
                  <to>
                    <xdr:col>244</xdr:col>
                    <xdr:colOff>66675</xdr:colOff>
                    <xdr:row>20</xdr:row>
                    <xdr:rowOff>28575</xdr:rowOff>
                  </to>
                </anchor>
              </controlPr>
            </control>
          </mc:Choice>
        </mc:AlternateContent>
        <mc:AlternateContent xmlns:mc="http://schemas.openxmlformats.org/markup-compatibility/2006">
          <mc:Choice Requires="x14">
            <control shapeId="14856" r:id="rId540" name="p02c48cb02">
              <controlPr defaultSize="0" autoFill="0" autoLine="0" autoPict="0">
                <anchor moveWithCells="1" sizeWithCells="1">
                  <from>
                    <xdr:col>244</xdr:col>
                    <xdr:colOff>28575</xdr:colOff>
                    <xdr:row>19</xdr:row>
                    <xdr:rowOff>38100</xdr:rowOff>
                  </from>
                  <to>
                    <xdr:col>245</xdr:col>
                    <xdr:colOff>209550</xdr:colOff>
                    <xdr:row>20</xdr:row>
                    <xdr:rowOff>28575</xdr:rowOff>
                  </to>
                </anchor>
              </controlPr>
            </control>
          </mc:Choice>
        </mc:AlternateContent>
        <mc:AlternateContent xmlns:mc="http://schemas.openxmlformats.org/markup-compatibility/2006">
          <mc:Choice Requires="x14">
            <control shapeId="14857" r:id="rId541" name="p02c48cb03">
              <controlPr defaultSize="0" autoFill="0" autoLine="0" autoPict="0">
                <anchor moveWithCells="1" sizeWithCells="1">
                  <from>
                    <xdr:col>245</xdr:col>
                    <xdr:colOff>180975</xdr:colOff>
                    <xdr:row>19</xdr:row>
                    <xdr:rowOff>38100</xdr:rowOff>
                  </from>
                  <to>
                    <xdr:col>246</xdr:col>
                    <xdr:colOff>104775</xdr:colOff>
                    <xdr:row>20</xdr:row>
                    <xdr:rowOff>28575</xdr:rowOff>
                  </to>
                </anchor>
              </controlPr>
            </control>
          </mc:Choice>
        </mc:AlternateContent>
        <mc:AlternateContent xmlns:mc="http://schemas.openxmlformats.org/markup-compatibility/2006">
          <mc:Choice Requires="x14">
            <control shapeId="14858" r:id="rId542" name="p02c48cb04">
              <controlPr defaultSize="0" autoFill="0" autoLine="0" autoPict="0">
                <anchor moveWithCells="1" sizeWithCells="1">
                  <from>
                    <xdr:col>246</xdr:col>
                    <xdr:colOff>76200</xdr:colOff>
                    <xdr:row>19</xdr:row>
                    <xdr:rowOff>38100</xdr:rowOff>
                  </from>
                  <to>
                    <xdr:col>247</xdr:col>
                    <xdr:colOff>0</xdr:colOff>
                    <xdr:row>20</xdr:row>
                    <xdr:rowOff>28575</xdr:rowOff>
                  </to>
                </anchor>
              </controlPr>
            </control>
          </mc:Choice>
        </mc:AlternateContent>
        <mc:AlternateContent xmlns:mc="http://schemas.openxmlformats.org/markup-compatibility/2006">
          <mc:Choice Requires="x14">
            <control shapeId="14859" r:id="rId543" name="p02c49cb01">
              <controlPr defaultSize="0" autoFill="0" autoLine="0" autoPict="0">
                <anchor moveWithCells="1" sizeWithCells="1">
                  <from>
                    <xdr:col>248</xdr:col>
                    <xdr:colOff>247650</xdr:colOff>
                    <xdr:row>19</xdr:row>
                    <xdr:rowOff>38100</xdr:rowOff>
                  </from>
                  <to>
                    <xdr:col>249</xdr:col>
                    <xdr:colOff>66675</xdr:colOff>
                    <xdr:row>20</xdr:row>
                    <xdr:rowOff>28575</xdr:rowOff>
                  </to>
                </anchor>
              </controlPr>
            </control>
          </mc:Choice>
        </mc:AlternateContent>
        <mc:AlternateContent xmlns:mc="http://schemas.openxmlformats.org/markup-compatibility/2006">
          <mc:Choice Requires="x14">
            <control shapeId="14860" r:id="rId544" name="p02c49cb02">
              <controlPr defaultSize="0" autoFill="0" autoLine="0" autoPict="0">
                <anchor moveWithCells="1" sizeWithCells="1">
                  <from>
                    <xdr:col>249</xdr:col>
                    <xdr:colOff>28575</xdr:colOff>
                    <xdr:row>19</xdr:row>
                    <xdr:rowOff>38100</xdr:rowOff>
                  </from>
                  <to>
                    <xdr:col>250</xdr:col>
                    <xdr:colOff>209550</xdr:colOff>
                    <xdr:row>20</xdr:row>
                    <xdr:rowOff>28575</xdr:rowOff>
                  </to>
                </anchor>
              </controlPr>
            </control>
          </mc:Choice>
        </mc:AlternateContent>
        <mc:AlternateContent xmlns:mc="http://schemas.openxmlformats.org/markup-compatibility/2006">
          <mc:Choice Requires="x14">
            <control shapeId="14861" r:id="rId545" name="p02c49cb03">
              <controlPr defaultSize="0" autoFill="0" autoLine="0" autoPict="0">
                <anchor moveWithCells="1" sizeWithCells="1">
                  <from>
                    <xdr:col>250</xdr:col>
                    <xdr:colOff>180975</xdr:colOff>
                    <xdr:row>19</xdr:row>
                    <xdr:rowOff>38100</xdr:rowOff>
                  </from>
                  <to>
                    <xdr:col>251</xdr:col>
                    <xdr:colOff>104775</xdr:colOff>
                    <xdr:row>20</xdr:row>
                    <xdr:rowOff>28575</xdr:rowOff>
                  </to>
                </anchor>
              </controlPr>
            </control>
          </mc:Choice>
        </mc:AlternateContent>
        <mc:AlternateContent xmlns:mc="http://schemas.openxmlformats.org/markup-compatibility/2006">
          <mc:Choice Requires="x14">
            <control shapeId="14862" r:id="rId546" name="p02c49cb04">
              <controlPr defaultSize="0" autoFill="0" autoLine="0" autoPict="0">
                <anchor moveWithCells="1" sizeWithCells="1">
                  <from>
                    <xdr:col>251</xdr:col>
                    <xdr:colOff>76200</xdr:colOff>
                    <xdr:row>19</xdr:row>
                    <xdr:rowOff>38100</xdr:rowOff>
                  </from>
                  <to>
                    <xdr:col>252</xdr:col>
                    <xdr:colOff>0</xdr:colOff>
                    <xdr:row>20</xdr:row>
                    <xdr:rowOff>28575</xdr:rowOff>
                  </to>
                </anchor>
              </controlPr>
            </control>
          </mc:Choice>
        </mc:AlternateContent>
        <mc:AlternateContent xmlns:mc="http://schemas.openxmlformats.org/markup-compatibility/2006">
          <mc:Choice Requires="x14">
            <control shapeId="15059" r:id="rId547" name="p02c01g03">
              <controlPr defaultSize="0" print="0" autoFill="0" autoPict="0">
                <anchor moveWithCells="1" sizeWithCells="1">
                  <from>
                    <xdr:col>8</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15060" r:id="rId548" name="p02c01g03o01">
              <controlPr defaultSize="0" autoFill="0" autoLine="0" autoPict="0">
                <anchor moveWithCells="1" sizeWithCells="1">
                  <from>
                    <xdr:col>8</xdr:col>
                    <xdr:colOff>352425</xdr:colOff>
                    <xdr:row>15</xdr:row>
                    <xdr:rowOff>9525</xdr:rowOff>
                  </from>
                  <to>
                    <xdr:col>10</xdr:col>
                    <xdr:colOff>47625</xdr:colOff>
                    <xdr:row>16</xdr:row>
                    <xdr:rowOff>0</xdr:rowOff>
                  </to>
                </anchor>
              </controlPr>
            </control>
          </mc:Choice>
        </mc:AlternateContent>
        <mc:AlternateContent xmlns:mc="http://schemas.openxmlformats.org/markup-compatibility/2006">
          <mc:Choice Requires="x14">
            <control shapeId="15061" r:id="rId549" name="p02c01g03o02">
              <controlPr defaultSize="0" autoFill="0" autoLine="0" autoPict="0">
                <anchor moveWithCells="1" sizeWithCells="1">
                  <from>
                    <xdr:col>10</xdr:col>
                    <xdr:colOff>47625</xdr:colOff>
                    <xdr:row>15</xdr:row>
                    <xdr:rowOff>9525</xdr:rowOff>
                  </from>
                  <to>
                    <xdr:col>10</xdr:col>
                    <xdr:colOff>352425</xdr:colOff>
                    <xdr:row>16</xdr:row>
                    <xdr:rowOff>0</xdr:rowOff>
                  </to>
                </anchor>
              </controlPr>
            </control>
          </mc:Choice>
        </mc:AlternateContent>
        <mc:AlternateContent xmlns:mc="http://schemas.openxmlformats.org/markup-compatibility/2006">
          <mc:Choice Requires="x14">
            <control shapeId="15062" r:id="rId550" name="p02c01g03o03">
              <controlPr defaultSize="0" autoFill="0" autoLine="0" autoPict="0">
                <anchor moveWithCells="1" sizeWithCells="1">
                  <from>
                    <xdr:col>10</xdr:col>
                    <xdr:colOff>361950</xdr:colOff>
                    <xdr:row>15</xdr:row>
                    <xdr:rowOff>9525</xdr:rowOff>
                  </from>
                  <to>
                    <xdr:col>11</xdr:col>
                    <xdr:colOff>285750</xdr:colOff>
                    <xdr:row>16</xdr:row>
                    <xdr:rowOff>0</xdr:rowOff>
                  </to>
                </anchor>
              </controlPr>
            </control>
          </mc:Choice>
        </mc:AlternateContent>
        <mc:AlternateContent xmlns:mc="http://schemas.openxmlformats.org/markup-compatibility/2006">
          <mc:Choice Requires="x14">
            <control shapeId="15063" r:id="rId551" name="p02c02g03">
              <controlPr defaultSize="0" print="0" autoFill="0" autoPict="0">
                <anchor moveWithCells="1" sizeWithCells="1">
                  <from>
                    <xdr:col>13</xdr:col>
                    <xdr:colOff>0</xdr:colOff>
                    <xdr:row>13</xdr:row>
                    <xdr:rowOff>0</xdr:rowOff>
                  </from>
                  <to>
                    <xdr:col>18</xdr:col>
                    <xdr:colOff>0</xdr:colOff>
                    <xdr:row>17</xdr:row>
                    <xdr:rowOff>0</xdr:rowOff>
                  </to>
                </anchor>
              </controlPr>
            </control>
          </mc:Choice>
        </mc:AlternateContent>
        <mc:AlternateContent xmlns:mc="http://schemas.openxmlformats.org/markup-compatibility/2006">
          <mc:Choice Requires="x14">
            <control shapeId="15064" r:id="rId552" name="p02c02g03o01">
              <controlPr defaultSize="0" autoFill="0" autoLine="0" autoPict="0">
                <anchor moveWithCells="1" sizeWithCells="1">
                  <from>
                    <xdr:col>13</xdr:col>
                    <xdr:colOff>352425</xdr:colOff>
                    <xdr:row>15</xdr:row>
                    <xdr:rowOff>9525</xdr:rowOff>
                  </from>
                  <to>
                    <xdr:col>15</xdr:col>
                    <xdr:colOff>47625</xdr:colOff>
                    <xdr:row>16</xdr:row>
                    <xdr:rowOff>0</xdr:rowOff>
                  </to>
                </anchor>
              </controlPr>
            </control>
          </mc:Choice>
        </mc:AlternateContent>
        <mc:AlternateContent xmlns:mc="http://schemas.openxmlformats.org/markup-compatibility/2006">
          <mc:Choice Requires="x14">
            <control shapeId="15065" r:id="rId553" name="p02c02g03o02">
              <controlPr defaultSize="0" autoFill="0" autoLine="0" autoPict="0">
                <anchor moveWithCells="1" sizeWithCells="1">
                  <from>
                    <xdr:col>15</xdr:col>
                    <xdr:colOff>47625</xdr:colOff>
                    <xdr:row>15</xdr:row>
                    <xdr:rowOff>9525</xdr:rowOff>
                  </from>
                  <to>
                    <xdr:col>15</xdr:col>
                    <xdr:colOff>352425</xdr:colOff>
                    <xdr:row>16</xdr:row>
                    <xdr:rowOff>0</xdr:rowOff>
                  </to>
                </anchor>
              </controlPr>
            </control>
          </mc:Choice>
        </mc:AlternateContent>
        <mc:AlternateContent xmlns:mc="http://schemas.openxmlformats.org/markup-compatibility/2006">
          <mc:Choice Requires="x14">
            <control shapeId="15066" r:id="rId554" name="p02c02g03o03">
              <controlPr defaultSize="0" autoFill="0" autoLine="0" autoPict="0">
                <anchor moveWithCells="1" sizeWithCells="1">
                  <from>
                    <xdr:col>15</xdr:col>
                    <xdr:colOff>361950</xdr:colOff>
                    <xdr:row>15</xdr:row>
                    <xdr:rowOff>9525</xdr:rowOff>
                  </from>
                  <to>
                    <xdr:col>16</xdr:col>
                    <xdr:colOff>285750</xdr:colOff>
                    <xdr:row>16</xdr:row>
                    <xdr:rowOff>0</xdr:rowOff>
                  </to>
                </anchor>
              </controlPr>
            </control>
          </mc:Choice>
        </mc:AlternateContent>
        <mc:AlternateContent xmlns:mc="http://schemas.openxmlformats.org/markup-compatibility/2006">
          <mc:Choice Requires="x14">
            <control shapeId="15067" r:id="rId555" name="p02c03g03">
              <controlPr defaultSize="0" print="0" autoFill="0" autoPict="0">
                <anchor moveWithCells="1" sizeWithCells="1">
                  <from>
                    <xdr:col>18</xdr:col>
                    <xdr:colOff>0</xdr:colOff>
                    <xdr:row>13</xdr:row>
                    <xdr:rowOff>0</xdr:rowOff>
                  </from>
                  <to>
                    <xdr:col>23</xdr:col>
                    <xdr:colOff>0</xdr:colOff>
                    <xdr:row>17</xdr:row>
                    <xdr:rowOff>0</xdr:rowOff>
                  </to>
                </anchor>
              </controlPr>
            </control>
          </mc:Choice>
        </mc:AlternateContent>
        <mc:AlternateContent xmlns:mc="http://schemas.openxmlformats.org/markup-compatibility/2006">
          <mc:Choice Requires="x14">
            <control shapeId="15068" r:id="rId556" name="p02c03g03o01">
              <controlPr defaultSize="0" autoFill="0" autoLine="0" autoPict="0">
                <anchor moveWithCells="1" sizeWithCells="1">
                  <from>
                    <xdr:col>18</xdr:col>
                    <xdr:colOff>352425</xdr:colOff>
                    <xdr:row>15</xdr:row>
                    <xdr:rowOff>9525</xdr:rowOff>
                  </from>
                  <to>
                    <xdr:col>20</xdr:col>
                    <xdr:colOff>47625</xdr:colOff>
                    <xdr:row>16</xdr:row>
                    <xdr:rowOff>0</xdr:rowOff>
                  </to>
                </anchor>
              </controlPr>
            </control>
          </mc:Choice>
        </mc:AlternateContent>
        <mc:AlternateContent xmlns:mc="http://schemas.openxmlformats.org/markup-compatibility/2006">
          <mc:Choice Requires="x14">
            <control shapeId="15069" r:id="rId557" name="p02c03g03o02">
              <controlPr defaultSize="0" autoFill="0" autoLine="0" autoPict="0">
                <anchor moveWithCells="1" sizeWithCells="1">
                  <from>
                    <xdr:col>20</xdr:col>
                    <xdr:colOff>47625</xdr:colOff>
                    <xdr:row>15</xdr:row>
                    <xdr:rowOff>9525</xdr:rowOff>
                  </from>
                  <to>
                    <xdr:col>20</xdr:col>
                    <xdr:colOff>352425</xdr:colOff>
                    <xdr:row>16</xdr:row>
                    <xdr:rowOff>0</xdr:rowOff>
                  </to>
                </anchor>
              </controlPr>
            </control>
          </mc:Choice>
        </mc:AlternateContent>
        <mc:AlternateContent xmlns:mc="http://schemas.openxmlformats.org/markup-compatibility/2006">
          <mc:Choice Requires="x14">
            <control shapeId="15070" r:id="rId558" name="p02c03g03o03">
              <controlPr defaultSize="0" autoFill="0" autoLine="0" autoPict="0">
                <anchor moveWithCells="1" sizeWithCells="1">
                  <from>
                    <xdr:col>20</xdr:col>
                    <xdr:colOff>361950</xdr:colOff>
                    <xdr:row>15</xdr:row>
                    <xdr:rowOff>9525</xdr:rowOff>
                  </from>
                  <to>
                    <xdr:col>21</xdr:col>
                    <xdr:colOff>285750</xdr:colOff>
                    <xdr:row>16</xdr:row>
                    <xdr:rowOff>0</xdr:rowOff>
                  </to>
                </anchor>
              </controlPr>
            </control>
          </mc:Choice>
        </mc:AlternateContent>
        <mc:AlternateContent xmlns:mc="http://schemas.openxmlformats.org/markup-compatibility/2006">
          <mc:Choice Requires="x14">
            <control shapeId="15071" r:id="rId559" name="p02c04g03">
              <controlPr defaultSize="0" print="0" autoFill="0" autoPict="0">
                <anchor moveWithCells="1" sizeWithCells="1">
                  <from>
                    <xdr:col>23</xdr:col>
                    <xdr:colOff>0</xdr:colOff>
                    <xdr:row>13</xdr:row>
                    <xdr:rowOff>0</xdr:rowOff>
                  </from>
                  <to>
                    <xdr:col>28</xdr:col>
                    <xdr:colOff>0</xdr:colOff>
                    <xdr:row>17</xdr:row>
                    <xdr:rowOff>0</xdr:rowOff>
                  </to>
                </anchor>
              </controlPr>
            </control>
          </mc:Choice>
        </mc:AlternateContent>
        <mc:AlternateContent xmlns:mc="http://schemas.openxmlformats.org/markup-compatibility/2006">
          <mc:Choice Requires="x14">
            <control shapeId="15072" r:id="rId560" name="p02c04g03o01">
              <controlPr defaultSize="0" autoFill="0" autoLine="0" autoPict="0">
                <anchor moveWithCells="1" sizeWithCells="1">
                  <from>
                    <xdr:col>23</xdr:col>
                    <xdr:colOff>352425</xdr:colOff>
                    <xdr:row>15</xdr:row>
                    <xdr:rowOff>9525</xdr:rowOff>
                  </from>
                  <to>
                    <xdr:col>25</xdr:col>
                    <xdr:colOff>47625</xdr:colOff>
                    <xdr:row>16</xdr:row>
                    <xdr:rowOff>0</xdr:rowOff>
                  </to>
                </anchor>
              </controlPr>
            </control>
          </mc:Choice>
        </mc:AlternateContent>
        <mc:AlternateContent xmlns:mc="http://schemas.openxmlformats.org/markup-compatibility/2006">
          <mc:Choice Requires="x14">
            <control shapeId="15073" r:id="rId561" name="p02c04g03o02">
              <controlPr defaultSize="0" autoFill="0" autoLine="0" autoPict="0">
                <anchor moveWithCells="1" sizeWithCells="1">
                  <from>
                    <xdr:col>25</xdr:col>
                    <xdr:colOff>47625</xdr:colOff>
                    <xdr:row>15</xdr:row>
                    <xdr:rowOff>9525</xdr:rowOff>
                  </from>
                  <to>
                    <xdr:col>25</xdr:col>
                    <xdr:colOff>352425</xdr:colOff>
                    <xdr:row>16</xdr:row>
                    <xdr:rowOff>0</xdr:rowOff>
                  </to>
                </anchor>
              </controlPr>
            </control>
          </mc:Choice>
        </mc:AlternateContent>
        <mc:AlternateContent xmlns:mc="http://schemas.openxmlformats.org/markup-compatibility/2006">
          <mc:Choice Requires="x14">
            <control shapeId="15074" r:id="rId562" name="p02c04g03o03">
              <controlPr defaultSize="0" autoFill="0" autoLine="0" autoPict="0">
                <anchor moveWithCells="1" sizeWithCells="1">
                  <from>
                    <xdr:col>25</xdr:col>
                    <xdr:colOff>361950</xdr:colOff>
                    <xdr:row>15</xdr:row>
                    <xdr:rowOff>9525</xdr:rowOff>
                  </from>
                  <to>
                    <xdr:col>26</xdr:col>
                    <xdr:colOff>285750</xdr:colOff>
                    <xdr:row>16</xdr:row>
                    <xdr:rowOff>0</xdr:rowOff>
                  </to>
                </anchor>
              </controlPr>
            </control>
          </mc:Choice>
        </mc:AlternateContent>
        <mc:AlternateContent xmlns:mc="http://schemas.openxmlformats.org/markup-compatibility/2006">
          <mc:Choice Requires="x14">
            <control shapeId="15075" r:id="rId563" name="p02c05g03">
              <controlPr defaultSize="0" print="0" autoFill="0" autoPict="0">
                <anchor moveWithCells="1" sizeWithCells="1">
                  <from>
                    <xdr:col>28</xdr:col>
                    <xdr:colOff>0</xdr:colOff>
                    <xdr:row>13</xdr:row>
                    <xdr:rowOff>0</xdr:rowOff>
                  </from>
                  <to>
                    <xdr:col>33</xdr:col>
                    <xdr:colOff>0</xdr:colOff>
                    <xdr:row>17</xdr:row>
                    <xdr:rowOff>0</xdr:rowOff>
                  </to>
                </anchor>
              </controlPr>
            </control>
          </mc:Choice>
        </mc:AlternateContent>
        <mc:AlternateContent xmlns:mc="http://schemas.openxmlformats.org/markup-compatibility/2006">
          <mc:Choice Requires="x14">
            <control shapeId="15076" r:id="rId564" name="p02c05g03o01">
              <controlPr defaultSize="0" autoFill="0" autoLine="0" autoPict="0">
                <anchor moveWithCells="1" sizeWithCells="1">
                  <from>
                    <xdr:col>28</xdr:col>
                    <xdr:colOff>352425</xdr:colOff>
                    <xdr:row>15</xdr:row>
                    <xdr:rowOff>9525</xdr:rowOff>
                  </from>
                  <to>
                    <xdr:col>30</xdr:col>
                    <xdr:colOff>47625</xdr:colOff>
                    <xdr:row>16</xdr:row>
                    <xdr:rowOff>0</xdr:rowOff>
                  </to>
                </anchor>
              </controlPr>
            </control>
          </mc:Choice>
        </mc:AlternateContent>
        <mc:AlternateContent xmlns:mc="http://schemas.openxmlformats.org/markup-compatibility/2006">
          <mc:Choice Requires="x14">
            <control shapeId="15077" r:id="rId565" name="p02c05g03o02">
              <controlPr defaultSize="0" autoFill="0" autoLine="0" autoPict="0">
                <anchor moveWithCells="1" sizeWithCells="1">
                  <from>
                    <xdr:col>30</xdr:col>
                    <xdr:colOff>47625</xdr:colOff>
                    <xdr:row>15</xdr:row>
                    <xdr:rowOff>9525</xdr:rowOff>
                  </from>
                  <to>
                    <xdr:col>30</xdr:col>
                    <xdr:colOff>352425</xdr:colOff>
                    <xdr:row>16</xdr:row>
                    <xdr:rowOff>0</xdr:rowOff>
                  </to>
                </anchor>
              </controlPr>
            </control>
          </mc:Choice>
        </mc:AlternateContent>
        <mc:AlternateContent xmlns:mc="http://schemas.openxmlformats.org/markup-compatibility/2006">
          <mc:Choice Requires="x14">
            <control shapeId="15078" r:id="rId566" name="p02c05g03o03">
              <controlPr defaultSize="0" autoFill="0" autoLine="0" autoPict="0">
                <anchor moveWithCells="1" sizeWithCells="1">
                  <from>
                    <xdr:col>30</xdr:col>
                    <xdr:colOff>361950</xdr:colOff>
                    <xdr:row>15</xdr:row>
                    <xdr:rowOff>9525</xdr:rowOff>
                  </from>
                  <to>
                    <xdr:col>31</xdr:col>
                    <xdr:colOff>285750</xdr:colOff>
                    <xdr:row>16</xdr:row>
                    <xdr:rowOff>0</xdr:rowOff>
                  </to>
                </anchor>
              </controlPr>
            </control>
          </mc:Choice>
        </mc:AlternateContent>
        <mc:AlternateContent xmlns:mc="http://schemas.openxmlformats.org/markup-compatibility/2006">
          <mc:Choice Requires="x14">
            <control shapeId="15079" r:id="rId567" name="p02c06g03">
              <controlPr defaultSize="0" print="0" autoFill="0" autoPict="0">
                <anchor moveWithCells="1" sizeWithCells="1">
                  <from>
                    <xdr:col>33</xdr:col>
                    <xdr:colOff>0</xdr:colOff>
                    <xdr:row>13</xdr:row>
                    <xdr:rowOff>0</xdr:rowOff>
                  </from>
                  <to>
                    <xdr:col>38</xdr:col>
                    <xdr:colOff>0</xdr:colOff>
                    <xdr:row>17</xdr:row>
                    <xdr:rowOff>0</xdr:rowOff>
                  </to>
                </anchor>
              </controlPr>
            </control>
          </mc:Choice>
        </mc:AlternateContent>
        <mc:AlternateContent xmlns:mc="http://schemas.openxmlformats.org/markup-compatibility/2006">
          <mc:Choice Requires="x14">
            <control shapeId="15080" r:id="rId568" name="p02c06g03o01">
              <controlPr defaultSize="0" autoFill="0" autoLine="0" autoPict="0">
                <anchor moveWithCells="1" sizeWithCells="1">
                  <from>
                    <xdr:col>33</xdr:col>
                    <xdr:colOff>352425</xdr:colOff>
                    <xdr:row>15</xdr:row>
                    <xdr:rowOff>9525</xdr:rowOff>
                  </from>
                  <to>
                    <xdr:col>35</xdr:col>
                    <xdr:colOff>47625</xdr:colOff>
                    <xdr:row>16</xdr:row>
                    <xdr:rowOff>0</xdr:rowOff>
                  </to>
                </anchor>
              </controlPr>
            </control>
          </mc:Choice>
        </mc:AlternateContent>
        <mc:AlternateContent xmlns:mc="http://schemas.openxmlformats.org/markup-compatibility/2006">
          <mc:Choice Requires="x14">
            <control shapeId="15081" r:id="rId569" name="p02c06g03o02">
              <controlPr defaultSize="0" autoFill="0" autoLine="0" autoPict="0">
                <anchor moveWithCells="1" sizeWithCells="1">
                  <from>
                    <xdr:col>35</xdr:col>
                    <xdr:colOff>47625</xdr:colOff>
                    <xdr:row>15</xdr:row>
                    <xdr:rowOff>9525</xdr:rowOff>
                  </from>
                  <to>
                    <xdr:col>35</xdr:col>
                    <xdr:colOff>352425</xdr:colOff>
                    <xdr:row>16</xdr:row>
                    <xdr:rowOff>0</xdr:rowOff>
                  </to>
                </anchor>
              </controlPr>
            </control>
          </mc:Choice>
        </mc:AlternateContent>
        <mc:AlternateContent xmlns:mc="http://schemas.openxmlformats.org/markup-compatibility/2006">
          <mc:Choice Requires="x14">
            <control shapeId="15082" r:id="rId570" name="p02c06g03o03">
              <controlPr defaultSize="0" autoFill="0" autoLine="0" autoPict="0">
                <anchor moveWithCells="1" sizeWithCells="1">
                  <from>
                    <xdr:col>35</xdr:col>
                    <xdr:colOff>361950</xdr:colOff>
                    <xdr:row>15</xdr:row>
                    <xdr:rowOff>9525</xdr:rowOff>
                  </from>
                  <to>
                    <xdr:col>36</xdr:col>
                    <xdr:colOff>285750</xdr:colOff>
                    <xdr:row>16</xdr:row>
                    <xdr:rowOff>0</xdr:rowOff>
                  </to>
                </anchor>
              </controlPr>
            </control>
          </mc:Choice>
        </mc:AlternateContent>
        <mc:AlternateContent xmlns:mc="http://schemas.openxmlformats.org/markup-compatibility/2006">
          <mc:Choice Requires="x14">
            <control shapeId="15083" r:id="rId571" name="p02c07g03">
              <controlPr defaultSize="0" print="0" autoFill="0" autoPict="0">
                <anchor moveWithCells="1" sizeWithCells="1">
                  <from>
                    <xdr:col>38</xdr:col>
                    <xdr:colOff>0</xdr:colOff>
                    <xdr:row>13</xdr:row>
                    <xdr:rowOff>0</xdr:rowOff>
                  </from>
                  <to>
                    <xdr:col>43</xdr:col>
                    <xdr:colOff>0</xdr:colOff>
                    <xdr:row>17</xdr:row>
                    <xdr:rowOff>0</xdr:rowOff>
                  </to>
                </anchor>
              </controlPr>
            </control>
          </mc:Choice>
        </mc:AlternateContent>
        <mc:AlternateContent xmlns:mc="http://schemas.openxmlformats.org/markup-compatibility/2006">
          <mc:Choice Requires="x14">
            <control shapeId="15084" r:id="rId572" name="p02c07g03o01">
              <controlPr defaultSize="0" autoFill="0" autoLine="0" autoPict="0">
                <anchor moveWithCells="1" sizeWithCells="1">
                  <from>
                    <xdr:col>38</xdr:col>
                    <xdr:colOff>352425</xdr:colOff>
                    <xdr:row>15</xdr:row>
                    <xdr:rowOff>9525</xdr:rowOff>
                  </from>
                  <to>
                    <xdr:col>40</xdr:col>
                    <xdr:colOff>47625</xdr:colOff>
                    <xdr:row>16</xdr:row>
                    <xdr:rowOff>0</xdr:rowOff>
                  </to>
                </anchor>
              </controlPr>
            </control>
          </mc:Choice>
        </mc:AlternateContent>
        <mc:AlternateContent xmlns:mc="http://schemas.openxmlformats.org/markup-compatibility/2006">
          <mc:Choice Requires="x14">
            <control shapeId="15085" r:id="rId573" name="p02c07g03o02">
              <controlPr defaultSize="0" autoFill="0" autoLine="0" autoPict="0">
                <anchor moveWithCells="1" sizeWithCells="1">
                  <from>
                    <xdr:col>40</xdr:col>
                    <xdr:colOff>47625</xdr:colOff>
                    <xdr:row>15</xdr:row>
                    <xdr:rowOff>9525</xdr:rowOff>
                  </from>
                  <to>
                    <xdr:col>40</xdr:col>
                    <xdr:colOff>352425</xdr:colOff>
                    <xdr:row>16</xdr:row>
                    <xdr:rowOff>0</xdr:rowOff>
                  </to>
                </anchor>
              </controlPr>
            </control>
          </mc:Choice>
        </mc:AlternateContent>
        <mc:AlternateContent xmlns:mc="http://schemas.openxmlformats.org/markup-compatibility/2006">
          <mc:Choice Requires="x14">
            <control shapeId="15086" r:id="rId574" name="p02c07g03o03">
              <controlPr defaultSize="0" autoFill="0" autoLine="0" autoPict="0">
                <anchor moveWithCells="1" sizeWithCells="1">
                  <from>
                    <xdr:col>40</xdr:col>
                    <xdr:colOff>361950</xdr:colOff>
                    <xdr:row>15</xdr:row>
                    <xdr:rowOff>9525</xdr:rowOff>
                  </from>
                  <to>
                    <xdr:col>41</xdr:col>
                    <xdr:colOff>285750</xdr:colOff>
                    <xdr:row>16</xdr:row>
                    <xdr:rowOff>0</xdr:rowOff>
                  </to>
                </anchor>
              </controlPr>
            </control>
          </mc:Choice>
        </mc:AlternateContent>
        <mc:AlternateContent xmlns:mc="http://schemas.openxmlformats.org/markup-compatibility/2006">
          <mc:Choice Requires="x14">
            <control shapeId="15087" r:id="rId575" name="p02c08g03">
              <controlPr defaultSize="0" print="0" autoFill="0" autoPict="0">
                <anchor moveWithCells="1" sizeWithCells="1">
                  <from>
                    <xdr:col>43</xdr:col>
                    <xdr:colOff>0</xdr:colOff>
                    <xdr:row>13</xdr:row>
                    <xdr:rowOff>0</xdr:rowOff>
                  </from>
                  <to>
                    <xdr:col>48</xdr:col>
                    <xdr:colOff>0</xdr:colOff>
                    <xdr:row>17</xdr:row>
                    <xdr:rowOff>0</xdr:rowOff>
                  </to>
                </anchor>
              </controlPr>
            </control>
          </mc:Choice>
        </mc:AlternateContent>
        <mc:AlternateContent xmlns:mc="http://schemas.openxmlformats.org/markup-compatibility/2006">
          <mc:Choice Requires="x14">
            <control shapeId="15088" r:id="rId576" name="p02c08g03o01">
              <controlPr defaultSize="0" autoFill="0" autoLine="0" autoPict="0">
                <anchor moveWithCells="1" sizeWithCells="1">
                  <from>
                    <xdr:col>43</xdr:col>
                    <xdr:colOff>352425</xdr:colOff>
                    <xdr:row>15</xdr:row>
                    <xdr:rowOff>9525</xdr:rowOff>
                  </from>
                  <to>
                    <xdr:col>45</xdr:col>
                    <xdr:colOff>47625</xdr:colOff>
                    <xdr:row>16</xdr:row>
                    <xdr:rowOff>0</xdr:rowOff>
                  </to>
                </anchor>
              </controlPr>
            </control>
          </mc:Choice>
        </mc:AlternateContent>
        <mc:AlternateContent xmlns:mc="http://schemas.openxmlformats.org/markup-compatibility/2006">
          <mc:Choice Requires="x14">
            <control shapeId="15089" r:id="rId577" name="p02c08g03o02">
              <controlPr defaultSize="0" autoFill="0" autoLine="0" autoPict="0">
                <anchor moveWithCells="1" sizeWithCells="1">
                  <from>
                    <xdr:col>45</xdr:col>
                    <xdr:colOff>47625</xdr:colOff>
                    <xdr:row>15</xdr:row>
                    <xdr:rowOff>9525</xdr:rowOff>
                  </from>
                  <to>
                    <xdr:col>45</xdr:col>
                    <xdr:colOff>352425</xdr:colOff>
                    <xdr:row>16</xdr:row>
                    <xdr:rowOff>0</xdr:rowOff>
                  </to>
                </anchor>
              </controlPr>
            </control>
          </mc:Choice>
        </mc:AlternateContent>
        <mc:AlternateContent xmlns:mc="http://schemas.openxmlformats.org/markup-compatibility/2006">
          <mc:Choice Requires="x14">
            <control shapeId="15090" r:id="rId578" name="p02c08g03o03">
              <controlPr defaultSize="0" autoFill="0" autoLine="0" autoPict="0">
                <anchor moveWithCells="1" sizeWithCells="1">
                  <from>
                    <xdr:col>45</xdr:col>
                    <xdr:colOff>361950</xdr:colOff>
                    <xdr:row>15</xdr:row>
                    <xdr:rowOff>9525</xdr:rowOff>
                  </from>
                  <to>
                    <xdr:col>46</xdr:col>
                    <xdr:colOff>285750</xdr:colOff>
                    <xdr:row>16</xdr:row>
                    <xdr:rowOff>0</xdr:rowOff>
                  </to>
                </anchor>
              </controlPr>
            </control>
          </mc:Choice>
        </mc:AlternateContent>
        <mc:AlternateContent xmlns:mc="http://schemas.openxmlformats.org/markup-compatibility/2006">
          <mc:Choice Requires="x14">
            <control shapeId="15091" r:id="rId579" name="p02c09g03">
              <controlPr defaultSize="0" print="0" autoFill="0" autoPict="0">
                <anchor moveWithCells="1" sizeWithCells="1">
                  <from>
                    <xdr:col>48</xdr:col>
                    <xdr:colOff>0</xdr:colOff>
                    <xdr:row>13</xdr:row>
                    <xdr:rowOff>0</xdr:rowOff>
                  </from>
                  <to>
                    <xdr:col>53</xdr:col>
                    <xdr:colOff>0</xdr:colOff>
                    <xdr:row>17</xdr:row>
                    <xdr:rowOff>0</xdr:rowOff>
                  </to>
                </anchor>
              </controlPr>
            </control>
          </mc:Choice>
        </mc:AlternateContent>
        <mc:AlternateContent xmlns:mc="http://schemas.openxmlformats.org/markup-compatibility/2006">
          <mc:Choice Requires="x14">
            <control shapeId="15092" r:id="rId580" name="p02c09g03o01">
              <controlPr defaultSize="0" autoFill="0" autoLine="0" autoPict="0">
                <anchor moveWithCells="1" sizeWithCells="1">
                  <from>
                    <xdr:col>48</xdr:col>
                    <xdr:colOff>352425</xdr:colOff>
                    <xdr:row>15</xdr:row>
                    <xdr:rowOff>9525</xdr:rowOff>
                  </from>
                  <to>
                    <xdr:col>50</xdr:col>
                    <xdr:colOff>47625</xdr:colOff>
                    <xdr:row>16</xdr:row>
                    <xdr:rowOff>0</xdr:rowOff>
                  </to>
                </anchor>
              </controlPr>
            </control>
          </mc:Choice>
        </mc:AlternateContent>
        <mc:AlternateContent xmlns:mc="http://schemas.openxmlformats.org/markup-compatibility/2006">
          <mc:Choice Requires="x14">
            <control shapeId="15093" r:id="rId581" name="p02c09g03o02">
              <controlPr defaultSize="0" autoFill="0" autoLine="0" autoPict="0">
                <anchor moveWithCells="1" sizeWithCells="1">
                  <from>
                    <xdr:col>50</xdr:col>
                    <xdr:colOff>47625</xdr:colOff>
                    <xdr:row>15</xdr:row>
                    <xdr:rowOff>9525</xdr:rowOff>
                  </from>
                  <to>
                    <xdr:col>50</xdr:col>
                    <xdr:colOff>352425</xdr:colOff>
                    <xdr:row>16</xdr:row>
                    <xdr:rowOff>0</xdr:rowOff>
                  </to>
                </anchor>
              </controlPr>
            </control>
          </mc:Choice>
        </mc:AlternateContent>
        <mc:AlternateContent xmlns:mc="http://schemas.openxmlformats.org/markup-compatibility/2006">
          <mc:Choice Requires="x14">
            <control shapeId="15094" r:id="rId582" name="p02c09g03o03">
              <controlPr defaultSize="0" autoFill="0" autoLine="0" autoPict="0">
                <anchor moveWithCells="1" sizeWithCells="1">
                  <from>
                    <xdr:col>50</xdr:col>
                    <xdr:colOff>361950</xdr:colOff>
                    <xdr:row>15</xdr:row>
                    <xdr:rowOff>9525</xdr:rowOff>
                  </from>
                  <to>
                    <xdr:col>51</xdr:col>
                    <xdr:colOff>285750</xdr:colOff>
                    <xdr:row>16</xdr:row>
                    <xdr:rowOff>0</xdr:rowOff>
                  </to>
                </anchor>
              </controlPr>
            </control>
          </mc:Choice>
        </mc:AlternateContent>
        <mc:AlternateContent xmlns:mc="http://schemas.openxmlformats.org/markup-compatibility/2006">
          <mc:Choice Requires="x14">
            <control shapeId="15095" r:id="rId583" name="p02c10g03">
              <controlPr defaultSize="0" print="0" autoFill="0" autoPict="0">
                <anchor moveWithCells="1" sizeWithCells="1">
                  <from>
                    <xdr:col>53</xdr:col>
                    <xdr:colOff>0</xdr:colOff>
                    <xdr:row>13</xdr:row>
                    <xdr:rowOff>0</xdr:rowOff>
                  </from>
                  <to>
                    <xdr:col>58</xdr:col>
                    <xdr:colOff>0</xdr:colOff>
                    <xdr:row>17</xdr:row>
                    <xdr:rowOff>0</xdr:rowOff>
                  </to>
                </anchor>
              </controlPr>
            </control>
          </mc:Choice>
        </mc:AlternateContent>
        <mc:AlternateContent xmlns:mc="http://schemas.openxmlformats.org/markup-compatibility/2006">
          <mc:Choice Requires="x14">
            <control shapeId="15096" r:id="rId584" name="p02c10g03o01">
              <controlPr defaultSize="0" autoFill="0" autoLine="0" autoPict="0">
                <anchor moveWithCells="1" sizeWithCells="1">
                  <from>
                    <xdr:col>53</xdr:col>
                    <xdr:colOff>352425</xdr:colOff>
                    <xdr:row>15</xdr:row>
                    <xdr:rowOff>9525</xdr:rowOff>
                  </from>
                  <to>
                    <xdr:col>55</xdr:col>
                    <xdr:colOff>47625</xdr:colOff>
                    <xdr:row>16</xdr:row>
                    <xdr:rowOff>0</xdr:rowOff>
                  </to>
                </anchor>
              </controlPr>
            </control>
          </mc:Choice>
        </mc:AlternateContent>
        <mc:AlternateContent xmlns:mc="http://schemas.openxmlformats.org/markup-compatibility/2006">
          <mc:Choice Requires="x14">
            <control shapeId="15097" r:id="rId585" name="p02c10g03o02">
              <controlPr defaultSize="0" autoFill="0" autoLine="0" autoPict="0">
                <anchor moveWithCells="1" sizeWithCells="1">
                  <from>
                    <xdr:col>55</xdr:col>
                    <xdr:colOff>47625</xdr:colOff>
                    <xdr:row>15</xdr:row>
                    <xdr:rowOff>9525</xdr:rowOff>
                  </from>
                  <to>
                    <xdr:col>55</xdr:col>
                    <xdr:colOff>352425</xdr:colOff>
                    <xdr:row>16</xdr:row>
                    <xdr:rowOff>0</xdr:rowOff>
                  </to>
                </anchor>
              </controlPr>
            </control>
          </mc:Choice>
        </mc:AlternateContent>
        <mc:AlternateContent xmlns:mc="http://schemas.openxmlformats.org/markup-compatibility/2006">
          <mc:Choice Requires="x14">
            <control shapeId="15098" r:id="rId586" name="p02c10g03o03">
              <controlPr defaultSize="0" autoFill="0" autoLine="0" autoPict="0">
                <anchor moveWithCells="1" sizeWithCells="1">
                  <from>
                    <xdr:col>55</xdr:col>
                    <xdr:colOff>361950</xdr:colOff>
                    <xdr:row>15</xdr:row>
                    <xdr:rowOff>9525</xdr:rowOff>
                  </from>
                  <to>
                    <xdr:col>56</xdr:col>
                    <xdr:colOff>285750</xdr:colOff>
                    <xdr:row>16</xdr:row>
                    <xdr:rowOff>0</xdr:rowOff>
                  </to>
                </anchor>
              </controlPr>
            </control>
          </mc:Choice>
        </mc:AlternateContent>
        <mc:AlternateContent xmlns:mc="http://schemas.openxmlformats.org/markup-compatibility/2006">
          <mc:Choice Requires="x14">
            <control shapeId="15099" r:id="rId587" name="p02c11g03">
              <controlPr defaultSize="0" print="0" autoFill="0" autoPict="0">
                <anchor moveWithCells="1" sizeWithCells="1">
                  <from>
                    <xdr:col>58</xdr:col>
                    <xdr:colOff>0</xdr:colOff>
                    <xdr:row>13</xdr:row>
                    <xdr:rowOff>0</xdr:rowOff>
                  </from>
                  <to>
                    <xdr:col>63</xdr:col>
                    <xdr:colOff>0</xdr:colOff>
                    <xdr:row>17</xdr:row>
                    <xdr:rowOff>0</xdr:rowOff>
                  </to>
                </anchor>
              </controlPr>
            </control>
          </mc:Choice>
        </mc:AlternateContent>
        <mc:AlternateContent xmlns:mc="http://schemas.openxmlformats.org/markup-compatibility/2006">
          <mc:Choice Requires="x14">
            <control shapeId="15100" r:id="rId588" name="p02c11g03o01">
              <controlPr defaultSize="0" autoFill="0" autoLine="0" autoPict="0">
                <anchor moveWithCells="1" sizeWithCells="1">
                  <from>
                    <xdr:col>58</xdr:col>
                    <xdr:colOff>352425</xdr:colOff>
                    <xdr:row>15</xdr:row>
                    <xdr:rowOff>9525</xdr:rowOff>
                  </from>
                  <to>
                    <xdr:col>60</xdr:col>
                    <xdr:colOff>47625</xdr:colOff>
                    <xdr:row>16</xdr:row>
                    <xdr:rowOff>0</xdr:rowOff>
                  </to>
                </anchor>
              </controlPr>
            </control>
          </mc:Choice>
        </mc:AlternateContent>
        <mc:AlternateContent xmlns:mc="http://schemas.openxmlformats.org/markup-compatibility/2006">
          <mc:Choice Requires="x14">
            <control shapeId="15101" r:id="rId589" name="p02c11g03o02">
              <controlPr defaultSize="0" autoFill="0" autoLine="0" autoPict="0">
                <anchor moveWithCells="1" sizeWithCells="1">
                  <from>
                    <xdr:col>60</xdr:col>
                    <xdr:colOff>47625</xdr:colOff>
                    <xdr:row>15</xdr:row>
                    <xdr:rowOff>9525</xdr:rowOff>
                  </from>
                  <to>
                    <xdr:col>60</xdr:col>
                    <xdr:colOff>352425</xdr:colOff>
                    <xdr:row>16</xdr:row>
                    <xdr:rowOff>0</xdr:rowOff>
                  </to>
                </anchor>
              </controlPr>
            </control>
          </mc:Choice>
        </mc:AlternateContent>
        <mc:AlternateContent xmlns:mc="http://schemas.openxmlformats.org/markup-compatibility/2006">
          <mc:Choice Requires="x14">
            <control shapeId="15102" r:id="rId590" name="p02c11g03o03">
              <controlPr defaultSize="0" autoFill="0" autoLine="0" autoPict="0">
                <anchor moveWithCells="1" sizeWithCells="1">
                  <from>
                    <xdr:col>60</xdr:col>
                    <xdr:colOff>361950</xdr:colOff>
                    <xdr:row>15</xdr:row>
                    <xdr:rowOff>9525</xdr:rowOff>
                  </from>
                  <to>
                    <xdr:col>61</xdr:col>
                    <xdr:colOff>285750</xdr:colOff>
                    <xdr:row>16</xdr:row>
                    <xdr:rowOff>0</xdr:rowOff>
                  </to>
                </anchor>
              </controlPr>
            </control>
          </mc:Choice>
        </mc:AlternateContent>
        <mc:AlternateContent xmlns:mc="http://schemas.openxmlformats.org/markup-compatibility/2006">
          <mc:Choice Requires="x14">
            <control shapeId="15103" r:id="rId591" name="p02c12g03">
              <controlPr defaultSize="0" print="0" autoFill="0" autoPict="0">
                <anchor moveWithCells="1" sizeWithCells="1">
                  <from>
                    <xdr:col>63</xdr:col>
                    <xdr:colOff>0</xdr:colOff>
                    <xdr:row>13</xdr:row>
                    <xdr:rowOff>0</xdr:rowOff>
                  </from>
                  <to>
                    <xdr:col>68</xdr:col>
                    <xdr:colOff>0</xdr:colOff>
                    <xdr:row>17</xdr:row>
                    <xdr:rowOff>0</xdr:rowOff>
                  </to>
                </anchor>
              </controlPr>
            </control>
          </mc:Choice>
        </mc:AlternateContent>
        <mc:AlternateContent xmlns:mc="http://schemas.openxmlformats.org/markup-compatibility/2006">
          <mc:Choice Requires="x14">
            <control shapeId="15104" r:id="rId592" name="p02c12g03o01">
              <controlPr defaultSize="0" autoFill="0" autoLine="0" autoPict="0">
                <anchor moveWithCells="1" sizeWithCells="1">
                  <from>
                    <xdr:col>63</xdr:col>
                    <xdr:colOff>352425</xdr:colOff>
                    <xdr:row>15</xdr:row>
                    <xdr:rowOff>9525</xdr:rowOff>
                  </from>
                  <to>
                    <xdr:col>65</xdr:col>
                    <xdr:colOff>47625</xdr:colOff>
                    <xdr:row>16</xdr:row>
                    <xdr:rowOff>0</xdr:rowOff>
                  </to>
                </anchor>
              </controlPr>
            </control>
          </mc:Choice>
        </mc:AlternateContent>
        <mc:AlternateContent xmlns:mc="http://schemas.openxmlformats.org/markup-compatibility/2006">
          <mc:Choice Requires="x14">
            <control shapeId="15105" r:id="rId593" name="p02c12g03o02">
              <controlPr defaultSize="0" autoFill="0" autoLine="0" autoPict="0">
                <anchor moveWithCells="1" sizeWithCells="1">
                  <from>
                    <xdr:col>65</xdr:col>
                    <xdr:colOff>47625</xdr:colOff>
                    <xdr:row>15</xdr:row>
                    <xdr:rowOff>9525</xdr:rowOff>
                  </from>
                  <to>
                    <xdr:col>65</xdr:col>
                    <xdr:colOff>352425</xdr:colOff>
                    <xdr:row>16</xdr:row>
                    <xdr:rowOff>0</xdr:rowOff>
                  </to>
                </anchor>
              </controlPr>
            </control>
          </mc:Choice>
        </mc:AlternateContent>
        <mc:AlternateContent xmlns:mc="http://schemas.openxmlformats.org/markup-compatibility/2006">
          <mc:Choice Requires="x14">
            <control shapeId="15106" r:id="rId594" name="p02c12g03o03">
              <controlPr defaultSize="0" autoFill="0" autoLine="0" autoPict="0">
                <anchor moveWithCells="1" sizeWithCells="1">
                  <from>
                    <xdr:col>65</xdr:col>
                    <xdr:colOff>361950</xdr:colOff>
                    <xdr:row>15</xdr:row>
                    <xdr:rowOff>9525</xdr:rowOff>
                  </from>
                  <to>
                    <xdr:col>66</xdr:col>
                    <xdr:colOff>285750</xdr:colOff>
                    <xdr:row>16</xdr:row>
                    <xdr:rowOff>0</xdr:rowOff>
                  </to>
                </anchor>
              </controlPr>
            </control>
          </mc:Choice>
        </mc:AlternateContent>
        <mc:AlternateContent xmlns:mc="http://schemas.openxmlformats.org/markup-compatibility/2006">
          <mc:Choice Requires="x14">
            <control shapeId="15107" r:id="rId595" name="p02c13g03">
              <controlPr defaultSize="0" print="0" autoFill="0" autoPict="0">
                <anchor moveWithCells="1" sizeWithCells="1">
                  <from>
                    <xdr:col>68</xdr:col>
                    <xdr:colOff>0</xdr:colOff>
                    <xdr:row>13</xdr:row>
                    <xdr:rowOff>0</xdr:rowOff>
                  </from>
                  <to>
                    <xdr:col>73</xdr:col>
                    <xdr:colOff>0</xdr:colOff>
                    <xdr:row>17</xdr:row>
                    <xdr:rowOff>0</xdr:rowOff>
                  </to>
                </anchor>
              </controlPr>
            </control>
          </mc:Choice>
        </mc:AlternateContent>
        <mc:AlternateContent xmlns:mc="http://schemas.openxmlformats.org/markup-compatibility/2006">
          <mc:Choice Requires="x14">
            <control shapeId="15108" r:id="rId596" name="p02c13g03o01">
              <controlPr defaultSize="0" autoFill="0" autoLine="0" autoPict="0">
                <anchor moveWithCells="1" sizeWithCells="1">
                  <from>
                    <xdr:col>68</xdr:col>
                    <xdr:colOff>352425</xdr:colOff>
                    <xdr:row>15</xdr:row>
                    <xdr:rowOff>9525</xdr:rowOff>
                  </from>
                  <to>
                    <xdr:col>70</xdr:col>
                    <xdr:colOff>47625</xdr:colOff>
                    <xdr:row>16</xdr:row>
                    <xdr:rowOff>0</xdr:rowOff>
                  </to>
                </anchor>
              </controlPr>
            </control>
          </mc:Choice>
        </mc:AlternateContent>
        <mc:AlternateContent xmlns:mc="http://schemas.openxmlformats.org/markup-compatibility/2006">
          <mc:Choice Requires="x14">
            <control shapeId="15109" r:id="rId597" name="p02c13g03o02">
              <controlPr defaultSize="0" autoFill="0" autoLine="0" autoPict="0">
                <anchor moveWithCells="1" sizeWithCells="1">
                  <from>
                    <xdr:col>70</xdr:col>
                    <xdr:colOff>47625</xdr:colOff>
                    <xdr:row>15</xdr:row>
                    <xdr:rowOff>9525</xdr:rowOff>
                  </from>
                  <to>
                    <xdr:col>70</xdr:col>
                    <xdr:colOff>352425</xdr:colOff>
                    <xdr:row>16</xdr:row>
                    <xdr:rowOff>0</xdr:rowOff>
                  </to>
                </anchor>
              </controlPr>
            </control>
          </mc:Choice>
        </mc:AlternateContent>
        <mc:AlternateContent xmlns:mc="http://schemas.openxmlformats.org/markup-compatibility/2006">
          <mc:Choice Requires="x14">
            <control shapeId="15110" r:id="rId598" name="p02c13g03o03">
              <controlPr defaultSize="0" autoFill="0" autoLine="0" autoPict="0">
                <anchor moveWithCells="1" sizeWithCells="1">
                  <from>
                    <xdr:col>70</xdr:col>
                    <xdr:colOff>361950</xdr:colOff>
                    <xdr:row>15</xdr:row>
                    <xdr:rowOff>9525</xdr:rowOff>
                  </from>
                  <to>
                    <xdr:col>71</xdr:col>
                    <xdr:colOff>285750</xdr:colOff>
                    <xdr:row>16</xdr:row>
                    <xdr:rowOff>0</xdr:rowOff>
                  </to>
                </anchor>
              </controlPr>
            </control>
          </mc:Choice>
        </mc:AlternateContent>
        <mc:AlternateContent xmlns:mc="http://schemas.openxmlformats.org/markup-compatibility/2006">
          <mc:Choice Requires="x14">
            <control shapeId="15111" r:id="rId599" name="p02c14g03">
              <controlPr defaultSize="0" print="0" autoFill="0" autoPict="0">
                <anchor moveWithCells="1" sizeWithCells="1">
                  <from>
                    <xdr:col>73</xdr:col>
                    <xdr:colOff>0</xdr:colOff>
                    <xdr:row>13</xdr:row>
                    <xdr:rowOff>0</xdr:rowOff>
                  </from>
                  <to>
                    <xdr:col>78</xdr:col>
                    <xdr:colOff>0</xdr:colOff>
                    <xdr:row>17</xdr:row>
                    <xdr:rowOff>0</xdr:rowOff>
                  </to>
                </anchor>
              </controlPr>
            </control>
          </mc:Choice>
        </mc:AlternateContent>
        <mc:AlternateContent xmlns:mc="http://schemas.openxmlformats.org/markup-compatibility/2006">
          <mc:Choice Requires="x14">
            <control shapeId="15112" r:id="rId600" name="p02c14g03o01">
              <controlPr defaultSize="0" autoFill="0" autoLine="0" autoPict="0">
                <anchor moveWithCells="1" sizeWithCells="1">
                  <from>
                    <xdr:col>73</xdr:col>
                    <xdr:colOff>352425</xdr:colOff>
                    <xdr:row>15</xdr:row>
                    <xdr:rowOff>9525</xdr:rowOff>
                  </from>
                  <to>
                    <xdr:col>75</xdr:col>
                    <xdr:colOff>47625</xdr:colOff>
                    <xdr:row>16</xdr:row>
                    <xdr:rowOff>0</xdr:rowOff>
                  </to>
                </anchor>
              </controlPr>
            </control>
          </mc:Choice>
        </mc:AlternateContent>
        <mc:AlternateContent xmlns:mc="http://schemas.openxmlformats.org/markup-compatibility/2006">
          <mc:Choice Requires="x14">
            <control shapeId="15113" r:id="rId601" name="p02c14g03o02">
              <controlPr defaultSize="0" autoFill="0" autoLine="0" autoPict="0">
                <anchor moveWithCells="1" sizeWithCells="1">
                  <from>
                    <xdr:col>75</xdr:col>
                    <xdr:colOff>47625</xdr:colOff>
                    <xdr:row>15</xdr:row>
                    <xdr:rowOff>9525</xdr:rowOff>
                  </from>
                  <to>
                    <xdr:col>75</xdr:col>
                    <xdr:colOff>352425</xdr:colOff>
                    <xdr:row>16</xdr:row>
                    <xdr:rowOff>0</xdr:rowOff>
                  </to>
                </anchor>
              </controlPr>
            </control>
          </mc:Choice>
        </mc:AlternateContent>
        <mc:AlternateContent xmlns:mc="http://schemas.openxmlformats.org/markup-compatibility/2006">
          <mc:Choice Requires="x14">
            <control shapeId="15114" r:id="rId602" name="p02c14g03o03">
              <controlPr defaultSize="0" autoFill="0" autoLine="0" autoPict="0">
                <anchor moveWithCells="1" sizeWithCells="1">
                  <from>
                    <xdr:col>75</xdr:col>
                    <xdr:colOff>361950</xdr:colOff>
                    <xdr:row>15</xdr:row>
                    <xdr:rowOff>9525</xdr:rowOff>
                  </from>
                  <to>
                    <xdr:col>76</xdr:col>
                    <xdr:colOff>285750</xdr:colOff>
                    <xdr:row>16</xdr:row>
                    <xdr:rowOff>0</xdr:rowOff>
                  </to>
                </anchor>
              </controlPr>
            </control>
          </mc:Choice>
        </mc:AlternateContent>
        <mc:AlternateContent xmlns:mc="http://schemas.openxmlformats.org/markup-compatibility/2006">
          <mc:Choice Requires="x14">
            <control shapeId="15115" r:id="rId603" name="p02c15g03">
              <controlPr defaultSize="0" print="0" autoFill="0" autoPict="0">
                <anchor moveWithCells="1" sizeWithCells="1">
                  <from>
                    <xdr:col>78</xdr:col>
                    <xdr:colOff>0</xdr:colOff>
                    <xdr:row>13</xdr:row>
                    <xdr:rowOff>0</xdr:rowOff>
                  </from>
                  <to>
                    <xdr:col>83</xdr:col>
                    <xdr:colOff>0</xdr:colOff>
                    <xdr:row>17</xdr:row>
                    <xdr:rowOff>0</xdr:rowOff>
                  </to>
                </anchor>
              </controlPr>
            </control>
          </mc:Choice>
        </mc:AlternateContent>
        <mc:AlternateContent xmlns:mc="http://schemas.openxmlformats.org/markup-compatibility/2006">
          <mc:Choice Requires="x14">
            <control shapeId="15116" r:id="rId604" name="p02c15g03o01">
              <controlPr defaultSize="0" autoFill="0" autoLine="0" autoPict="0">
                <anchor moveWithCells="1" sizeWithCells="1">
                  <from>
                    <xdr:col>78</xdr:col>
                    <xdr:colOff>352425</xdr:colOff>
                    <xdr:row>15</xdr:row>
                    <xdr:rowOff>9525</xdr:rowOff>
                  </from>
                  <to>
                    <xdr:col>80</xdr:col>
                    <xdr:colOff>47625</xdr:colOff>
                    <xdr:row>16</xdr:row>
                    <xdr:rowOff>0</xdr:rowOff>
                  </to>
                </anchor>
              </controlPr>
            </control>
          </mc:Choice>
        </mc:AlternateContent>
        <mc:AlternateContent xmlns:mc="http://schemas.openxmlformats.org/markup-compatibility/2006">
          <mc:Choice Requires="x14">
            <control shapeId="15117" r:id="rId605" name="p02c15g03o02">
              <controlPr defaultSize="0" autoFill="0" autoLine="0" autoPict="0">
                <anchor moveWithCells="1" sizeWithCells="1">
                  <from>
                    <xdr:col>80</xdr:col>
                    <xdr:colOff>47625</xdr:colOff>
                    <xdr:row>15</xdr:row>
                    <xdr:rowOff>9525</xdr:rowOff>
                  </from>
                  <to>
                    <xdr:col>80</xdr:col>
                    <xdr:colOff>352425</xdr:colOff>
                    <xdr:row>16</xdr:row>
                    <xdr:rowOff>0</xdr:rowOff>
                  </to>
                </anchor>
              </controlPr>
            </control>
          </mc:Choice>
        </mc:AlternateContent>
        <mc:AlternateContent xmlns:mc="http://schemas.openxmlformats.org/markup-compatibility/2006">
          <mc:Choice Requires="x14">
            <control shapeId="15118" r:id="rId606" name="p02c15g03o03">
              <controlPr defaultSize="0" autoFill="0" autoLine="0" autoPict="0">
                <anchor moveWithCells="1" sizeWithCells="1">
                  <from>
                    <xdr:col>80</xdr:col>
                    <xdr:colOff>361950</xdr:colOff>
                    <xdr:row>15</xdr:row>
                    <xdr:rowOff>9525</xdr:rowOff>
                  </from>
                  <to>
                    <xdr:col>81</xdr:col>
                    <xdr:colOff>285750</xdr:colOff>
                    <xdr:row>16</xdr:row>
                    <xdr:rowOff>0</xdr:rowOff>
                  </to>
                </anchor>
              </controlPr>
            </control>
          </mc:Choice>
        </mc:AlternateContent>
        <mc:AlternateContent xmlns:mc="http://schemas.openxmlformats.org/markup-compatibility/2006">
          <mc:Choice Requires="x14">
            <control shapeId="15119" r:id="rId607" name="p02c16g03">
              <controlPr defaultSize="0" print="0" autoFill="0" autoPict="0">
                <anchor moveWithCells="1" sizeWithCells="1">
                  <from>
                    <xdr:col>83</xdr:col>
                    <xdr:colOff>0</xdr:colOff>
                    <xdr:row>13</xdr:row>
                    <xdr:rowOff>0</xdr:rowOff>
                  </from>
                  <to>
                    <xdr:col>88</xdr:col>
                    <xdr:colOff>0</xdr:colOff>
                    <xdr:row>17</xdr:row>
                    <xdr:rowOff>0</xdr:rowOff>
                  </to>
                </anchor>
              </controlPr>
            </control>
          </mc:Choice>
        </mc:AlternateContent>
        <mc:AlternateContent xmlns:mc="http://schemas.openxmlformats.org/markup-compatibility/2006">
          <mc:Choice Requires="x14">
            <control shapeId="15120" r:id="rId608" name="p02c16g03o01">
              <controlPr defaultSize="0" autoFill="0" autoLine="0" autoPict="0">
                <anchor moveWithCells="1" sizeWithCells="1">
                  <from>
                    <xdr:col>83</xdr:col>
                    <xdr:colOff>352425</xdr:colOff>
                    <xdr:row>15</xdr:row>
                    <xdr:rowOff>9525</xdr:rowOff>
                  </from>
                  <to>
                    <xdr:col>85</xdr:col>
                    <xdr:colOff>47625</xdr:colOff>
                    <xdr:row>16</xdr:row>
                    <xdr:rowOff>0</xdr:rowOff>
                  </to>
                </anchor>
              </controlPr>
            </control>
          </mc:Choice>
        </mc:AlternateContent>
        <mc:AlternateContent xmlns:mc="http://schemas.openxmlformats.org/markup-compatibility/2006">
          <mc:Choice Requires="x14">
            <control shapeId="15121" r:id="rId609" name="p02c16g03o02">
              <controlPr defaultSize="0" autoFill="0" autoLine="0" autoPict="0">
                <anchor moveWithCells="1" sizeWithCells="1">
                  <from>
                    <xdr:col>85</xdr:col>
                    <xdr:colOff>47625</xdr:colOff>
                    <xdr:row>15</xdr:row>
                    <xdr:rowOff>9525</xdr:rowOff>
                  </from>
                  <to>
                    <xdr:col>85</xdr:col>
                    <xdr:colOff>352425</xdr:colOff>
                    <xdr:row>16</xdr:row>
                    <xdr:rowOff>0</xdr:rowOff>
                  </to>
                </anchor>
              </controlPr>
            </control>
          </mc:Choice>
        </mc:AlternateContent>
        <mc:AlternateContent xmlns:mc="http://schemas.openxmlformats.org/markup-compatibility/2006">
          <mc:Choice Requires="x14">
            <control shapeId="15122" r:id="rId610" name="p02c16g03o03">
              <controlPr defaultSize="0" autoFill="0" autoLine="0" autoPict="0">
                <anchor moveWithCells="1" sizeWithCells="1">
                  <from>
                    <xdr:col>85</xdr:col>
                    <xdr:colOff>361950</xdr:colOff>
                    <xdr:row>15</xdr:row>
                    <xdr:rowOff>9525</xdr:rowOff>
                  </from>
                  <to>
                    <xdr:col>86</xdr:col>
                    <xdr:colOff>285750</xdr:colOff>
                    <xdr:row>16</xdr:row>
                    <xdr:rowOff>0</xdr:rowOff>
                  </to>
                </anchor>
              </controlPr>
            </control>
          </mc:Choice>
        </mc:AlternateContent>
        <mc:AlternateContent xmlns:mc="http://schemas.openxmlformats.org/markup-compatibility/2006">
          <mc:Choice Requires="x14">
            <control shapeId="15123" r:id="rId611" name="p02c17g03">
              <controlPr defaultSize="0" print="0" autoFill="0" autoPict="0">
                <anchor moveWithCells="1" sizeWithCells="1">
                  <from>
                    <xdr:col>88</xdr:col>
                    <xdr:colOff>0</xdr:colOff>
                    <xdr:row>13</xdr:row>
                    <xdr:rowOff>0</xdr:rowOff>
                  </from>
                  <to>
                    <xdr:col>93</xdr:col>
                    <xdr:colOff>0</xdr:colOff>
                    <xdr:row>17</xdr:row>
                    <xdr:rowOff>0</xdr:rowOff>
                  </to>
                </anchor>
              </controlPr>
            </control>
          </mc:Choice>
        </mc:AlternateContent>
        <mc:AlternateContent xmlns:mc="http://schemas.openxmlformats.org/markup-compatibility/2006">
          <mc:Choice Requires="x14">
            <control shapeId="15124" r:id="rId612" name="p02c17g03o01">
              <controlPr defaultSize="0" autoFill="0" autoLine="0" autoPict="0">
                <anchor moveWithCells="1" sizeWithCells="1">
                  <from>
                    <xdr:col>88</xdr:col>
                    <xdr:colOff>352425</xdr:colOff>
                    <xdr:row>15</xdr:row>
                    <xdr:rowOff>9525</xdr:rowOff>
                  </from>
                  <to>
                    <xdr:col>90</xdr:col>
                    <xdr:colOff>47625</xdr:colOff>
                    <xdr:row>16</xdr:row>
                    <xdr:rowOff>0</xdr:rowOff>
                  </to>
                </anchor>
              </controlPr>
            </control>
          </mc:Choice>
        </mc:AlternateContent>
        <mc:AlternateContent xmlns:mc="http://schemas.openxmlformats.org/markup-compatibility/2006">
          <mc:Choice Requires="x14">
            <control shapeId="15125" r:id="rId613" name="p02c17g03o02">
              <controlPr defaultSize="0" autoFill="0" autoLine="0" autoPict="0">
                <anchor moveWithCells="1" sizeWithCells="1">
                  <from>
                    <xdr:col>90</xdr:col>
                    <xdr:colOff>47625</xdr:colOff>
                    <xdr:row>15</xdr:row>
                    <xdr:rowOff>9525</xdr:rowOff>
                  </from>
                  <to>
                    <xdr:col>90</xdr:col>
                    <xdr:colOff>352425</xdr:colOff>
                    <xdr:row>16</xdr:row>
                    <xdr:rowOff>0</xdr:rowOff>
                  </to>
                </anchor>
              </controlPr>
            </control>
          </mc:Choice>
        </mc:AlternateContent>
        <mc:AlternateContent xmlns:mc="http://schemas.openxmlformats.org/markup-compatibility/2006">
          <mc:Choice Requires="x14">
            <control shapeId="15126" r:id="rId614" name="p02c17g03o03">
              <controlPr defaultSize="0" autoFill="0" autoLine="0" autoPict="0">
                <anchor moveWithCells="1" sizeWithCells="1">
                  <from>
                    <xdr:col>90</xdr:col>
                    <xdr:colOff>361950</xdr:colOff>
                    <xdr:row>15</xdr:row>
                    <xdr:rowOff>9525</xdr:rowOff>
                  </from>
                  <to>
                    <xdr:col>91</xdr:col>
                    <xdr:colOff>285750</xdr:colOff>
                    <xdr:row>16</xdr:row>
                    <xdr:rowOff>0</xdr:rowOff>
                  </to>
                </anchor>
              </controlPr>
            </control>
          </mc:Choice>
        </mc:AlternateContent>
        <mc:AlternateContent xmlns:mc="http://schemas.openxmlformats.org/markup-compatibility/2006">
          <mc:Choice Requires="x14">
            <control shapeId="15127" r:id="rId615" name="p02c18g03">
              <controlPr defaultSize="0" print="0" autoFill="0" autoPict="0">
                <anchor moveWithCells="1" sizeWithCells="1">
                  <from>
                    <xdr:col>93</xdr:col>
                    <xdr:colOff>0</xdr:colOff>
                    <xdr:row>13</xdr:row>
                    <xdr:rowOff>0</xdr:rowOff>
                  </from>
                  <to>
                    <xdr:col>98</xdr:col>
                    <xdr:colOff>0</xdr:colOff>
                    <xdr:row>17</xdr:row>
                    <xdr:rowOff>0</xdr:rowOff>
                  </to>
                </anchor>
              </controlPr>
            </control>
          </mc:Choice>
        </mc:AlternateContent>
        <mc:AlternateContent xmlns:mc="http://schemas.openxmlformats.org/markup-compatibility/2006">
          <mc:Choice Requires="x14">
            <control shapeId="15128" r:id="rId616" name="p02c18g03o01">
              <controlPr defaultSize="0" autoFill="0" autoLine="0" autoPict="0">
                <anchor moveWithCells="1" sizeWithCells="1">
                  <from>
                    <xdr:col>93</xdr:col>
                    <xdr:colOff>352425</xdr:colOff>
                    <xdr:row>15</xdr:row>
                    <xdr:rowOff>9525</xdr:rowOff>
                  </from>
                  <to>
                    <xdr:col>95</xdr:col>
                    <xdr:colOff>47625</xdr:colOff>
                    <xdr:row>16</xdr:row>
                    <xdr:rowOff>0</xdr:rowOff>
                  </to>
                </anchor>
              </controlPr>
            </control>
          </mc:Choice>
        </mc:AlternateContent>
        <mc:AlternateContent xmlns:mc="http://schemas.openxmlformats.org/markup-compatibility/2006">
          <mc:Choice Requires="x14">
            <control shapeId="15129" r:id="rId617" name="p02c18g03o02">
              <controlPr defaultSize="0" autoFill="0" autoLine="0" autoPict="0">
                <anchor moveWithCells="1" sizeWithCells="1">
                  <from>
                    <xdr:col>95</xdr:col>
                    <xdr:colOff>47625</xdr:colOff>
                    <xdr:row>15</xdr:row>
                    <xdr:rowOff>9525</xdr:rowOff>
                  </from>
                  <to>
                    <xdr:col>95</xdr:col>
                    <xdr:colOff>352425</xdr:colOff>
                    <xdr:row>16</xdr:row>
                    <xdr:rowOff>0</xdr:rowOff>
                  </to>
                </anchor>
              </controlPr>
            </control>
          </mc:Choice>
        </mc:AlternateContent>
        <mc:AlternateContent xmlns:mc="http://schemas.openxmlformats.org/markup-compatibility/2006">
          <mc:Choice Requires="x14">
            <control shapeId="15130" r:id="rId618" name="p02c18g03o03">
              <controlPr defaultSize="0" autoFill="0" autoLine="0" autoPict="0">
                <anchor moveWithCells="1" sizeWithCells="1">
                  <from>
                    <xdr:col>95</xdr:col>
                    <xdr:colOff>361950</xdr:colOff>
                    <xdr:row>15</xdr:row>
                    <xdr:rowOff>9525</xdr:rowOff>
                  </from>
                  <to>
                    <xdr:col>96</xdr:col>
                    <xdr:colOff>285750</xdr:colOff>
                    <xdr:row>16</xdr:row>
                    <xdr:rowOff>0</xdr:rowOff>
                  </to>
                </anchor>
              </controlPr>
            </control>
          </mc:Choice>
        </mc:AlternateContent>
        <mc:AlternateContent xmlns:mc="http://schemas.openxmlformats.org/markup-compatibility/2006">
          <mc:Choice Requires="x14">
            <control shapeId="15131" r:id="rId619" name="p02c19g03">
              <controlPr defaultSize="0" print="0" autoFill="0" autoPict="0">
                <anchor moveWithCells="1" sizeWithCells="1">
                  <from>
                    <xdr:col>98</xdr:col>
                    <xdr:colOff>0</xdr:colOff>
                    <xdr:row>13</xdr:row>
                    <xdr:rowOff>0</xdr:rowOff>
                  </from>
                  <to>
                    <xdr:col>103</xdr:col>
                    <xdr:colOff>0</xdr:colOff>
                    <xdr:row>17</xdr:row>
                    <xdr:rowOff>0</xdr:rowOff>
                  </to>
                </anchor>
              </controlPr>
            </control>
          </mc:Choice>
        </mc:AlternateContent>
        <mc:AlternateContent xmlns:mc="http://schemas.openxmlformats.org/markup-compatibility/2006">
          <mc:Choice Requires="x14">
            <control shapeId="15132" r:id="rId620" name="p02c19g03o01">
              <controlPr defaultSize="0" autoFill="0" autoLine="0" autoPict="0">
                <anchor moveWithCells="1" sizeWithCells="1">
                  <from>
                    <xdr:col>98</xdr:col>
                    <xdr:colOff>352425</xdr:colOff>
                    <xdr:row>15</xdr:row>
                    <xdr:rowOff>9525</xdr:rowOff>
                  </from>
                  <to>
                    <xdr:col>100</xdr:col>
                    <xdr:colOff>47625</xdr:colOff>
                    <xdr:row>16</xdr:row>
                    <xdr:rowOff>0</xdr:rowOff>
                  </to>
                </anchor>
              </controlPr>
            </control>
          </mc:Choice>
        </mc:AlternateContent>
        <mc:AlternateContent xmlns:mc="http://schemas.openxmlformats.org/markup-compatibility/2006">
          <mc:Choice Requires="x14">
            <control shapeId="15133" r:id="rId621" name="p02c19g03o02">
              <controlPr defaultSize="0" autoFill="0" autoLine="0" autoPict="0">
                <anchor moveWithCells="1" sizeWithCells="1">
                  <from>
                    <xdr:col>100</xdr:col>
                    <xdr:colOff>47625</xdr:colOff>
                    <xdr:row>15</xdr:row>
                    <xdr:rowOff>9525</xdr:rowOff>
                  </from>
                  <to>
                    <xdr:col>100</xdr:col>
                    <xdr:colOff>352425</xdr:colOff>
                    <xdr:row>16</xdr:row>
                    <xdr:rowOff>0</xdr:rowOff>
                  </to>
                </anchor>
              </controlPr>
            </control>
          </mc:Choice>
        </mc:AlternateContent>
        <mc:AlternateContent xmlns:mc="http://schemas.openxmlformats.org/markup-compatibility/2006">
          <mc:Choice Requires="x14">
            <control shapeId="15134" r:id="rId622" name="p02c19g03o03">
              <controlPr defaultSize="0" autoFill="0" autoLine="0" autoPict="0">
                <anchor moveWithCells="1" sizeWithCells="1">
                  <from>
                    <xdr:col>100</xdr:col>
                    <xdr:colOff>361950</xdr:colOff>
                    <xdr:row>15</xdr:row>
                    <xdr:rowOff>9525</xdr:rowOff>
                  </from>
                  <to>
                    <xdr:col>101</xdr:col>
                    <xdr:colOff>285750</xdr:colOff>
                    <xdr:row>16</xdr:row>
                    <xdr:rowOff>0</xdr:rowOff>
                  </to>
                </anchor>
              </controlPr>
            </control>
          </mc:Choice>
        </mc:AlternateContent>
        <mc:AlternateContent xmlns:mc="http://schemas.openxmlformats.org/markup-compatibility/2006">
          <mc:Choice Requires="x14">
            <control shapeId="15135" r:id="rId623" name="p02c20g03">
              <controlPr defaultSize="0" print="0" autoFill="0" autoPict="0">
                <anchor moveWithCells="1" sizeWithCells="1">
                  <from>
                    <xdr:col>103</xdr:col>
                    <xdr:colOff>0</xdr:colOff>
                    <xdr:row>13</xdr:row>
                    <xdr:rowOff>0</xdr:rowOff>
                  </from>
                  <to>
                    <xdr:col>108</xdr:col>
                    <xdr:colOff>0</xdr:colOff>
                    <xdr:row>17</xdr:row>
                    <xdr:rowOff>0</xdr:rowOff>
                  </to>
                </anchor>
              </controlPr>
            </control>
          </mc:Choice>
        </mc:AlternateContent>
        <mc:AlternateContent xmlns:mc="http://schemas.openxmlformats.org/markup-compatibility/2006">
          <mc:Choice Requires="x14">
            <control shapeId="15136" r:id="rId624" name="p02c20g03o01">
              <controlPr defaultSize="0" autoFill="0" autoLine="0" autoPict="0">
                <anchor moveWithCells="1" sizeWithCells="1">
                  <from>
                    <xdr:col>103</xdr:col>
                    <xdr:colOff>352425</xdr:colOff>
                    <xdr:row>15</xdr:row>
                    <xdr:rowOff>9525</xdr:rowOff>
                  </from>
                  <to>
                    <xdr:col>105</xdr:col>
                    <xdr:colOff>47625</xdr:colOff>
                    <xdr:row>16</xdr:row>
                    <xdr:rowOff>0</xdr:rowOff>
                  </to>
                </anchor>
              </controlPr>
            </control>
          </mc:Choice>
        </mc:AlternateContent>
        <mc:AlternateContent xmlns:mc="http://schemas.openxmlformats.org/markup-compatibility/2006">
          <mc:Choice Requires="x14">
            <control shapeId="15137" r:id="rId625" name="p02c20g03o02">
              <controlPr defaultSize="0" autoFill="0" autoLine="0" autoPict="0">
                <anchor moveWithCells="1" sizeWithCells="1">
                  <from>
                    <xdr:col>105</xdr:col>
                    <xdr:colOff>47625</xdr:colOff>
                    <xdr:row>15</xdr:row>
                    <xdr:rowOff>9525</xdr:rowOff>
                  </from>
                  <to>
                    <xdr:col>105</xdr:col>
                    <xdr:colOff>352425</xdr:colOff>
                    <xdr:row>16</xdr:row>
                    <xdr:rowOff>0</xdr:rowOff>
                  </to>
                </anchor>
              </controlPr>
            </control>
          </mc:Choice>
        </mc:AlternateContent>
        <mc:AlternateContent xmlns:mc="http://schemas.openxmlformats.org/markup-compatibility/2006">
          <mc:Choice Requires="x14">
            <control shapeId="15138" r:id="rId626" name="p02c20g03o03">
              <controlPr defaultSize="0" autoFill="0" autoLine="0" autoPict="0">
                <anchor moveWithCells="1" sizeWithCells="1">
                  <from>
                    <xdr:col>105</xdr:col>
                    <xdr:colOff>361950</xdr:colOff>
                    <xdr:row>15</xdr:row>
                    <xdr:rowOff>9525</xdr:rowOff>
                  </from>
                  <to>
                    <xdr:col>106</xdr:col>
                    <xdr:colOff>285750</xdr:colOff>
                    <xdr:row>16</xdr:row>
                    <xdr:rowOff>0</xdr:rowOff>
                  </to>
                </anchor>
              </controlPr>
            </control>
          </mc:Choice>
        </mc:AlternateContent>
        <mc:AlternateContent xmlns:mc="http://schemas.openxmlformats.org/markup-compatibility/2006">
          <mc:Choice Requires="x14">
            <control shapeId="15139" r:id="rId627" name="p02c21g03">
              <controlPr defaultSize="0" print="0" autoFill="0" autoPict="0">
                <anchor moveWithCells="1" sizeWithCells="1">
                  <from>
                    <xdr:col>108</xdr:col>
                    <xdr:colOff>0</xdr:colOff>
                    <xdr:row>13</xdr:row>
                    <xdr:rowOff>0</xdr:rowOff>
                  </from>
                  <to>
                    <xdr:col>113</xdr:col>
                    <xdr:colOff>0</xdr:colOff>
                    <xdr:row>17</xdr:row>
                    <xdr:rowOff>0</xdr:rowOff>
                  </to>
                </anchor>
              </controlPr>
            </control>
          </mc:Choice>
        </mc:AlternateContent>
        <mc:AlternateContent xmlns:mc="http://schemas.openxmlformats.org/markup-compatibility/2006">
          <mc:Choice Requires="x14">
            <control shapeId="15140" r:id="rId628" name="p02c21g03o01">
              <controlPr defaultSize="0" autoFill="0" autoLine="0" autoPict="0">
                <anchor moveWithCells="1" sizeWithCells="1">
                  <from>
                    <xdr:col>108</xdr:col>
                    <xdr:colOff>352425</xdr:colOff>
                    <xdr:row>15</xdr:row>
                    <xdr:rowOff>9525</xdr:rowOff>
                  </from>
                  <to>
                    <xdr:col>110</xdr:col>
                    <xdr:colOff>47625</xdr:colOff>
                    <xdr:row>16</xdr:row>
                    <xdr:rowOff>0</xdr:rowOff>
                  </to>
                </anchor>
              </controlPr>
            </control>
          </mc:Choice>
        </mc:AlternateContent>
        <mc:AlternateContent xmlns:mc="http://schemas.openxmlformats.org/markup-compatibility/2006">
          <mc:Choice Requires="x14">
            <control shapeId="15141" r:id="rId629" name="p02c21g03o02">
              <controlPr defaultSize="0" autoFill="0" autoLine="0" autoPict="0">
                <anchor moveWithCells="1" sizeWithCells="1">
                  <from>
                    <xdr:col>110</xdr:col>
                    <xdr:colOff>47625</xdr:colOff>
                    <xdr:row>15</xdr:row>
                    <xdr:rowOff>9525</xdr:rowOff>
                  </from>
                  <to>
                    <xdr:col>110</xdr:col>
                    <xdr:colOff>352425</xdr:colOff>
                    <xdr:row>16</xdr:row>
                    <xdr:rowOff>0</xdr:rowOff>
                  </to>
                </anchor>
              </controlPr>
            </control>
          </mc:Choice>
        </mc:AlternateContent>
        <mc:AlternateContent xmlns:mc="http://schemas.openxmlformats.org/markup-compatibility/2006">
          <mc:Choice Requires="x14">
            <control shapeId="15142" r:id="rId630" name="p02c21g03o03">
              <controlPr defaultSize="0" autoFill="0" autoLine="0" autoPict="0">
                <anchor moveWithCells="1" sizeWithCells="1">
                  <from>
                    <xdr:col>110</xdr:col>
                    <xdr:colOff>361950</xdr:colOff>
                    <xdr:row>15</xdr:row>
                    <xdr:rowOff>9525</xdr:rowOff>
                  </from>
                  <to>
                    <xdr:col>111</xdr:col>
                    <xdr:colOff>285750</xdr:colOff>
                    <xdr:row>16</xdr:row>
                    <xdr:rowOff>0</xdr:rowOff>
                  </to>
                </anchor>
              </controlPr>
            </control>
          </mc:Choice>
        </mc:AlternateContent>
        <mc:AlternateContent xmlns:mc="http://schemas.openxmlformats.org/markup-compatibility/2006">
          <mc:Choice Requires="x14">
            <control shapeId="15143" r:id="rId631" name="p02c22g03">
              <controlPr defaultSize="0" print="0" autoFill="0" autoPict="0">
                <anchor moveWithCells="1" sizeWithCells="1">
                  <from>
                    <xdr:col>113</xdr:col>
                    <xdr:colOff>0</xdr:colOff>
                    <xdr:row>13</xdr:row>
                    <xdr:rowOff>0</xdr:rowOff>
                  </from>
                  <to>
                    <xdr:col>118</xdr:col>
                    <xdr:colOff>0</xdr:colOff>
                    <xdr:row>17</xdr:row>
                    <xdr:rowOff>0</xdr:rowOff>
                  </to>
                </anchor>
              </controlPr>
            </control>
          </mc:Choice>
        </mc:AlternateContent>
        <mc:AlternateContent xmlns:mc="http://schemas.openxmlformats.org/markup-compatibility/2006">
          <mc:Choice Requires="x14">
            <control shapeId="15144" r:id="rId632" name="p02c22g03o01">
              <controlPr defaultSize="0" autoFill="0" autoLine="0" autoPict="0">
                <anchor moveWithCells="1" sizeWithCells="1">
                  <from>
                    <xdr:col>113</xdr:col>
                    <xdr:colOff>352425</xdr:colOff>
                    <xdr:row>15</xdr:row>
                    <xdr:rowOff>9525</xdr:rowOff>
                  </from>
                  <to>
                    <xdr:col>115</xdr:col>
                    <xdr:colOff>47625</xdr:colOff>
                    <xdr:row>16</xdr:row>
                    <xdr:rowOff>0</xdr:rowOff>
                  </to>
                </anchor>
              </controlPr>
            </control>
          </mc:Choice>
        </mc:AlternateContent>
        <mc:AlternateContent xmlns:mc="http://schemas.openxmlformats.org/markup-compatibility/2006">
          <mc:Choice Requires="x14">
            <control shapeId="15145" r:id="rId633" name="p02c22g03o02">
              <controlPr defaultSize="0" autoFill="0" autoLine="0" autoPict="0">
                <anchor moveWithCells="1" sizeWithCells="1">
                  <from>
                    <xdr:col>115</xdr:col>
                    <xdr:colOff>47625</xdr:colOff>
                    <xdr:row>15</xdr:row>
                    <xdr:rowOff>9525</xdr:rowOff>
                  </from>
                  <to>
                    <xdr:col>115</xdr:col>
                    <xdr:colOff>352425</xdr:colOff>
                    <xdr:row>16</xdr:row>
                    <xdr:rowOff>0</xdr:rowOff>
                  </to>
                </anchor>
              </controlPr>
            </control>
          </mc:Choice>
        </mc:AlternateContent>
        <mc:AlternateContent xmlns:mc="http://schemas.openxmlformats.org/markup-compatibility/2006">
          <mc:Choice Requires="x14">
            <control shapeId="15146" r:id="rId634" name="p02c22g03o03">
              <controlPr defaultSize="0" autoFill="0" autoLine="0" autoPict="0">
                <anchor moveWithCells="1" sizeWithCells="1">
                  <from>
                    <xdr:col>115</xdr:col>
                    <xdr:colOff>361950</xdr:colOff>
                    <xdr:row>15</xdr:row>
                    <xdr:rowOff>9525</xdr:rowOff>
                  </from>
                  <to>
                    <xdr:col>116</xdr:col>
                    <xdr:colOff>285750</xdr:colOff>
                    <xdr:row>16</xdr:row>
                    <xdr:rowOff>0</xdr:rowOff>
                  </to>
                </anchor>
              </controlPr>
            </control>
          </mc:Choice>
        </mc:AlternateContent>
        <mc:AlternateContent xmlns:mc="http://schemas.openxmlformats.org/markup-compatibility/2006">
          <mc:Choice Requires="x14">
            <control shapeId="15147" r:id="rId635" name="p02c23g03">
              <controlPr defaultSize="0" print="0" autoFill="0" autoPict="0">
                <anchor moveWithCells="1" sizeWithCells="1">
                  <from>
                    <xdr:col>118</xdr:col>
                    <xdr:colOff>0</xdr:colOff>
                    <xdr:row>13</xdr:row>
                    <xdr:rowOff>0</xdr:rowOff>
                  </from>
                  <to>
                    <xdr:col>123</xdr:col>
                    <xdr:colOff>0</xdr:colOff>
                    <xdr:row>17</xdr:row>
                    <xdr:rowOff>0</xdr:rowOff>
                  </to>
                </anchor>
              </controlPr>
            </control>
          </mc:Choice>
        </mc:AlternateContent>
        <mc:AlternateContent xmlns:mc="http://schemas.openxmlformats.org/markup-compatibility/2006">
          <mc:Choice Requires="x14">
            <control shapeId="15148" r:id="rId636" name="p02c23g03o01">
              <controlPr defaultSize="0" autoFill="0" autoLine="0" autoPict="0">
                <anchor moveWithCells="1" sizeWithCells="1">
                  <from>
                    <xdr:col>118</xdr:col>
                    <xdr:colOff>352425</xdr:colOff>
                    <xdr:row>15</xdr:row>
                    <xdr:rowOff>9525</xdr:rowOff>
                  </from>
                  <to>
                    <xdr:col>120</xdr:col>
                    <xdr:colOff>47625</xdr:colOff>
                    <xdr:row>16</xdr:row>
                    <xdr:rowOff>0</xdr:rowOff>
                  </to>
                </anchor>
              </controlPr>
            </control>
          </mc:Choice>
        </mc:AlternateContent>
        <mc:AlternateContent xmlns:mc="http://schemas.openxmlformats.org/markup-compatibility/2006">
          <mc:Choice Requires="x14">
            <control shapeId="15149" r:id="rId637" name="p02c23g03o02">
              <controlPr defaultSize="0" autoFill="0" autoLine="0" autoPict="0">
                <anchor moveWithCells="1" sizeWithCells="1">
                  <from>
                    <xdr:col>120</xdr:col>
                    <xdr:colOff>47625</xdr:colOff>
                    <xdr:row>15</xdr:row>
                    <xdr:rowOff>9525</xdr:rowOff>
                  </from>
                  <to>
                    <xdr:col>120</xdr:col>
                    <xdr:colOff>352425</xdr:colOff>
                    <xdr:row>16</xdr:row>
                    <xdr:rowOff>0</xdr:rowOff>
                  </to>
                </anchor>
              </controlPr>
            </control>
          </mc:Choice>
        </mc:AlternateContent>
        <mc:AlternateContent xmlns:mc="http://schemas.openxmlformats.org/markup-compatibility/2006">
          <mc:Choice Requires="x14">
            <control shapeId="15150" r:id="rId638" name="p02c23g03o03">
              <controlPr defaultSize="0" autoFill="0" autoLine="0" autoPict="0">
                <anchor moveWithCells="1" sizeWithCells="1">
                  <from>
                    <xdr:col>120</xdr:col>
                    <xdr:colOff>361950</xdr:colOff>
                    <xdr:row>15</xdr:row>
                    <xdr:rowOff>9525</xdr:rowOff>
                  </from>
                  <to>
                    <xdr:col>121</xdr:col>
                    <xdr:colOff>285750</xdr:colOff>
                    <xdr:row>16</xdr:row>
                    <xdr:rowOff>0</xdr:rowOff>
                  </to>
                </anchor>
              </controlPr>
            </control>
          </mc:Choice>
        </mc:AlternateContent>
        <mc:AlternateContent xmlns:mc="http://schemas.openxmlformats.org/markup-compatibility/2006">
          <mc:Choice Requires="x14">
            <control shapeId="15151" r:id="rId639" name="p02c24g03">
              <controlPr defaultSize="0" print="0" autoFill="0" autoPict="0">
                <anchor moveWithCells="1" sizeWithCells="1">
                  <from>
                    <xdr:col>123</xdr:col>
                    <xdr:colOff>0</xdr:colOff>
                    <xdr:row>13</xdr:row>
                    <xdr:rowOff>0</xdr:rowOff>
                  </from>
                  <to>
                    <xdr:col>128</xdr:col>
                    <xdr:colOff>0</xdr:colOff>
                    <xdr:row>17</xdr:row>
                    <xdr:rowOff>0</xdr:rowOff>
                  </to>
                </anchor>
              </controlPr>
            </control>
          </mc:Choice>
        </mc:AlternateContent>
        <mc:AlternateContent xmlns:mc="http://schemas.openxmlformats.org/markup-compatibility/2006">
          <mc:Choice Requires="x14">
            <control shapeId="15152" r:id="rId640" name="p02c24g03o01">
              <controlPr defaultSize="0" autoFill="0" autoLine="0" autoPict="0">
                <anchor moveWithCells="1" sizeWithCells="1">
                  <from>
                    <xdr:col>123</xdr:col>
                    <xdr:colOff>352425</xdr:colOff>
                    <xdr:row>15</xdr:row>
                    <xdr:rowOff>9525</xdr:rowOff>
                  </from>
                  <to>
                    <xdr:col>125</xdr:col>
                    <xdr:colOff>47625</xdr:colOff>
                    <xdr:row>16</xdr:row>
                    <xdr:rowOff>0</xdr:rowOff>
                  </to>
                </anchor>
              </controlPr>
            </control>
          </mc:Choice>
        </mc:AlternateContent>
        <mc:AlternateContent xmlns:mc="http://schemas.openxmlformats.org/markup-compatibility/2006">
          <mc:Choice Requires="x14">
            <control shapeId="15153" r:id="rId641" name="p02c24g03o02">
              <controlPr defaultSize="0" autoFill="0" autoLine="0" autoPict="0">
                <anchor moveWithCells="1" sizeWithCells="1">
                  <from>
                    <xdr:col>125</xdr:col>
                    <xdr:colOff>47625</xdr:colOff>
                    <xdr:row>15</xdr:row>
                    <xdr:rowOff>9525</xdr:rowOff>
                  </from>
                  <to>
                    <xdr:col>125</xdr:col>
                    <xdr:colOff>352425</xdr:colOff>
                    <xdr:row>16</xdr:row>
                    <xdr:rowOff>0</xdr:rowOff>
                  </to>
                </anchor>
              </controlPr>
            </control>
          </mc:Choice>
        </mc:AlternateContent>
        <mc:AlternateContent xmlns:mc="http://schemas.openxmlformats.org/markup-compatibility/2006">
          <mc:Choice Requires="x14">
            <control shapeId="15154" r:id="rId642" name="p02c24g03o03">
              <controlPr defaultSize="0" autoFill="0" autoLine="0" autoPict="0">
                <anchor moveWithCells="1" sizeWithCells="1">
                  <from>
                    <xdr:col>125</xdr:col>
                    <xdr:colOff>361950</xdr:colOff>
                    <xdr:row>15</xdr:row>
                    <xdr:rowOff>9525</xdr:rowOff>
                  </from>
                  <to>
                    <xdr:col>126</xdr:col>
                    <xdr:colOff>285750</xdr:colOff>
                    <xdr:row>16</xdr:row>
                    <xdr:rowOff>0</xdr:rowOff>
                  </to>
                </anchor>
              </controlPr>
            </control>
          </mc:Choice>
        </mc:AlternateContent>
        <mc:AlternateContent xmlns:mc="http://schemas.openxmlformats.org/markup-compatibility/2006">
          <mc:Choice Requires="x14">
            <control shapeId="15155" r:id="rId643" name="p02c25g03">
              <controlPr defaultSize="0" print="0" autoFill="0" autoPict="0">
                <anchor moveWithCells="1" sizeWithCells="1">
                  <from>
                    <xdr:col>128</xdr:col>
                    <xdr:colOff>0</xdr:colOff>
                    <xdr:row>13</xdr:row>
                    <xdr:rowOff>0</xdr:rowOff>
                  </from>
                  <to>
                    <xdr:col>133</xdr:col>
                    <xdr:colOff>0</xdr:colOff>
                    <xdr:row>17</xdr:row>
                    <xdr:rowOff>0</xdr:rowOff>
                  </to>
                </anchor>
              </controlPr>
            </control>
          </mc:Choice>
        </mc:AlternateContent>
        <mc:AlternateContent xmlns:mc="http://schemas.openxmlformats.org/markup-compatibility/2006">
          <mc:Choice Requires="x14">
            <control shapeId="15156" r:id="rId644" name="p02c25g03o01">
              <controlPr defaultSize="0" autoFill="0" autoLine="0" autoPict="0">
                <anchor moveWithCells="1" sizeWithCells="1">
                  <from>
                    <xdr:col>128</xdr:col>
                    <xdr:colOff>352425</xdr:colOff>
                    <xdr:row>15</xdr:row>
                    <xdr:rowOff>9525</xdr:rowOff>
                  </from>
                  <to>
                    <xdr:col>130</xdr:col>
                    <xdr:colOff>47625</xdr:colOff>
                    <xdr:row>16</xdr:row>
                    <xdr:rowOff>0</xdr:rowOff>
                  </to>
                </anchor>
              </controlPr>
            </control>
          </mc:Choice>
        </mc:AlternateContent>
        <mc:AlternateContent xmlns:mc="http://schemas.openxmlformats.org/markup-compatibility/2006">
          <mc:Choice Requires="x14">
            <control shapeId="15157" r:id="rId645" name="p02c25g03o02">
              <controlPr defaultSize="0" autoFill="0" autoLine="0" autoPict="0">
                <anchor moveWithCells="1" sizeWithCells="1">
                  <from>
                    <xdr:col>130</xdr:col>
                    <xdr:colOff>47625</xdr:colOff>
                    <xdr:row>15</xdr:row>
                    <xdr:rowOff>9525</xdr:rowOff>
                  </from>
                  <to>
                    <xdr:col>130</xdr:col>
                    <xdr:colOff>352425</xdr:colOff>
                    <xdr:row>16</xdr:row>
                    <xdr:rowOff>0</xdr:rowOff>
                  </to>
                </anchor>
              </controlPr>
            </control>
          </mc:Choice>
        </mc:AlternateContent>
        <mc:AlternateContent xmlns:mc="http://schemas.openxmlformats.org/markup-compatibility/2006">
          <mc:Choice Requires="x14">
            <control shapeId="15158" r:id="rId646" name="p02c25g03o03">
              <controlPr defaultSize="0" autoFill="0" autoLine="0" autoPict="0">
                <anchor moveWithCells="1" sizeWithCells="1">
                  <from>
                    <xdr:col>130</xdr:col>
                    <xdr:colOff>361950</xdr:colOff>
                    <xdr:row>15</xdr:row>
                    <xdr:rowOff>9525</xdr:rowOff>
                  </from>
                  <to>
                    <xdr:col>131</xdr:col>
                    <xdr:colOff>285750</xdr:colOff>
                    <xdr:row>16</xdr:row>
                    <xdr:rowOff>0</xdr:rowOff>
                  </to>
                </anchor>
              </controlPr>
            </control>
          </mc:Choice>
        </mc:AlternateContent>
        <mc:AlternateContent xmlns:mc="http://schemas.openxmlformats.org/markup-compatibility/2006">
          <mc:Choice Requires="x14">
            <control shapeId="15159" r:id="rId647" name="p02c26g03">
              <controlPr defaultSize="0" print="0" autoFill="0" autoPict="0">
                <anchor moveWithCells="1" sizeWithCells="1">
                  <from>
                    <xdr:col>133</xdr:col>
                    <xdr:colOff>0</xdr:colOff>
                    <xdr:row>13</xdr:row>
                    <xdr:rowOff>0</xdr:rowOff>
                  </from>
                  <to>
                    <xdr:col>138</xdr:col>
                    <xdr:colOff>0</xdr:colOff>
                    <xdr:row>17</xdr:row>
                    <xdr:rowOff>0</xdr:rowOff>
                  </to>
                </anchor>
              </controlPr>
            </control>
          </mc:Choice>
        </mc:AlternateContent>
        <mc:AlternateContent xmlns:mc="http://schemas.openxmlformats.org/markup-compatibility/2006">
          <mc:Choice Requires="x14">
            <control shapeId="15160" r:id="rId648" name="p02c26g03o01">
              <controlPr defaultSize="0" autoFill="0" autoLine="0" autoPict="0">
                <anchor moveWithCells="1" sizeWithCells="1">
                  <from>
                    <xdr:col>133</xdr:col>
                    <xdr:colOff>352425</xdr:colOff>
                    <xdr:row>15</xdr:row>
                    <xdr:rowOff>9525</xdr:rowOff>
                  </from>
                  <to>
                    <xdr:col>135</xdr:col>
                    <xdr:colOff>47625</xdr:colOff>
                    <xdr:row>16</xdr:row>
                    <xdr:rowOff>0</xdr:rowOff>
                  </to>
                </anchor>
              </controlPr>
            </control>
          </mc:Choice>
        </mc:AlternateContent>
        <mc:AlternateContent xmlns:mc="http://schemas.openxmlformats.org/markup-compatibility/2006">
          <mc:Choice Requires="x14">
            <control shapeId="15161" r:id="rId649" name="p02c26g03o02">
              <controlPr defaultSize="0" autoFill="0" autoLine="0" autoPict="0">
                <anchor moveWithCells="1" sizeWithCells="1">
                  <from>
                    <xdr:col>135</xdr:col>
                    <xdr:colOff>47625</xdr:colOff>
                    <xdr:row>15</xdr:row>
                    <xdr:rowOff>9525</xdr:rowOff>
                  </from>
                  <to>
                    <xdr:col>135</xdr:col>
                    <xdr:colOff>352425</xdr:colOff>
                    <xdr:row>16</xdr:row>
                    <xdr:rowOff>0</xdr:rowOff>
                  </to>
                </anchor>
              </controlPr>
            </control>
          </mc:Choice>
        </mc:AlternateContent>
        <mc:AlternateContent xmlns:mc="http://schemas.openxmlformats.org/markup-compatibility/2006">
          <mc:Choice Requires="x14">
            <control shapeId="15162" r:id="rId650" name="p02c26g03o03">
              <controlPr defaultSize="0" autoFill="0" autoLine="0" autoPict="0">
                <anchor moveWithCells="1" sizeWithCells="1">
                  <from>
                    <xdr:col>135</xdr:col>
                    <xdr:colOff>361950</xdr:colOff>
                    <xdr:row>15</xdr:row>
                    <xdr:rowOff>9525</xdr:rowOff>
                  </from>
                  <to>
                    <xdr:col>136</xdr:col>
                    <xdr:colOff>285750</xdr:colOff>
                    <xdr:row>16</xdr:row>
                    <xdr:rowOff>0</xdr:rowOff>
                  </to>
                </anchor>
              </controlPr>
            </control>
          </mc:Choice>
        </mc:AlternateContent>
        <mc:AlternateContent xmlns:mc="http://schemas.openxmlformats.org/markup-compatibility/2006">
          <mc:Choice Requires="x14">
            <control shapeId="15163" r:id="rId651" name="p02c27g03">
              <controlPr defaultSize="0" print="0" autoFill="0" autoPict="0">
                <anchor moveWithCells="1" sizeWithCells="1">
                  <from>
                    <xdr:col>138</xdr:col>
                    <xdr:colOff>0</xdr:colOff>
                    <xdr:row>13</xdr:row>
                    <xdr:rowOff>0</xdr:rowOff>
                  </from>
                  <to>
                    <xdr:col>143</xdr:col>
                    <xdr:colOff>0</xdr:colOff>
                    <xdr:row>17</xdr:row>
                    <xdr:rowOff>0</xdr:rowOff>
                  </to>
                </anchor>
              </controlPr>
            </control>
          </mc:Choice>
        </mc:AlternateContent>
        <mc:AlternateContent xmlns:mc="http://schemas.openxmlformats.org/markup-compatibility/2006">
          <mc:Choice Requires="x14">
            <control shapeId="15164" r:id="rId652" name="p02c27g03o01">
              <controlPr defaultSize="0" autoFill="0" autoLine="0" autoPict="0">
                <anchor moveWithCells="1" sizeWithCells="1">
                  <from>
                    <xdr:col>138</xdr:col>
                    <xdr:colOff>352425</xdr:colOff>
                    <xdr:row>15</xdr:row>
                    <xdr:rowOff>9525</xdr:rowOff>
                  </from>
                  <to>
                    <xdr:col>140</xdr:col>
                    <xdr:colOff>47625</xdr:colOff>
                    <xdr:row>16</xdr:row>
                    <xdr:rowOff>0</xdr:rowOff>
                  </to>
                </anchor>
              </controlPr>
            </control>
          </mc:Choice>
        </mc:AlternateContent>
        <mc:AlternateContent xmlns:mc="http://schemas.openxmlformats.org/markup-compatibility/2006">
          <mc:Choice Requires="x14">
            <control shapeId="15165" r:id="rId653" name="p02c27g03o02">
              <controlPr defaultSize="0" autoFill="0" autoLine="0" autoPict="0">
                <anchor moveWithCells="1" sizeWithCells="1">
                  <from>
                    <xdr:col>140</xdr:col>
                    <xdr:colOff>47625</xdr:colOff>
                    <xdr:row>15</xdr:row>
                    <xdr:rowOff>9525</xdr:rowOff>
                  </from>
                  <to>
                    <xdr:col>140</xdr:col>
                    <xdr:colOff>352425</xdr:colOff>
                    <xdr:row>16</xdr:row>
                    <xdr:rowOff>0</xdr:rowOff>
                  </to>
                </anchor>
              </controlPr>
            </control>
          </mc:Choice>
        </mc:AlternateContent>
        <mc:AlternateContent xmlns:mc="http://schemas.openxmlformats.org/markup-compatibility/2006">
          <mc:Choice Requires="x14">
            <control shapeId="15166" r:id="rId654" name="p02c27g03o03">
              <controlPr defaultSize="0" autoFill="0" autoLine="0" autoPict="0">
                <anchor moveWithCells="1" sizeWithCells="1">
                  <from>
                    <xdr:col>140</xdr:col>
                    <xdr:colOff>361950</xdr:colOff>
                    <xdr:row>15</xdr:row>
                    <xdr:rowOff>9525</xdr:rowOff>
                  </from>
                  <to>
                    <xdr:col>141</xdr:col>
                    <xdr:colOff>285750</xdr:colOff>
                    <xdr:row>16</xdr:row>
                    <xdr:rowOff>0</xdr:rowOff>
                  </to>
                </anchor>
              </controlPr>
            </control>
          </mc:Choice>
        </mc:AlternateContent>
        <mc:AlternateContent xmlns:mc="http://schemas.openxmlformats.org/markup-compatibility/2006">
          <mc:Choice Requires="x14">
            <control shapeId="15167" r:id="rId655" name="p02c28g03">
              <controlPr defaultSize="0" print="0" autoFill="0" autoPict="0">
                <anchor moveWithCells="1" sizeWithCells="1">
                  <from>
                    <xdr:col>143</xdr:col>
                    <xdr:colOff>0</xdr:colOff>
                    <xdr:row>13</xdr:row>
                    <xdr:rowOff>0</xdr:rowOff>
                  </from>
                  <to>
                    <xdr:col>148</xdr:col>
                    <xdr:colOff>0</xdr:colOff>
                    <xdr:row>17</xdr:row>
                    <xdr:rowOff>0</xdr:rowOff>
                  </to>
                </anchor>
              </controlPr>
            </control>
          </mc:Choice>
        </mc:AlternateContent>
        <mc:AlternateContent xmlns:mc="http://schemas.openxmlformats.org/markup-compatibility/2006">
          <mc:Choice Requires="x14">
            <control shapeId="15168" r:id="rId656" name="p02c28g03o01">
              <controlPr defaultSize="0" autoFill="0" autoLine="0" autoPict="0">
                <anchor moveWithCells="1" sizeWithCells="1">
                  <from>
                    <xdr:col>143</xdr:col>
                    <xdr:colOff>352425</xdr:colOff>
                    <xdr:row>15</xdr:row>
                    <xdr:rowOff>9525</xdr:rowOff>
                  </from>
                  <to>
                    <xdr:col>145</xdr:col>
                    <xdr:colOff>47625</xdr:colOff>
                    <xdr:row>16</xdr:row>
                    <xdr:rowOff>0</xdr:rowOff>
                  </to>
                </anchor>
              </controlPr>
            </control>
          </mc:Choice>
        </mc:AlternateContent>
        <mc:AlternateContent xmlns:mc="http://schemas.openxmlformats.org/markup-compatibility/2006">
          <mc:Choice Requires="x14">
            <control shapeId="15169" r:id="rId657" name="p02c28g03o02">
              <controlPr defaultSize="0" autoFill="0" autoLine="0" autoPict="0">
                <anchor moveWithCells="1" sizeWithCells="1">
                  <from>
                    <xdr:col>145</xdr:col>
                    <xdr:colOff>47625</xdr:colOff>
                    <xdr:row>15</xdr:row>
                    <xdr:rowOff>9525</xdr:rowOff>
                  </from>
                  <to>
                    <xdr:col>145</xdr:col>
                    <xdr:colOff>352425</xdr:colOff>
                    <xdr:row>16</xdr:row>
                    <xdr:rowOff>0</xdr:rowOff>
                  </to>
                </anchor>
              </controlPr>
            </control>
          </mc:Choice>
        </mc:AlternateContent>
        <mc:AlternateContent xmlns:mc="http://schemas.openxmlformats.org/markup-compatibility/2006">
          <mc:Choice Requires="x14">
            <control shapeId="15170" r:id="rId658" name="p02c28g03o03">
              <controlPr defaultSize="0" autoFill="0" autoLine="0" autoPict="0">
                <anchor moveWithCells="1" sizeWithCells="1">
                  <from>
                    <xdr:col>145</xdr:col>
                    <xdr:colOff>361950</xdr:colOff>
                    <xdr:row>15</xdr:row>
                    <xdr:rowOff>9525</xdr:rowOff>
                  </from>
                  <to>
                    <xdr:col>146</xdr:col>
                    <xdr:colOff>285750</xdr:colOff>
                    <xdr:row>16</xdr:row>
                    <xdr:rowOff>0</xdr:rowOff>
                  </to>
                </anchor>
              </controlPr>
            </control>
          </mc:Choice>
        </mc:AlternateContent>
        <mc:AlternateContent xmlns:mc="http://schemas.openxmlformats.org/markup-compatibility/2006">
          <mc:Choice Requires="x14">
            <control shapeId="15171" r:id="rId659" name="p02c29g03">
              <controlPr defaultSize="0" print="0" autoFill="0" autoPict="0">
                <anchor moveWithCells="1" sizeWithCells="1">
                  <from>
                    <xdr:col>148</xdr:col>
                    <xdr:colOff>0</xdr:colOff>
                    <xdr:row>13</xdr:row>
                    <xdr:rowOff>0</xdr:rowOff>
                  </from>
                  <to>
                    <xdr:col>153</xdr:col>
                    <xdr:colOff>0</xdr:colOff>
                    <xdr:row>17</xdr:row>
                    <xdr:rowOff>0</xdr:rowOff>
                  </to>
                </anchor>
              </controlPr>
            </control>
          </mc:Choice>
        </mc:AlternateContent>
        <mc:AlternateContent xmlns:mc="http://schemas.openxmlformats.org/markup-compatibility/2006">
          <mc:Choice Requires="x14">
            <control shapeId="15172" r:id="rId660" name="p02c29g03o01">
              <controlPr defaultSize="0" autoFill="0" autoLine="0" autoPict="0">
                <anchor moveWithCells="1" sizeWithCells="1">
                  <from>
                    <xdr:col>148</xdr:col>
                    <xdr:colOff>352425</xdr:colOff>
                    <xdr:row>15</xdr:row>
                    <xdr:rowOff>9525</xdr:rowOff>
                  </from>
                  <to>
                    <xdr:col>150</xdr:col>
                    <xdr:colOff>47625</xdr:colOff>
                    <xdr:row>16</xdr:row>
                    <xdr:rowOff>0</xdr:rowOff>
                  </to>
                </anchor>
              </controlPr>
            </control>
          </mc:Choice>
        </mc:AlternateContent>
        <mc:AlternateContent xmlns:mc="http://schemas.openxmlformats.org/markup-compatibility/2006">
          <mc:Choice Requires="x14">
            <control shapeId="15173" r:id="rId661" name="p02c29g03o02">
              <controlPr defaultSize="0" autoFill="0" autoLine="0" autoPict="0">
                <anchor moveWithCells="1" sizeWithCells="1">
                  <from>
                    <xdr:col>150</xdr:col>
                    <xdr:colOff>47625</xdr:colOff>
                    <xdr:row>15</xdr:row>
                    <xdr:rowOff>9525</xdr:rowOff>
                  </from>
                  <to>
                    <xdr:col>150</xdr:col>
                    <xdr:colOff>352425</xdr:colOff>
                    <xdr:row>16</xdr:row>
                    <xdr:rowOff>0</xdr:rowOff>
                  </to>
                </anchor>
              </controlPr>
            </control>
          </mc:Choice>
        </mc:AlternateContent>
        <mc:AlternateContent xmlns:mc="http://schemas.openxmlformats.org/markup-compatibility/2006">
          <mc:Choice Requires="x14">
            <control shapeId="15174" r:id="rId662" name="p02c29g03o03">
              <controlPr defaultSize="0" autoFill="0" autoLine="0" autoPict="0">
                <anchor moveWithCells="1" sizeWithCells="1">
                  <from>
                    <xdr:col>150</xdr:col>
                    <xdr:colOff>361950</xdr:colOff>
                    <xdr:row>15</xdr:row>
                    <xdr:rowOff>9525</xdr:rowOff>
                  </from>
                  <to>
                    <xdr:col>151</xdr:col>
                    <xdr:colOff>285750</xdr:colOff>
                    <xdr:row>16</xdr:row>
                    <xdr:rowOff>0</xdr:rowOff>
                  </to>
                </anchor>
              </controlPr>
            </control>
          </mc:Choice>
        </mc:AlternateContent>
        <mc:AlternateContent xmlns:mc="http://schemas.openxmlformats.org/markup-compatibility/2006">
          <mc:Choice Requires="x14">
            <control shapeId="15175" r:id="rId663" name="p02c30g03">
              <controlPr defaultSize="0" print="0" autoFill="0" autoPict="0">
                <anchor moveWithCells="1" sizeWithCells="1">
                  <from>
                    <xdr:col>153</xdr:col>
                    <xdr:colOff>0</xdr:colOff>
                    <xdr:row>13</xdr:row>
                    <xdr:rowOff>0</xdr:rowOff>
                  </from>
                  <to>
                    <xdr:col>158</xdr:col>
                    <xdr:colOff>0</xdr:colOff>
                    <xdr:row>17</xdr:row>
                    <xdr:rowOff>0</xdr:rowOff>
                  </to>
                </anchor>
              </controlPr>
            </control>
          </mc:Choice>
        </mc:AlternateContent>
        <mc:AlternateContent xmlns:mc="http://schemas.openxmlformats.org/markup-compatibility/2006">
          <mc:Choice Requires="x14">
            <control shapeId="15176" r:id="rId664" name="p02c30g03o01">
              <controlPr defaultSize="0" autoFill="0" autoLine="0" autoPict="0">
                <anchor moveWithCells="1" sizeWithCells="1">
                  <from>
                    <xdr:col>153</xdr:col>
                    <xdr:colOff>352425</xdr:colOff>
                    <xdr:row>15</xdr:row>
                    <xdr:rowOff>9525</xdr:rowOff>
                  </from>
                  <to>
                    <xdr:col>155</xdr:col>
                    <xdr:colOff>47625</xdr:colOff>
                    <xdr:row>16</xdr:row>
                    <xdr:rowOff>0</xdr:rowOff>
                  </to>
                </anchor>
              </controlPr>
            </control>
          </mc:Choice>
        </mc:AlternateContent>
        <mc:AlternateContent xmlns:mc="http://schemas.openxmlformats.org/markup-compatibility/2006">
          <mc:Choice Requires="x14">
            <control shapeId="15177" r:id="rId665" name="p02c30g03o02">
              <controlPr defaultSize="0" autoFill="0" autoLine="0" autoPict="0">
                <anchor moveWithCells="1" sizeWithCells="1">
                  <from>
                    <xdr:col>155</xdr:col>
                    <xdr:colOff>47625</xdr:colOff>
                    <xdr:row>15</xdr:row>
                    <xdr:rowOff>9525</xdr:rowOff>
                  </from>
                  <to>
                    <xdr:col>155</xdr:col>
                    <xdr:colOff>352425</xdr:colOff>
                    <xdr:row>16</xdr:row>
                    <xdr:rowOff>0</xdr:rowOff>
                  </to>
                </anchor>
              </controlPr>
            </control>
          </mc:Choice>
        </mc:AlternateContent>
        <mc:AlternateContent xmlns:mc="http://schemas.openxmlformats.org/markup-compatibility/2006">
          <mc:Choice Requires="x14">
            <control shapeId="15178" r:id="rId666" name="p02c30g03o03">
              <controlPr defaultSize="0" autoFill="0" autoLine="0" autoPict="0">
                <anchor moveWithCells="1" sizeWithCells="1">
                  <from>
                    <xdr:col>155</xdr:col>
                    <xdr:colOff>361950</xdr:colOff>
                    <xdr:row>15</xdr:row>
                    <xdr:rowOff>9525</xdr:rowOff>
                  </from>
                  <to>
                    <xdr:col>156</xdr:col>
                    <xdr:colOff>285750</xdr:colOff>
                    <xdr:row>16</xdr:row>
                    <xdr:rowOff>0</xdr:rowOff>
                  </to>
                </anchor>
              </controlPr>
            </control>
          </mc:Choice>
        </mc:AlternateContent>
        <mc:AlternateContent xmlns:mc="http://schemas.openxmlformats.org/markup-compatibility/2006">
          <mc:Choice Requires="x14">
            <control shapeId="15179" r:id="rId667" name="p02c31g03">
              <controlPr defaultSize="0" print="0" autoFill="0" autoPict="0">
                <anchor moveWithCells="1" sizeWithCells="1">
                  <from>
                    <xdr:col>158</xdr:col>
                    <xdr:colOff>0</xdr:colOff>
                    <xdr:row>13</xdr:row>
                    <xdr:rowOff>0</xdr:rowOff>
                  </from>
                  <to>
                    <xdr:col>163</xdr:col>
                    <xdr:colOff>0</xdr:colOff>
                    <xdr:row>17</xdr:row>
                    <xdr:rowOff>0</xdr:rowOff>
                  </to>
                </anchor>
              </controlPr>
            </control>
          </mc:Choice>
        </mc:AlternateContent>
        <mc:AlternateContent xmlns:mc="http://schemas.openxmlformats.org/markup-compatibility/2006">
          <mc:Choice Requires="x14">
            <control shapeId="15180" r:id="rId668" name="p02c31g03o01">
              <controlPr defaultSize="0" autoFill="0" autoLine="0" autoPict="0">
                <anchor moveWithCells="1" sizeWithCells="1">
                  <from>
                    <xdr:col>158</xdr:col>
                    <xdr:colOff>352425</xdr:colOff>
                    <xdr:row>15</xdr:row>
                    <xdr:rowOff>9525</xdr:rowOff>
                  </from>
                  <to>
                    <xdr:col>160</xdr:col>
                    <xdr:colOff>47625</xdr:colOff>
                    <xdr:row>16</xdr:row>
                    <xdr:rowOff>0</xdr:rowOff>
                  </to>
                </anchor>
              </controlPr>
            </control>
          </mc:Choice>
        </mc:AlternateContent>
        <mc:AlternateContent xmlns:mc="http://schemas.openxmlformats.org/markup-compatibility/2006">
          <mc:Choice Requires="x14">
            <control shapeId="15181" r:id="rId669" name="p02c31g03o02">
              <controlPr defaultSize="0" autoFill="0" autoLine="0" autoPict="0">
                <anchor moveWithCells="1" sizeWithCells="1">
                  <from>
                    <xdr:col>160</xdr:col>
                    <xdr:colOff>47625</xdr:colOff>
                    <xdr:row>15</xdr:row>
                    <xdr:rowOff>9525</xdr:rowOff>
                  </from>
                  <to>
                    <xdr:col>160</xdr:col>
                    <xdr:colOff>352425</xdr:colOff>
                    <xdr:row>16</xdr:row>
                    <xdr:rowOff>0</xdr:rowOff>
                  </to>
                </anchor>
              </controlPr>
            </control>
          </mc:Choice>
        </mc:AlternateContent>
        <mc:AlternateContent xmlns:mc="http://schemas.openxmlformats.org/markup-compatibility/2006">
          <mc:Choice Requires="x14">
            <control shapeId="15182" r:id="rId670" name="p02c31g03o03">
              <controlPr defaultSize="0" autoFill="0" autoLine="0" autoPict="0">
                <anchor moveWithCells="1" sizeWithCells="1">
                  <from>
                    <xdr:col>160</xdr:col>
                    <xdr:colOff>361950</xdr:colOff>
                    <xdr:row>15</xdr:row>
                    <xdr:rowOff>9525</xdr:rowOff>
                  </from>
                  <to>
                    <xdr:col>161</xdr:col>
                    <xdr:colOff>285750</xdr:colOff>
                    <xdr:row>16</xdr:row>
                    <xdr:rowOff>0</xdr:rowOff>
                  </to>
                </anchor>
              </controlPr>
            </control>
          </mc:Choice>
        </mc:AlternateContent>
        <mc:AlternateContent xmlns:mc="http://schemas.openxmlformats.org/markup-compatibility/2006">
          <mc:Choice Requires="x14">
            <control shapeId="15183" r:id="rId671" name="p02c32g03">
              <controlPr defaultSize="0" print="0" autoFill="0" autoPict="0">
                <anchor moveWithCells="1" sizeWithCells="1">
                  <from>
                    <xdr:col>163</xdr:col>
                    <xdr:colOff>0</xdr:colOff>
                    <xdr:row>13</xdr:row>
                    <xdr:rowOff>0</xdr:rowOff>
                  </from>
                  <to>
                    <xdr:col>168</xdr:col>
                    <xdr:colOff>0</xdr:colOff>
                    <xdr:row>17</xdr:row>
                    <xdr:rowOff>0</xdr:rowOff>
                  </to>
                </anchor>
              </controlPr>
            </control>
          </mc:Choice>
        </mc:AlternateContent>
        <mc:AlternateContent xmlns:mc="http://schemas.openxmlformats.org/markup-compatibility/2006">
          <mc:Choice Requires="x14">
            <control shapeId="15184" r:id="rId672" name="p02c32g03o01">
              <controlPr defaultSize="0" autoFill="0" autoLine="0" autoPict="0">
                <anchor moveWithCells="1" sizeWithCells="1">
                  <from>
                    <xdr:col>163</xdr:col>
                    <xdr:colOff>352425</xdr:colOff>
                    <xdr:row>15</xdr:row>
                    <xdr:rowOff>9525</xdr:rowOff>
                  </from>
                  <to>
                    <xdr:col>165</xdr:col>
                    <xdr:colOff>47625</xdr:colOff>
                    <xdr:row>16</xdr:row>
                    <xdr:rowOff>0</xdr:rowOff>
                  </to>
                </anchor>
              </controlPr>
            </control>
          </mc:Choice>
        </mc:AlternateContent>
        <mc:AlternateContent xmlns:mc="http://schemas.openxmlformats.org/markup-compatibility/2006">
          <mc:Choice Requires="x14">
            <control shapeId="15185" r:id="rId673" name="p02c32g03o02">
              <controlPr defaultSize="0" autoFill="0" autoLine="0" autoPict="0">
                <anchor moveWithCells="1" sizeWithCells="1">
                  <from>
                    <xdr:col>165</xdr:col>
                    <xdr:colOff>47625</xdr:colOff>
                    <xdr:row>15</xdr:row>
                    <xdr:rowOff>9525</xdr:rowOff>
                  </from>
                  <to>
                    <xdr:col>165</xdr:col>
                    <xdr:colOff>352425</xdr:colOff>
                    <xdr:row>16</xdr:row>
                    <xdr:rowOff>0</xdr:rowOff>
                  </to>
                </anchor>
              </controlPr>
            </control>
          </mc:Choice>
        </mc:AlternateContent>
        <mc:AlternateContent xmlns:mc="http://schemas.openxmlformats.org/markup-compatibility/2006">
          <mc:Choice Requires="x14">
            <control shapeId="15186" r:id="rId674" name="p02c32g03o03">
              <controlPr defaultSize="0" autoFill="0" autoLine="0" autoPict="0">
                <anchor moveWithCells="1" sizeWithCells="1">
                  <from>
                    <xdr:col>165</xdr:col>
                    <xdr:colOff>361950</xdr:colOff>
                    <xdr:row>15</xdr:row>
                    <xdr:rowOff>9525</xdr:rowOff>
                  </from>
                  <to>
                    <xdr:col>166</xdr:col>
                    <xdr:colOff>285750</xdr:colOff>
                    <xdr:row>16</xdr:row>
                    <xdr:rowOff>0</xdr:rowOff>
                  </to>
                </anchor>
              </controlPr>
            </control>
          </mc:Choice>
        </mc:AlternateContent>
        <mc:AlternateContent xmlns:mc="http://schemas.openxmlformats.org/markup-compatibility/2006">
          <mc:Choice Requires="x14">
            <control shapeId="15187" r:id="rId675" name="p02c33g03">
              <controlPr defaultSize="0" print="0" autoFill="0" autoPict="0">
                <anchor moveWithCells="1" sizeWithCells="1">
                  <from>
                    <xdr:col>168</xdr:col>
                    <xdr:colOff>0</xdr:colOff>
                    <xdr:row>13</xdr:row>
                    <xdr:rowOff>0</xdr:rowOff>
                  </from>
                  <to>
                    <xdr:col>173</xdr:col>
                    <xdr:colOff>0</xdr:colOff>
                    <xdr:row>17</xdr:row>
                    <xdr:rowOff>0</xdr:rowOff>
                  </to>
                </anchor>
              </controlPr>
            </control>
          </mc:Choice>
        </mc:AlternateContent>
        <mc:AlternateContent xmlns:mc="http://schemas.openxmlformats.org/markup-compatibility/2006">
          <mc:Choice Requires="x14">
            <control shapeId="15188" r:id="rId676" name="p02c33g03o01">
              <controlPr defaultSize="0" autoFill="0" autoLine="0" autoPict="0">
                <anchor moveWithCells="1" sizeWithCells="1">
                  <from>
                    <xdr:col>168</xdr:col>
                    <xdr:colOff>352425</xdr:colOff>
                    <xdr:row>15</xdr:row>
                    <xdr:rowOff>9525</xdr:rowOff>
                  </from>
                  <to>
                    <xdr:col>170</xdr:col>
                    <xdr:colOff>47625</xdr:colOff>
                    <xdr:row>16</xdr:row>
                    <xdr:rowOff>0</xdr:rowOff>
                  </to>
                </anchor>
              </controlPr>
            </control>
          </mc:Choice>
        </mc:AlternateContent>
        <mc:AlternateContent xmlns:mc="http://schemas.openxmlformats.org/markup-compatibility/2006">
          <mc:Choice Requires="x14">
            <control shapeId="15189" r:id="rId677" name="p02c33g03o02">
              <controlPr defaultSize="0" autoFill="0" autoLine="0" autoPict="0">
                <anchor moveWithCells="1" sizeWithCells="1">
                  <from>
                    <xdr:col>170</xdr:col>
                    <xdr:colOff>47625</xdr:colOff>
                    <xdr:row>15</xdr:row>
                    <xdr:rowOff>9525</xdr:rowOff>
                  </from>
                  <to>
                    <xdr:col>170</xdr:col>
                    <xdr:colOff>352425</xdr:colOff>
                    <xdr:row>16</xdr:row>
                    <xdr:rowOff>0</xdr:rowOff>
                  </to>
                </anchor>
              </controlPr>
            </control>
          </mc:Choice>
        </mc:AlternateContent>
        <mc:AlternateContent xmlns:mc="http://schemas.openxmlformats.org/markup-compatibility/2006">
          <mc:Choice Requires="x14">
            <control shapeId="15190" r:id="rId678" name="p02c33g03o03">
              <controlPr defaultSize="0" autoFill="0" autoLine="0" autoPict="0">
                <anchor moveWithCells="1" sizeWithCells="1">
                  <from>
                    <xdr:col>170</xdr:col>
                    <xdr:colOff>361950</xdr:colOff>
                    <xdr:row>15</xdr:row>
                    <xdr:rowOff>9525</xdr:rowOff>
                  </from>
                  <to>
                    <xdr:col>171</xdr:col>
                    <xdr:colOff>285750</xdr:colOff>
                    <xdr:row>16</xdr:row>
                    <xdr:rowOff>0</xdr:rowOff>
                  </to>
                </anchor>
              </controlPr>
            </control>
          </mc:Choice>
        </mc:AlternateContent>
        <mc:AlternateContent xmlns:mc="http://schemas.openxmlformats.org/markup-compatibility/2006">
          <mc:Choice Requires="x14">
            <control shapeId="15191" r:id="rId679" name="p02c34g03">
              <controlPr defaultSize="0" print="0" autoFill="0" autoPict="0">
                <anchor moveWithCells="1" sizeWithCells="1">
                  <from>
                    <xdr:col>173</xdr:col>
                    <xdr:colOff>0</xdr:colOff>
                    <xdr:row>13</xdr:row>
                    <xdr:rowOff>0</xdr:rowOff>
                  </from>
                  <to>
                    <xdr:col>178</xdr:col>
                    <xdr:colOff>0</xdr:colOff>
                    <xdr:row>17</xdr:row>
                    <xdr:rowOff>0</xdr:rowOff>
                  </to>
                </anchor>
              </controlPr>
            </control>
          </mc:Choice>
        </mc:AlternateContent>
        <mc:AlternateContent xmlns:mc="http://schemas.openxmlformats.org/markup-compatibility/2006">
          <mc:Choice Requires="x14">
            <control shapeId="15192" r:id="rId680" name="p02c34g03o01">
              <controlPr defaultSize="0" autoFill="0" autoLine="0" autoPict="0">
                <anchor moveWithCells="1" sizeWithCells="1">
                  <from>
                    <xdr:col>173</xdr:col>
                    <xdr:colOff>352425</xdr:colOff>
                    <xdr:row>15</xdr:row>
                    <xdr:rowOff>9525</xdr:rowOff>
                  </from>
                  <to>
                    <xdr:col>175</xdr:col>
                    <xdr:colOff>47625</xdr:colOff>
                    <xdr:row>16</xdr:row>
                    <xdr:rowOff>0</xdr:rowOff>
                  </to>
                </anchor>
              </controlPr>
            </control>
          </mc:Choice>
        </mc:AlternateContent>
        <mc:AlternateContent xmlns:mc="http://schemas.openxmlformats.org/markup-compatibility/2006">
          <mc:Choice Requires="x14">
            <control shapeId="15193" r:id="rId681" name="p02c34g03o02">
              <controlPr defaultSize="0" autoFill="0" autoLine="0" autoPict="0">
                <anchor moveWithCells="1" sizeWithCells="1">
                  <from>
                    <xdr:col>175</xdr:col>
                    <xdr:colOff>47625</xdr:colOff>
                    <xdr:row>15</xdr:row>
                    <xdr:rowOff>9525</xdr:rowOff>
                  </from>
                  <to>
                    <xdr:col>175</xdr:col>
                    <xdr:colOff>352425</xdr:colOff>
                    <xdr:row>16</xdr:row>
                    <xdr:rowOff>0</xdr:rowOff>
                  </to>
                </anchor>
              </controlPr>
            </control>
          </mc:Choice>
        </mc:AlternateContent>
        <mc:AlternateContent xmlns:mc="http://schemas.openxmlformats.org/markup-compatibility/2006">
          <mc:Choice Requires="x14">
            <control shapeId="15194" r:id="rId682" name="p02c34g03o03">
              <controlPr defaultSize="0" autoFill="0" autoLine="0" autoPict="0">
                <anchor moveWithCells="1" sizeWithCells="1">
                  <from>
                    <xdr:col>175</xdr:col>
                    <xdr:colOff>361950</xdr:colOff>
                    <xdr:row>15</xdr:row>
                    <xdr:rowOff>9525</xdr:rowOff>
                  </from>
                  <to>
                    <xdr:col>176</xdr:col>
                    <xdr:colOff>285750</xdr:colOff>
                    <xdr:row>16</xdr:row>
                    <xdr:rowOff>0</xdr:rowOff>
                  </to>
                </anchor>
              </controlPr>
            </control>
          </mc:Choice>
        </mc:AlternateContent>
        <mc:AlternateContent xmlns:mc="http://schemas.openxmlformats.org/markup-compatibility/2006">
          <mc:Choice Requires="x14">
            <control shapeId="15195" r:id="rId683" name="p02c35g03">
              <controlPr defaultSize="0" print="0" autoFill="0" autoPict="0">
                <anchor moveWithCells="1" sizeWithCells="1">
                  <from>
                    <xdr:col>178</xdr:col>
                    <xdr:colOff>0</xdr:colOff>
                    <xdr:row>13</xdr:row>
                    <xdr:rowOff>0</xdr:rowOff>
                  </from>
                  <to>
                    <xdr:col>183</xdr:col>
                    <xdr:colOff>0</xdr:colOff>
                    <xdr:row>17</xdr:row>
                    <xdr:rowOff>0</xdr:rowOff>
                  </to>
                </anchor>
              </controlPr>
            </control>
          </mc:Choice>
        </mc:AlternateContent>
        <mc:AlternateContent xmlns:mc="http://schemas.openxmlformats.org/markup-compatibility/2006">
          <mc:Choice Requires="x14">
            <control shapeId="15196" r:id="rId684" name="p02c35g03o01">
              <controlPr defaultSize="0" autoFill="0" autoLine="0" autoPict="0">
                <anchor moveWithCells="1" sizeWithCells="1">
                  <from>
                    <xdr:col>178</xdr:col>
                    <xdr:colOff>352425</xdr:colOff>
                    <xdr:row>15</xdr:row>
                    <xdr:rowOff>9525</xdr:rowOff>
                  </from>
                  <to>
                    <xdr:col>180</xdr:col>
                    <xdr:colOff>47625</xdr:colOff>
                    <xdr:row>16</xdr:row>
                    <xdr:rowOff>0</xdr:rowOff>
                  </to>
                </anchor>
              </controlPr>
            </control>
          </mc:Choice>
        </mc:AlternateContent>
        <mc:AlternateContent xmlns:mc="http://schemas.openxmlformats.org/markup-compatibility/2006">
          <mc:Choice Requires="x14">
            <control shapeId="15197" r:id="rId685" name="p02c35g03o02">
              <controlPr defaultSize="0" autoFill="0" autoLine="0" autoPict="0">
                <anchor moveWithCells="1" sizeWithCells="1">
                  <from>
                    <xdr:col>180</xdr:col>
                    <xdr:colOff>47625</xdr:colOff>
                    <xdr:row>15</xdr:row>
                    <xdr:rowOff>9525</xdr:rowOff>
                  </from>
                  <to>
                    <xdr:col>180</xdr:col>
                    <xdr:colOff>352425</xdr:colOff>
                    <xdr:row>16</xdr:row>
                    <xdr:rowOff>0</xdr:rowOff>
                  </to>
                </anchor>
              </controlPr>
            </control>
          </mc:Choice>
        </mc:AlternateContent>
        <mc:AlternateContent xmlns:mc="http://schemas.openxmlformats.org/markup-compatibility/2006">
          <mc:Choice Requires="x14">
            <control shapeId="15198" r:id="rId686" name="p02c35g03o03">
              <controlPr defaultSize="0" autoFill="0" autoLine="0" autoPict="0">
                <anchor moveWithCells="1" sizeWithCells="1">
                  <from>
                    <xdr:col>180</xdr:col>
                    <xdr:colOff>361950</xdr:colOff>
                    <xdr:row>15</xdr:row>
                    <xdr:rowOff>9525</xdr:rowOff>
                  </from>
                  <to>
                    <xdr:col>181</xdr:col>
                    <xdr:colOff>285750</xdr:colOff>
                    <xdr:row>16</xdr:row>
                    <xdr:rowOff>0</xdr:rowOff>
                  </to>
                </anchor>
              </controlPr>
            </control>
          </mc:Choice>
        </mc:AlternateContent>
        <mc:AlternateContent xmlns:mc="http://schemas.openxmlformats.org/markup-compatibility/2006">
          <mc:Choice Requires="x14">
            <control shapeId="15199" r:id="rId687" name="p02c36g03">
              <controlPr defaultSize="0" print="0" autoFill="0" autoPict="0">
                <anchor moveWithCells="1" sizeWithCells="1">
                  <from>
                    <xdr:col>183</xdr:col>
                    <xdr:colOff>0</xdr:colOff>
                    <xdr:row>13</xdr:row>
                    <xdr:rowOff>0</xdr:rowOff>
                  </from>
                  <to>
                    <xdr:col>188</xdr:col>
                    <xdr:colOff>0</xdr:colOff>
                    <xdr:row>17</xdr:row>
                    <xdr:rowOff>0</xdr:rowOff>
                  </to>
                </anchor>
              </controlPr>
            </control>
          </mc:Choice>
        </mc:AlternateContent>
        <mc:AlternateContent xmlns:mc="http://schemas.openxmlformats.org/markup-compatibility/2006">
          <mc:Choice Requires="x14">
            <control shapeId="15200" r:id="rId688" name="p02c36g03o01">
              <controlPr defaultSize="0" autoFill="0" autoLine="0" autoPict="0">
                <anchor moveWithCells="1" sizeWithCells="1">
                  <from>
                    <xdr:col>183</xdr:col>
                    <xdr:colOff>352425</xdr:colOff>
                    <xdr:row>15</xdr:row>
                    <xdr:rowOff>9525</xdr:rowOff>
                  </from>
                  <to>
                    <xdr:col>185</xdr:col>
                    <xdr:colOff>47625</xdr:colOff>
                    <xdr:row>16</xdr:row>
                    <xdr:rowOff>0</xdr:rowOff>
                  </to>
                </anchor>
              </controlPr>
            </control>
          </mc:Choice>
        </mc:AlternateContent>
        <mc:AlternateContent xmlns:mc="http://schemas.openxmlformats.org/markup-compatibility/2006">
          <mc:Choice Requires="x14">
            <control shapeId="15201" r:id="rId689" name="p02c36g03o02">
              <controlPr defaultSize="0" autoFill="0" autoLine="0" autoPict="0">
                <anchor moveWithCells="1" sizeWithCells="1">
                  <from>
                    <xdr:col>185</xdr:col>
                    <xdr:colOff>47625</xdr:colOff>
                    <xdr:row>15</xdr:row>
                    <xdr:rowOff>9525</xdr:rowOff>
                  </from>
                  <to>
                    <xdr:col>185</xdr:col>
                    <xdr:colOff>352425</xdr:colOff>
                    <xdr:row>16</xdr:row>
                    <xdr:rowOff>0</xdr:rowOff>
                  </to>
                </anchor>
              </controlPr>
            </control>
          </mc:Choice>
        </mc:AlternateContent>
        <mc:AlternateContent xmlns:mc="http://schemas.openxmlformats.org/markup-compatibility/2006">
          <mc:Choice Requires="x14">
            <control shapeId="15202" r:id="rId690" name="p02c36g03o03">
              <controlPr defaultSize="0" autoFill="0" autoLine="0" autoPict="0">
                <anchor moveWithCells="1" sizeWithCells="1">
                  <from>
                    <xdr:col>185</xdr:col>
                    <xdr:colOff>361950</xdr:colOff>
                    <xdr:row>15</xdr:row>
                    <xdr:rowOff>9525</xdr:rowOff>
                  </from>
                  <to>
                    <xdr:col>186</xdr:col>
                    <xdr:colOff>285750</xdr:colOff>
                    <xdr:row>16</xdr:row>
                    <xdr:rowOff>0</xdr:rowOff>
                  </to>
                </anchor>
              </controlPr>
            </control>
          </mc:Choice>
        </mc:AlternateContent>
        <mc:AlternateContent xmlns:mc="http://schemas.openxmlformats.org/markup-compatibility/2006">
          <mc:Choice Requires="x14">
            <control shapeId="15203" r:id="rId691" name="p02c37g03">
              <controlPr defaultSize="0" print="0" autoFill="0" autoPict="0">
                <anchor moveWithCells="1" sizeWithCells="1">
                  <from>
                    <xdr:col>188</xdr:col>
                    <xdr:colOff>0</xdr:colOff>
                    <xdr:row>13</xdr:row>
                    <xdr:rowOff>0</xdr:rowOff>
                  </from>
                  <to>
                    <xdr:col>193</xdr:col>
                    <xdr:colOff>0</xdr:colOff>
                    <xdr:row>17</xdr:row>
                    <xdr:rowOff>0</xdr:rowOff>
                  </to>
                </anchor>
              </controlPr>
            </control>
          </mc:Choice>
        </mc:AlternateContent>
        <mc:AlternateContent xmlns:mc="http://schemas.openxmlformats.org/markup-compatibility/2006">
          <mc:Choice Requires="x14">
            <control shapeId="15204" r:id="rId692" name="p02c37g03o01">
              <controlPr defaultSize="0" autoFill="0" autoLine="0" autoPict="0">
                <anchor moveWithCells="1" sizeWithCells="1">
                  <from>
                    <xdr:col>188</xdr:col>
                    <xdr:colOff>352425</xdr:colOff>
                    <xdr:row>15</xdr:row>
                    <xdr:rowOff>9525</xdr:rowOff>
                  </from>
                  <to>
                    <xdr:col>190</xdr:col>
                    <xdr:colOff>47625</xdr:colOff>
                    <xdr:row>16</xdr:row>
                    <xdr:rowOff>0</xdr:rowOff>
                  </to>
                </anchor>
              </controlPr>
            </control>
          </mc:Choice>
        </mc:AlternateContent>
        <mc:AlternateContent xmlns:mc="http://schemas.openxmlformats.org/markup-compatibility/2006">
          <mc:Choice Requires="x14">
            <control shapeId="15205" r:id="rId693" name="p02c37g03o02">
              <controlPr defaultSize="0" autoFill="0" autoLine="0" autoPict="0">
                <anchor moveWithCells="1" sizeWithCells="1">
                  <from>
                    <xdr:col>190</xdr:col>
                    <xdr:colOff>47625</xdr:colOff>
                    <xdr:row>15</xdr:row>
                    <xdr:rowOff>9525</xdr:rowOff>
                  </from>
                  <to>
                    <xdr:col>190</xdr:col>
                    <xdr:colOff>352425</xdr:colOff>
                    <xdr:row>16</xdr:row>
                    <xdr:rowOff>0</xdr:rowOff>
                  </to>
                </anchor>
              </controlPr>
            </control>
          </mc:Choice>
        </mc:AlternateContent>
        <mc:AlternateContent xmlns:mc="http://schemas.openxmlformats.org/markup-compatibility/2006">
          <mc:Choice Requires="x14">
            <control shapeId="15206" r:id="rId694" name="p02c37g03o03">
              <controlPr defaultSize="0" autoFill="0" autoLine="0" autoPict="0">
                <anchor moveWithCells="1" sizeWithCells="1">
                  <from>
                    <xdr:col>190</xdr:col>
                    <xdr:colOff>361950</xdr:colOff>
                    <xdr:row>15</xdr:row>
                    <xdr:rowOff>9525</xdr:rowOff>
                  </from>
                  <to>
                    <xdr:col>191</xdr:col>
                    <xdr:colOff>285750</xdr:colOff>
                    <xdr:row>16</xdr:row>
                    <xdr:rowOff>0</xdr:rowOff>
                  </to>
                </anchor>
              </controlPr>
            </control>
          </mc:Choice>
        </mc:AlternateContent>
        <mc:AlternateContent xmlns:mc="http://schemas.openxmlformats.org/markup-compatibility/2006">
          <mc:Choice Requires="x14">
            <control shapeId="15207" r:id="rId695" name="p02c38g03">
              <controlPr defaultSize="0" print="0" autoFill="0" autoPict="0">
                <anchor moveWithCells="1" sizeWithCells="1">
                  <from>
                    <xdr:col>193</xdr:col>
                    <xdr:colOff>0</xdr:colOff>
                    <xdr:row>13</xdr:row>
                    <xdr:rowOff>0</xdr:rowOff>
                  </from>
                  <to>
                    <xdr:col>198</xdr:col>
                    <xdr:colOff>0</xdr:colOff>
                    <xdr:row>17</xdr:row>
                    <xdr:rowOff>0</xdr:rowOff>
                  </to>
                </anchor>
              </controlPr>
            </control>
          </mc:Choice>
        </mc:AlternateContent>
        <mc:AlternateContent xmlns:mc="http://schemas.openxmlformats.org/markup-compatibility/2006">
          <mc:Choice Requires="x14">
            <control shapeId="15208" r:id="rId696" name="p02c38g03o01">
              <controlPr defaultSize="0" autoFill="0" autoLine="0" autoPict="0">
                <anchor moveWithCells="1" sizeWithCells="1">
                  <from>
                    <xdr:col>193</xdr:col>
                    <xdr:colOff>352425</xdr:colOff>
                    <xdr:row>15</xdr:row>
                    <xdr:rowOff>9525</xdr:rowOff>
                  </from>
                  <to>
                    <xdr:col>195</xdr:col>
                    <xdr:colOff>47625</xdr:colOff>
                    <xdr:row>16</xdr:row>
                    <xdr:rowOff>0</xdr:rowOff>
                  </to>
                </anchor>
              </controlPr>
            </control>
          </mc:Choice>
        </mc:AlternateContent>
        <mc:AlternateContent xmlns:mc="http://schemas.openxmlformats.org/markup-compatibility/2006">
          <mc:Choice Requires="x14">
            <control shapeId="15209" r:id="rId697" name="p02c38g03o02">
              <controlPr defaultSize="0" autoFill="0" autoLine="0" autoPict="0">
                <anchor moveWithCells="1" sizeWithCells="1">
                  <from>
                    <xdr:col>195</xdr:col>
                    <xdr:colOff>47625</xdr:colOff>
                    <xdr:row>15</xdr:row>
                    <xdr:rowOff>9525</xdr:rowOff>
                  </from>
                  <to>
                    <xdr:col>195</xdr:col>
                    <xdr:colOff>352425</xdr:colOff>
                    <xdr:row>16</xdr:row>
                    <xdr:rowOff>0</xdr:rowOff>
                  </to>
                </anchor>
              </controlPr>
            </control>
          </mc:Choice>
        </mc:AlternateContent>
        <mc:AlternateContent xmlns:mc="http://schemas.openxmlformats.org/markup-compatibility/2006">
          <mc:Choice Requires="x14">
            <control shapeId="15210" r:id="rId698" name="p02c38g03o03">
              <controlPr defaultSize="0" autoFill="0" autoLine="0" autoPict="0">
                <anchor moveWithCells="1" sizeWithCells="1">
                  <from>
                    <xdr:col>195</xdr:col>
                    <xdr:colOff>361950</xdr:colOff>
                    <xdr:row>15</xdr:row>
                    <xdr:rowOff>9525</xdr:rowOff>
                  </from>
                  <to>
                    <xdr:col>196</xdr:col>
                    <xdr:colOff>285750</xdr:colOff>
                    <xdr:row>16</xdr:row>
                    <xdr:rowOff>0</xdr:rowOff>
                  </to>
                </anchor>
              </controlPr>
            </control>
          </mc:Choice>
        </mc:AlternateContent>
        <mc:AlternateContent xmlns:mc="http://schemas.openxmlformats.org/markup-compatibility/2006">
          <mc:Choice Requires="x14">
            <control shapeId="15211" r:id="rId699" name="p02c39g03">
              <controlPr defaultSize="0" print="0" autoFill="0" autoPict="0">
                <anchor moveWithCells="1" sizeWithCells="1">
                  <from>
                    <xdr:col>198</xdr:col>
                    <xdr:colOff>0</xdr:colOff>
                    <xdr:row>13</xdr:row>
                    <xdr:rowOff>0</xdr:rowOff>
                  </from>
                  <to>
                    <xdr:col>203</xdr:col>
                    <xdr:colOff>0</xdr:colOff>
                    <xdr:row>17</xdr:row>
                    <xdr:rowOff>0</xdr:rowOff>
                  </to>
                </anchor>
              </controlPr>
            </control>
          </mc:Choice>
        </mc:AlternateContent>
        <mc:AlternateContent xmlns:mc="http://schemas.openxmlformats.org/markup-compatibility/2006">
          <mc:Choice Requires="x14">
            <control shapeId="15212" r:id="rId700" name="p02c39g03o01">
              <controlPr defaultSize="0" autoFill="0" autoLine="0" autoPict="0">
                <anchor moveWithCells="1" sizeWithCells="1">
                  <from>
                    <xdr:col>198</xdr:col>
                    <xdr:colOff>352425</xdr:colOff>
                    <xdr:row>15</xdr:row>
                    <xdr:rowOff>9525</xdr:rowOff>
                  </from>
                  <to>
                    <xdr:col>200</xdr:col>
                    <xdr:colOff>47625</xdr:colOff>
                    <xdr:row>16</xdr:row>
                    <xdr:rowOff>0</xdr:rowOff>
                  </to>
                </anchor>
              </controlPr>
            </control>
          </mc:Choice>
        </mc:AlternateContent>
        <mc:AlternateContent xmlns:mc="http://schemas.openxmlformats.org/markup-compatibility/2006">
          <mc:Choice Requires="x14">
            <control shapeId="15213" r:id="rId701" name="p02c39g03o02">
              <controlPr defaultSize="0" autoFill="0" autoLine="0" autoPict="0">
                <anchor moveWithCells="1" sizeWithCells="1">
                  <from>
                    <xdr:col>200</xdr:col>
                    <xdr:colOff>47625</xdr:colOff>
                    <xdr:row>15</xdr:row>
                    <xdr:rowOff>9525</xdr:rowOff>
                  </from>
                  <to>
                    <xdr:col>200</xdr:col>
                    <xdr:colOff>352425</xdr:colOff>
                    <xdr:row>16</xdr:row>
                    <xdr:rowOff>0</xdr:rowOff>
                  </to>
                </anchor>
              </controlPr>
            </control>
          </mc:Choice>
        </mc:AlternateContent>
        <mc:AlternateContent xmlns:mc="http://schemas.openxmlformats.org/markup-compatibility/2006">
          <mc:Choice Requires="x14">
            <control shapeId="15214" r:id="rId702" name="p02c39g03o03">
              <controlPr defaultSize="0" autoFill="0" autoLine="0" autoPict="0">
                <anchor moveWithCells="1" sizeWithCells="1">
                  <from>
                    <xdr:col>200</xdr:col>
                    <xdr:colOff>361950</xdr:colOff>
                    <xdr:row>15</xdr:row>
                    <xdr:rowOff>9525</xdr:rowOff>
                  </from>
                  <to>
                    <xdr:col>201</xdr:col>
                    <xdr:colOff>285750</xdr:colOff>
                    <xdr:row>16</xdr:row>
                    <xdr:rowOff>0</xdr:rowOff>
                  </to>
                </anchor>
              </controlPr>
            </control>
          </mc:Choice>
        </mc:AlternateContent>
        <mc:AlternateContent xmlns:mc="http://schemas.openxmlformats.org/markup-compatibility/2006">
          <mc:Choice Requires="x14">
            <control shapeId="15215" r:id="rId703" name="p02c40g03">
              <controlPr defaultSize="0" print="0" autoFill="0" autoPict="0">
                <anchor moveWithCells="1" sizeWithCells="1">
                  <from>
                    <xdr:col>203</xdr:col>
                    <xdr:colOff>0</xdr:colOff>
                    <xdr:row>13</xdr:row>
                    <xdr:rowOff>0</xdr:rowOff>
                  </from>
                  <to>
                    <xdr:col>208</xdr:col>
                    <xdr:colOff>0</xdr:colOff>
                    <xdr:row>17</xdr:row>
                    <xdr:rowOff>0</xdr:rowOff>
                  </to>
                </anchor>
              </controlPr>
            </control>
          </mc:Choice>
        </mc:AlternateContent>
        <mc:AlternateContent xmlns:mc="http://schemas.openxmlformats.org/markup-compatibility/2006">
          <mc:Choice Requires="x14">
            <control shapeId="15216" r:id="rId704" name="p02c40g03o01">
              <controlPr defaultSize="0" autoFill="0" autoLine="0" autoPict="0">
                <anchor moveWithCells="1" sizeWithCells="1">
                  <from>
                    <xdr:col>203</xdr:col>
                    <xdr:colOff>352425</xdr:colOff>
                    <xdr:row>15</xdr:row>
                    <xdr:rowOff>9525</xdr:rowOff>
                  </from>
                  <to>
                    <xdr:col>205</xdr:col>
                    <xdr:colOff>47625</xdr:colOff>
                    <xdr:row>16</xdr:row>
                    <xdr:rowOff>0</xdr:rowOff>
                  </to>
                </anchor>
              </controlPr>
            </control>
          </mc:Choice>
        </mc:AlternateContent>
        <mc:AlternateContent xmlns:mc="http://schemas.openxmlformats.org/markup-compatibility/2006">
          <mc:Choice Requires="x14">
            <control shapeId="15217" r:id="rId705" name="p02c40g03o02">
              <controlPr defaultSize="0" autoFill="0" autoLine="0" autoPict="0">
                <anchor moveWithCells="1" sizeWithCells="1">
                  <from>
                    <xdr:col>205</xdr:col>
                    <xdr:colOff>47625</xdr:colOff>
                    <xdr:row>15</xdr:row>
                    <xdr:rowOff>9525</xdr:rowOff>
                  </from>
                  <to>
                    <xdr:col>205</xdr:col>
                    <xdr:colOff>352425</xdr:colOff>
                    <xdr:row>16</xdr:row>
                    <xdr:rowOff>0</xdr:rowOff>
                  </to>
                </anchor>
              </controlPr>
            </control>
          </mc:Choice>
        </mc:AlternateContent>
        <mc:AlternateContent xmlns:mc="http://schemas.openxmlformats.org/markup-compatibility/2006">
          <mc:Choice Requires="x14">
            <control shapeId="15218" r:id="rId706" name="p02c40g03o03">
              <controlPr defaultSize="0" autoFill="0" autoLine="0" autoPict="0">
                <anchor moveWithCells="1" sizeWithCells="1">
                  <from>
                    <xdr:col>205</xdr:col>
                    <xdr:colOff>361950</xdr:colOff>
                    <xdr:row>15</xdr:row>
                    <xdr:rowOff>9525</xdr:rowOff>
                  </from>
                  <to>
                    <xdr:col>206</xdr:col>
                    <xdr:colOff>285750</xdr:colOff>
                    <xdr:row>16</xdr:row>
                    <xdr:rowOff>0</xdr:rowOff>
                  </to>
                </anchor>
              </controlPr>
            </control>
          </mc:Choice>
        </mc:AlternateContent>
        <mc:AlternateContent xmlns:mc="http://schemas.openxmlformats.org/markup-compatibility/2006">
          <mc:Choice Requires="x14">
            <control shapeId="15219" r:id="rId707" name="p02c41g03">
              <controlPr defaultSize="0" print="0" autoFill="0" autoPict="0">
                <anchor moveWithCells="1" sizeWithCells="1">
                  <from>
                    <xdr:col>208</xdr:col>
                    <xdr:colOff>0</xdr:colOff>
                    <xdr:row>13</xdr:row>
                    <xdr:rowOff>0</xdr:rowOff>
                  </from>
                  <to>
                    <xdr:col>213</xdr:col>
                    <xdr:colOff>0</xdr:colOff>
                    <xdr:row>17</xdr:row>
                    <xdr:rowOff>0</xdr:rowOff>
                  </to>
                </anchor>
              </controlPr>
            </control>
          </mc:Choice>
        </mc:AlternateContent>
        <mc:AlternateContent xmlns:mc="http://schemas.openxmlformats.org/markup-compatibility/2006">
          <mc:Choice Requires="x14">
            <control shapeId="15220" r:id="rId708" name="p02c41g03o01">
              <controlPr defaultSize="0" autoFill="0" autoLine="0" autoPict="0">
                <anchor moveWithCells="1" sizeWithCells="1">
                  <from>
                    <xdr:col>208</xdr:col>
                    <xdr:colOff>352425</xdr:colOff>
                    <xdr:row>15</xdr:row>
                    <xdr:rowOff>9525</xdr:rowOff>
                  </from>
                  <to>
                    <xdr:col>210</xdr:col>
                    <xdr:colOff>47625</xdr:colOff>
                    <xdr:row>16</xdr:row>
                    <xdr:rowOff>0</xdr:rowOff>
                  </to>
                </anchor>
              </controlPr>
            </control>
          </mc:Choice>
        </mc:AlternateContent>
        <mc:AlternateContent xmlns:mc="http://schemas.openxmlformats.org/markup-compatibility/2006">
          <mc:Choice Requires="x14">
            <control shapeId="15221" r:id="rId709" name="p02c41g03o02">
              <controlPr defaultSize="0" autoFill="0" autoLine="0" autoPict="0">
                <anchor moveWithCells="1" sizeWithCells="1">
                  <from>
                    <xdr:col>210</xdr:col>
                    <xdr:colOff>47625</xdr:colOff>
                    <xdr:row>15</xdr:row>
                    <xdr:rowOff>9525</xdr:rowOff>
                  </from>
                  <to>
                    <xdr:col>210</xdr:col>
                    <xdr:colOff>352425</xdr:colOff>
                    <xdr:row>16</xdr:row>
                    <xdr:rowOff>0</xdr:rowOff>
                  </to>
                </anchor>
              </controlPr>
            </control>
          </mc:Choice>
        </mc:AlternateContent>
        <mc:AlternateContent xmlns:mc="http://schemas.openxmlformats.org/markup-compatibility/2006">
          <mc:Choice Requires="x14">
            <control shapeId="15222" r:id="rId710" name="p02c41g03o03">
              <controlPr defaultSize="0" autoFill="0" autoLine="0" autoPict="0">
                <anchor moveWithCells="1" sizeWithCells="1">
                  <from>
                    <xdr:col>210</xdr:col>
                    <xdr:colOff>361950</xdr:colOff>
                    <xdr:row>15</xdr:row>
                    <xdr:rowOff>9525</xdr:rowOff>
                  </from>
                  <to>
                    <xdr:col>211</xdr:col>
                    <xdr:colOff>285750</xdr:colOff>
                    <xdr:row>16</xdr:row>
                    <xdr:rowOff>0</xdr:rowOff>
                  </to>
                </anchor>
              </controlPr>
            </control>
          </mc:Choice>
        </mc:AlternateContent>
        <mc:AlternateContent xmlns:mc="http://schemas.openxmlformats.org/markup-compatibility/2006">
          <mc:Choice Requires="x14">
            <control shapeId="15223" r:id="rId711" name="p02c42g03">
              <controlPr defaultSize="0" print="0" autoFill="0" autoPict="0">
                <anchor moveWithCells="1" sizeWithCells="1">
                  <from>
                    <xdr:col>213</xdr:col>
                    <xdr:colOff>0</xdr:colOff>
                    <xdr:row>13</xdr:row>
                    <xdr:rowOff>0</xdr:rowOff>
                  </from>
                  <to>
                    <xdr:col>218</xdr:col>
                    <xdr:colOff>0</xdr:colOff>
                    <xdr:row>17</xdr:row>
                    <xdr:rowOff>0</xdr:rowOff>
                  </to>
                </anchor>
              </controlPr>
            </control>
          </mc:Choice>
        </mc:AlternateContent>
        <mc:AlternateContent xmlns:mc="http://schemas.openxmlformats.org/markup-compatibility/2006">
          <mc:Choice Requires="x14">
            <control shapeId="15224" r:id="rId712" name="p02c42g03o01">
              <controlPr defaultSize="0" autoFill="0" autoLine="0" autoPict="0">
                <anchor moveWithCells="1" sizeWithCells="1">
                  <from>
                    <xdr:col>213</xdr:col>
                    <xdr:colOff>352425</xdr:colOff>
                    <xdr:row>15</xdr:row>
                    <xdr:rowOff>9525</xdr:rowOff>
                  </from>
                  <to>
                    <xdr:col>215</xdr:col>
                    <xdr:colOff>47625</xdr:colOff>
                    <xdr:row>16</xdr:row>
                    <xdr:rowOff>0</xdr:rowOff>
                  </to>
                </anchor>
              </controlPr>
            </control>
          </mc:Choice>
        </mc:AlternateContent>
        <mc:AlternateContent xmlns:mc="http://schemas.openxmlformats.org/markup-compatibility/2006">
          <mc:Choice Requires="x14">
            <control shapeId="15225" r:id="rId713" name="p02c42g03o02">
              <controlPr defaultSize="0" autoFill="0" autoLine="0" autoPict="0">
                <anchor moveWithCells="1" sizeWithCells="1">
                  <from>
                    <xdr:col>215</xdr:col>
                    <xdr:colOff>47625</xdr:colOff>
                    <xdr:row>15</xdr:row>
                    <xdr:rowOff>9525</xdr:rowOff>
                  </from>
                  <to>
                    <xdr:col>215</xdr:col>
                    <xdr:colOff>352425</xdr:colOff>
                    <xdr:row>16</xdr:row>
                    <xdr:rowOff>0</xdr:rowOff>
                  </to>
                </anchor>
              </controlPr>
            </control>
          </mc:Choice>
        </mc:AlternateContent>
        <mc:AlternateContent xmlns:mc="http://schemas.openxmlformats.org/markup-compatibility/2006">
          <mc:Choice Requires="x14">
            <control shapeId="15226" r:id="rId714" name="p02c42g03o03">
              <controlPr defaultSize="0" autoFill="0" autoLine="0" autoPict="0">
                <anchor moveWithCells="1" sizeWithCells="1">
                  <from>
                    <xdr:col>215</xdr:col>
                    <xdr:colOff>361950</xdr:colOff>
                    <xdr:row>15</xdr:row>
                    <xdr:rowOff>9525</xdr:rowOff>
                  </from>
                  <to>
                    <xdr:col>216</xdr:col>
                    <xdr:colOff>285750</xdr:colOff>
                    <xdr:row>16</xdr:row>
                    <xdr:rowOff>0</xdr:rowOff>
                  </to>
                </anchor>
              </controlPr>
            </control>
          </mc:Choice>
        </mc:AlternateContent>
        <mc:AlternateContent xmlns:mc="http://schemas.openxmlformats.org/markup-compatibility/2006">
          <mc:Choice Requires="x14">
            <control shapeId="15227" r:id="rId715" name="p02c43g03">
              <controlPr defaultSize="0" print="0" autoFill="0" autoPict="0">
                <anchor moveWithCells="1" sizeWithCells="1">
                  <from>
                    <xdr:col>218</xdr:col>
                    <xdr:colOff>0</xdr:colOff>
                    <xdr:row>13</xdr:row>
                    <xdr:rowOff>0</xdr:rowOff>
                  </from>
                  <to>
                    <xdr:col>223</xdr:col>
                    <xdr:colOff>0</xdr:colOff>
                    <xdr:row>17</xdr:row>
                    <xdr:rowOff>0</xdr:rowOff>
                  </to>
                </anchor>
              </controlPr>
            </control>
          </mc:Choice>
        </mc:AlternateContent>
        <mc:AlternateContent xmlns:mc="http://schemas.openxmlformats.org/markup-compatibility/2006">
          <mc:Choice Requires="x14">
            <control shapeId="15228" r:id="rId716" name="p02c43g03o01">
              <controlPr defaultSize="0" autoFill="0" autoLine="0" autoPict="0">
                <anchor moveWithCells="1" sizeWithCells="1">
                  <from>
                    <xdr:col>218</xdr:col>
                    <xdr:colOff>352425</xdr:colOff>
                    <xdr:row>15</xdr:row>
                    <xdr:rowOff>9525</xdr:rowOff>
                  </from>
                  <to>
                    <xdr:col>220</xdr:col>
                    <xdr:colOff>47625</xdr:colOff>
                    <xdr:row>16</xdr:row>
                    <xdr:rowOff>0</xdr:rowOff>
                  </to>
                </anchor>
              </controlPr>
            </control>
          </mc:Choice>
        </mc:AlternateContent>
        <mc:AlternateContent xmlns:mc="http://schemas.openxmlformats.org/markup-compatibility/2006">
          <mc:Choice Requires="x14">
            <control shapeId="15229" r:id="rId717" name="p02c43g03o02">
              <controlPr defaultSize="0" autoFill="0" autoLine="0" autoPict="0">
                <anchor moveWithCells="1" sizeWithCells="1">
                  <from>
                    <xdr:col>220</xdr:col>
                    <xdr:colOff>47625</xdr:colOff>
                    <xdr:row>15</xdr:row>
                    <xdr:rowOff>9525</xdr:rowOff>
                  </from>
                  <to>
                    <xdr:col>220</xdr:col>
                    <xdr:colOff>352425</xdr:colOff>
                    <xdr:row>16</xdr:row>
                    <xdr:rowOff>0</xdr:rowOff>
                  </to>
                </anchor>
              </controlPr>
            </control>
          </mc:Choice>
        </mc:AlternateContent>
        <mc:AlternateContent xmlns:mc="http://schemas.openxmlformats.org/markup-compatibility/2006">
          <mc:Choice Requires="x14">
            <control shapeId="15230" r:id="rId718" name="p02c43g03o03">
              <controlPr defaultSize="0" autoFill="0" autoLine="0" autoPict="0">
                <anchor moveWithCells="1" sizeWithCells="1">
                  <from>
                    <xdr:col>220</xdr:col>
                    <xdr:colOff>361950</xdr:colOff>
                    <xdr:row>15</xdr:row>
                    <xdr:rowOff>9525</xdr:rowOff>
                  </from>
                  <to>
                    <xdr:col>221</xdr:col>
                    <xdr:colOff>285750</xdr:colOff>
                    <xdr:row>16</xdr:row>
                    <xdr:rowOff>0</xdr:rowOff>
                  </to>
                </anchor>
              </controlPr>
            </control>
          </mc:Choice>
        </mc:AlternateContent>
        <mc:AlternateContent xmlns:mc="http://schemas.openxmlformats.org/markup-compatibility/2006">
          <mc:Choice Requires="x14">
            <control shapeId="15231" r:id="rId719" name="p02c44g03">
              <controlPr defaultSize="0" print="0" autoFill="0" autoPict="0">
                <anchor moveWithCells="1" sizeWithCells="1">
                  <from>
                    <xdr:col>223</xdr:col>
                    <xdr:colOff>0</xdr:colOff>
                    <xdr:row>13</xdr:row>
                    <xdr:rowOff>0</xdr:rowOff>
                  </from>
                  <to>
                    <xdr:col>228</xdr:col>
                    <xdr:colOff>0</xdr:colOff>
                    <xdr:row>17</xdr:row>
                    <xdr:rowOff>0</xdr:rowOff>
                  </to>
                </anchor>
              </controlPr>
            </control>
          </mc:Choice>
        </mc:AlternateContent>
        <mc:AlternateContent xmlns:mc="http://schemas.openxmlformats.org/markup-compatibility/2006">
          <mc:Choice Requires="x14">
            <control shapeId="15232" r:id="rId720" name="p02c44g03o01">
              <controlPr defaultSize="0" autoFill="0" autoLine="0" autoPict="0">
                <anchor moveWithCells="1" sizeWithCells="1">
                  <from>
                    <xdr:col>223</xdr:col>
                    <xdr:colOff>352425</xdr:colOff>
                    <xdr:row>15</xdr:row>
                    <xdr:rowOff>9525</xdr:rowOff>
                  </from>
                  <to>
                    <xdr:col>225</xdr:col>
                    <xdr:colOff>47625</xdr:colOff>
                    <xdr:row>16</xdr:row>
                    <xdr:rowOff>0</xdr:rowOff>
                  </to>
                </anchor>
              </controlPr>
            </control>
          </mc:Choice>
        </mc:AlternateContent>
        <mc:AlternateContent xmlns:mc="http://schemas.openxmlformats.org/markup-compatibility/2006">
          <mc:Choice Requires="x14">
            <control shapeId="15233" r:id="rId721" name="p02c44g03o02">
              <controlPr defaultSize="0" autoFill="0" autoLine="0" autoPict="0">
                <anchor moveWithCells="1" sizeWithCells="1">
                  <from>
                    <xdr:col>225</xdr:col>
                    <xdr:colOff>47625</xdr:colOff>
                    <xdr:row>15</xdr:row>
                    <xdr:rowOff>9525</xdr:rowOff>
                  </from>
                  <to>
                    <xdr:col>225</xdr:col>
                    <xdr:colOff>352425</xdr:colOff>
                    <xdr:row>16</xdr:row>
                    <xdr:rowOff>0</xdr:rowOff>
                  </to>
                </anchor>
              </controlPr>
            </control>
          </mc:Choice>
        </mc:AlternateContent>
        <mc:AlternateContent xmlns:mc="http://schemas.openxmlformats.org/markup-compatibility/2006">
          <mc:Choice Requires="x14">
            <control shapeId="15234" r:id="rId722" name="p02c44g03o03">
              <controlPr defaultSize="0" autoFill="0" autoLine="0" autoPict="0">
                <anchor moveWithCells="1" sizeWithCells="1">
                  <from>
                    <xdr:col>225</xdr:col>
                    <xdr:colOff>361950</xdr:colOff>
                    <xdr:row>15</xdr:row>
                    <xdr:rowOff>9525</xdr:rowOff>
                  </from>
                  <to>
                    <xdr:col>226</xdr:col>
                    <xdr:colOff>285750</xdr:colOff>
                    <xdr:row>16</xdr:row>
                    <xdr:rowOff>0</xdr:rowOff>
                  </to>
                </anchor>
              </controlPr>
            </control>
          </mc:Choice>
        </mc:AlternateContent>
        <mc:AlternateContent xmlns:mc="http://schemas.openxmlformats.org/markup-compatibility/2006">
          <mc:Choice Requires="x14">
            <control shapeId="15235" r:id="rId723" name="p02c45g03">
              <controlPr defaultSize="0" print="0" autoFill="0" autoPict="0">
                <anchor moveWithCells="1" sizeWithCells="1">
                  <from>
                    <xdr:col>228</xdr:col>
                    <xdr:colOff>0</xdr:colOff>
                    <xdr:row>13</xdr:row>
                    <xdr:rowOff>0</xdr:rowOff>
                  </from>
                  <to>
                    <xdr:col>233</xdr:col>
                    <xdr:colOff>0</xdr:colOff>
                    <xdr:row>17</xdr:row>
                    <xdr:rowOff>0</xdr:rowOff>
                  </to>
                </anchor>
              </controlPr>
            </control>
          </mc:Choice>
        </mc:AlternateContent>
        <mc:AlternateContent xmlns:mc="http://schemas.openxmlformats.org/markup-compatibility/2006">
          <mc:Choice Requires="x14">
            <control shapeId="15236" r:id="rId724" name="p02c45g03o01">
              <controlPr defaultSize="0" autoFill="0" autoLine="0" autoPict="0">
                <anchor moveWithCells="1" sizeWithCells="1">
                  <from>
                    <xdr:col>228</xdr:col>
                    <xdr:colOff>352425</xdr:colOff>
                    <xdr:row>15</xdr:row>
                    <xdr:rowOff>9525</xdr:rowOff>
                  </from>
                  <to>
                    <xdr:col>230</xdr:col>
                    <xdr:colOff>47625</xdr:colOff>
                    <xdr:row>16</xdr:row>
                    <xdr:rowOff>0</xdr:rowOff>
                  </to>
                </anchor>
              </controlPr>
            </control>
          </mc:Choice>
        </mc:AlternateContent>
        <mc:AlternateContent xmlns:mc="http://schemas.openxmlformats.org/markup-compatibility/2006">
          <mc:Choice Requires="x14">
            <control shapeId="15237" r:id="rId725" name="p02c45g03o02">
              <controlPr defaultSize="0" autoFill="0" autoLine="0" autoPict="0">
                <anchor moveWithCells="1" sizeWithCells="1">
                  <from>
                    <xdr:col>230</xdr:col>
                    <xdr:colOff>47625</xdr:colOff>
                    <xdr:row>15</xdr:row>
                    <xdr:rowOff>9525</xdr:rowOff>
                  </from>
                  <to>
                    <xdr:col>230</xdr:col>
                    <xdr:colOff>352425</xdr:colOff>
                    <xdr:row>16</xdr:row>
                    <xdr:rowOff>0</xdr:rowOff>
                  </to>
                </anchor>
              </controlPr>
            </control>
          </mc:Choice>
        </mc:AlternateContent>
        <mc:AlternateContent xmlns:mc="http://schemas.openxmlformats.org/markup-compatibility/2006">
          <mc:Choice Requires="x14">
            <control shapeId="15238" r:id="rId726" name="p02c45g03o03">
              <controlPr defaultSize="0" autoFill="0" autoLine="0" autoPict="0">
                <anchor moveWithCells="1" sizeWithCells="1">
                  <from>
                    <xdr:col>230</xdr:col>
                    <xdr:colOff>361950</xdr:colOff>
                    <xdr:row>15</xdr:row>
                    <xdr:rowOff>9525</xdr:rowOff>
                  </from>
                  <to>
                    <xdr:col>231</xdr:col>
                    <xdr:colOff>285750</xdr:colOff>
                    <xdr:row>16</xdr:row>
                    <xdr:rowOff>0</xdr:rowOff>
                  </to>
                </anchor>
              </controlPr>
            </control>
          </mc:Choice>
        </mc:AlternateContent>
        <mc:AlternateContent xmlns:mc="http://schemas.openxmlformats.org/markup-compatibility/2006">
          <mc:Choice Requires="x14">
            <control shapeId="15239" r:id="rId727" name="p02c46g03">
              <controlPr defaultSize="0" print="0" autoFill="0" autoPict="0">
                <anchor moveWithCells="1" sizeWithCells="1">
                  <from>
                    <xdr:col>233</xdr:col>
                    <xdr:colOff>0</xdr:colOff>
                    <xdr:row>13</xdr:row>
                    <xdr:rowOff>0</xdr:rowOff>
                  </from>
                  <to>
                    <xdr:col>238</xdr:col>
                    <xdr:colOff>0</xdr:colOff>
                    <xdr:row>17</xdr:row>
                    <xdr:rowOff>0</xdr:rowOff>
                  </to>
                </anchor>
              </controlPr>
            </control>
          </mc:Choice>
        </mc:AlternateContent>
        <mc:AlternateContent xmlns:mc="http://schemas.openxmlformats.org/markup-compatibility/2006">
          <mc:Choice Requires="x14">
            <control shapeId="15240" r:id="rId728" name="p02c46g03o01">
              <controlPr defaultSize="0" autoFill="0" autoLine="0" autoPict="0">
                <anchor moveWithCells="1" sizeWithCells="1">
                  <from>
                    <xdr:col>233</xdr:col>
                    <xdr:colOff>352425</xdr:colOff>
                    <xdr:row>15</xdr:row>
                    <xdr:rowOff>9525</xdr:rowOff>
                  </from>
                  <to>
                    <xdr:col>235</xdr:col>
                    <xdr:colOff>47625</xdr:colOff>
                    <xdr:row>16</xdr:row>
                    <xdr:rowOff>0</xdr:rowOff>
                  </to>
                </anchor>
              </controlPr>
            </control>
          </mc:Choice>
        </mc:AlternateContent>
        <mc:AlternateContent xmlns:mc="http://schemas.openxmlformats.org/markup-compatibility/2006">
          <mc:Choice Requires="x14">
            <control shapeId="15241" r:id="rId729" name="p02c46g03o02">
              <controlPr defaultSize="0" autoFill="0" autoLine="0" autoPict="0">
                <anchor moveWithCells="1" sizeWithCells="1">
                  <from>
                    <xdr:col>235</xdr:col>
                    <xdr:colOff>47625</xdr:colOff>
                    <xdr:row>15</xdr:row>
                    <xdr:rowOff>9525</xdr:rowOff>
                  </from>
                  <to>
                    <xdr:col>235</xdr:col>
                    <xdr:colOff>352425</xdr:colOff>
                    <xdr:row>16</xdr:row>
                    <xdr:rowOff>0</xdr:rowOff>
                  </to>
                </anchor>
              </controlPr>
            </control>
          </mc:Choice>
        </mc:AlternateContent>
        <mc:AlternateContent xmlns:mc="http://schemas.openxmlformats.org/markup-compatibility/2006">
          <mc:Choice Requires="x14">
            <control shapeId="15242" r:id="rId730" name="p02c46g03o03">
              <controlPr defaultSize="0" autoFill="0" autoLine="0" autoPict="0">
                <anchor moveWithCells="1" sizeWithCells="1">
                  <from>
                    <xdr:col>235</xdr:col>
                    <xdr:colOff>361950</xdr:colOff>
                    <xdr:row>15</xdr:row>
                    <xdr:rowOff>9525</xdr:rowOff>
                  </from>
                  <to>
                    <xdr:col>236</xdr:col>
                    <xdr:colOff>285750</xdr:colOff>
                    <xdr:row>16</xdr:row>
                    <xdr:rowOff>0</xdr:rowOff>
                  </to>
                </anchor>
              </controlPr>
            </control>
          </mc:Choice>
        </mc:AlternateContent>
        <mc:AlternateContent xmlns:mc="http://schemas.openxmlformats.org/markup-compatibility/2006">
          <mc:Choice Requires="x14">
            <control shapeId="15243" r:id="rId731" name="p02c47g03">
              <controlPr defaultSize="0" print="0" autoFill="0" autoPict="0">
                <anchor moveWithCells="1" sizeWithCells="1">
                  <from>
                    <xdr:col>238</xdr:col>
                    <xdr:colOff>0</xdr:colOff>
                    <xdr:row>13</xdr:row>
                    <xdr:rowOff>0</xdr:rowOff>
                  </from>
                  <to>
                    <xdr:col>243</xdr:col>
                    <xdr:colOff>0</xdr:colOff>
                    <xdr:row>17</xdr:row>
                    <xdr:rowOff>0</xdr:rowOff>
                  </to>
                </anchor>
              </controlPr>
            </control>
          </mc:Choice>
        </mc:AlternateContent>
        <mc:AlternateContent xmlns:mc="http://schemas.openxmlformats.org/markup-compatibility/2006">
          <mc:Choice Requires="x14">
            <control shapeId="15244" r:id="rId732" name="p02c47g03o01">
              <controlPr defaultSize="0" autoFill="0" autoLine="0" autoPict="0">
                <anchor moveWithCells="1" sizeWithCells="1">
                  <from>
                    <xdr:col>238</xdr:col>
                    <xdr:colOff>352425</xdr:colOff>
                    <xdr:row>15</xdr:row>
                    <xdr:rowOff>9525</xdr:rowOff>
                  </from>
                  <to>
                    <xdr:col>240</xdr:col>
                    <xdr:colOff>47625</xdr:colOff>
                    <xdr:row>16</xdr:row>
                    <xdr:rowOff>0</xdr:rowOff>
                  </to>
                </anchor>
              </controlPr>
            </control>
          </mc:Choice>
        </mc:AlternateContent>
        <mc:AlternateContent xmlns:mc="http://schemas.openxmlformats.org/markup-compatibility/2006">
          <mc:Choice Requires="x14">
            <control shapeId="15245" r:id="rId733" name="p02c47g03o02">
              <controlPr defaultSize="0" autoFill="0" autoLine="0" autoPict="0">
                <anchor moveWithCells="1" sizeWithCells="1">
                  <from>
                    <xdr:col>240</xdr:col>
                    <xdr:colOff>47625</xdr:colOff>
                    <xdr:row>15</xdr:row>
                    <xdr:rowOff>9525</xdr:rowOff>
                  </from>
                  <to>
                    <xdr:col>240</xdr:col>
                    <xdr:colOff>352425</xdr:colOff>
                    <xdr:row>16</xdr:row>
                    <xdr:rowOff>0</xdr:rowOff>
                  </to>
                </anchor>
              </controlPr>
            </control>
          </mc:Choice>
        </mc:AlternateContent>
        <mc:AlternateContent xmlns:mc="http://schemas.openxmlformats.org/markup-compatibility/2006">
          <mc:Choice Requires="x14">
            <control shapeId="15246" r:id="rId734" name="p02c47g03o03">
              <controlPr defaultSize="0" autoFill="0" autoLine="0" autoPict="0">
                <anchor moveWithCells="1" sizeWithCells="1">
                  <from>
                    <xdr:col>240</xdr:col>
                    <xdr:colOff>361950</xdr:colOff>
                    <xdr:row>15</xdr:row>
                    <xdr:rowOff>9525</xdr:rowOff>
                  </from>
                  <to>
                    <xdr:col>241</xdr:col>
                    <xdr:colOff>285750</xdr:colOff>
                    <xdr:row>16</xdr:row>
                    <xdr:rowOff>0</xdr:rowOff>
                  </to>
                </anchor>
              </controlPr>
            </control>
          </mc:Choice>
        </mc:AlternateContent>
        <mc:AlternateContent xmlns:mc="http://schemas.openxmlformats.org/markup-compatibility/2006">
          <mc:Choice Requires="x14">
            <control shapeId="15247" r:id="rId735" name="p02c48g03">
              <controlPr defaultSize="0" print="0" autoFill="0" autoPict="0">
                <anchor moveWithCells="1" sizeWithCells="1">
                  <from>
                    <xdr:col>243</xdr:col>
                    <xdr:colOff>0</xdr:colOff>
                    <xdr:row>13</xdr:row>
                    <xdr:rowOff>0</xdr:rowOff>
                  </from>
                  <to>
                    <xdr:col>248</xdr:col>
                    <xdr:colOff>0</xdr:colOff>
                    <xdr:row>17</xdr:row>
                    <xdr:rowOff>0</xdr:rowOff>
                  </to>
                </anchor>
              </controlPr>
            </control>
          </mc:Choice>
        </mc:AlternateContent>
        <mc:AlternateContent xmlns:mc="http://schemas.openxmlformats.org/markup-compatibility/2006">
          <mc:Choice Requires="x14">
            <control shapeId="15248" r:id="rId736" name="p02c48g03o01">
              <controlPr defaultSize="0" autoFill="0" autoLine="0" autoPict="0">
                <anchor moveWithCells="1" sizeWithCells="1">
                  <from>
                    <xdr:col>243</xdr:col>
                    <xdr:colOff>352425</xdr:colOff>
                    <xdr:row>15</xdr:row>
                    <xdr:rowOff>9525</xdr:rowOff>
                  </from>
                  <to>
                    <xdr:col>245</xdr:col>
                    <xdr:colOff>47625</xdr:colOff>
                    <xdr:row>16</xdr:row>
                    <xdr:rowOff>0</xdr:rowOff>
                  </to>
                </anchor>
              </controlPr>
            </control>
          </mc:Choice>
        </mc:AlternateContent>
        <mc:AlternateContent xmlns:mc="http://schemas.openxmlformats.org/markup-compatibility/2006">
          <mc:Choice Requires="x14">
            <control shapeId="15249" r:id="rId737" name="p02c48g03o02">
              <controlPr defaultSize="0" autoFill="0" autoLine="0" autoPict="0">
                <anchor moveWithCells="1" sizeWithCells="1">
                  <from>
                    <xdr:col>245</xdr:col>
                    <xdr:colOff>47625</xdr:colOff>
                    <xdr:row>15</xdr:row>
                    <xdr:rowOff>9525</xdr:rowOff>
                  </from>
                  <to>
                    <xdr:col>245</xdr:col>
                    <xdr:colOff>352425</xdr:colOff>
                    <xdr:row>16</xdr:row>
                    <xdr:rowOff>0</xdr:rowOff>
                  </to>
                </anchor>
              </controlPr>
            </control>
          </mc:Choice>
        </mc:AlternateContent>
        <mc:AlternateContent xmlns:mc="http://schemas.openxmlformats.org/markup-compatibility/2006">
          <mc:Choice Requires="x14">
            <control shapeId="15250" r:id="rId738" name="p02c48g03o03">
              <controlPr defaultSize="0" autoFill="0" autoLine="0" autoPict="0">
                <anchor moveWithCells="1" sizeWithCells="1">
                  <from>
                    <xdr:col>245</xdr:col>
                    <xdr:colOff>361950</xdr:colOff>
                    <xdr:row>15</xdr:row>
                    <xdr:rowOff>9525</xdr:rowOff>
                  </from>
                  <to>
                    <xdr:col>246</xdr:col>
                    <xdr:colOff>285750</xdr:colOff>
                    <xdr:row>16</xdr:row>
                    <xdr:rowOff>0</xdr:rowOff>
                  </to>
                </anchor>
              </controlPr>
            </control>
          </mc:Choice>
        </mc:AlternateContent>
        <mc:AlternateContent xmlns:mc="http://schemas.openxmlformats.org/markup-compatibility/2006">
          <mc:Choice Requires="x14">
            <control shapeId="15251" r:id="rId739" name="p02c49g03">
              <controlPr defaultSize="0" print="0" autoFill="0" autoPict="0">
                <anchor moveWithCells="1" sizeWithCells="1">
                  <from>
                    <xdr:col>248</xdr:col>
                    <xdr:colOff>0</xdr:colOff>
                    <xdr:row>13</xdr:row>
                    <xdr:rowOff>0</xdr:rowOff>
                  </from>
                  <to>
                    <xdr:col>253</xdr:col>
                    <xdr:colOff>0</xdr:colOff>
                    <xdr:row>17</xdr:row>
                    <xdr:rowOff>0</xdr:rowOff>
                  </to>
                </anchor>
              </controlPr>
            </control>
          </mc:Choice>
        </mc:AlternateContent>
        <mc:AlternateContent xmlns:mc="http://schemas.openxmlformats.org/markup-compatibility/2006">
          <mc:Choice Requires="x14">
            <control shapeId="15252" r:id="rId740" name="p02c49g03o01">
              <controlPr defaultSize="0" autoFill="0" autoLine="0" autoPict="0">
                <anchor moveWithCells="1" sizeWithCells="1">
                  <from>
                    <xdr:col>248</xdr:col>
                    <xdr:colOff>352425</xdr:colOff>
                    <xdr:row>15</xdr:row>
                    <xdr:rowOff>9525</xdr:rowOff>
                  </from>
                  <to>
                    <xdr:col>250</xdr:col>
                    <xdr:colOff>47625</xdr:colOff>
                    <xdr:row>16</xdr:row>
                    <xdr:rowOff>0</xdr:rowOff>
                  </to>
                </anchor>
              </controlPr>
            </control>
          </mc:Choice>
        </mc:AlternateContent>
        <mc:AlternateContent xmlns:mc="http://schemas.openxmlformats.org/markup-compatibility/2006">
          <mc:Choice Requires="x14">
            <control shapeId="15253" r:id="rId741" name="p02c49g03o02">
              <controlPr defaultSize="0" autoFill="0" autoLine="0" autoPict="0">
                <anchor moveWithCells="1" sizeWithCells="1">
                  <from>
                    <xdr:col>250</xdr:col>
                    <xdr:colOff>47625</xdr:colOff>
                    <xdr:row>15</xdr:row>
                    <xdr:rowOff>9525</xdr:rowOff>
                  </from>
                  <to>
                    <xdr:col>250</xdr:col>
                    <xdr:colOff>352425</xdr:colOff>
                    <xdr:row>16</xdr:row>
                    <xdr:rowOff>0</xdr:rowOff>
                  </to>
                </anchor>
              </controlPr>
            </control>
          </mc:Choice>
        </mc:AlternateContent>
        <mc:AlternateContent xmlns:mc="http://schemas.openxmlformats.org/markup-compatibility/2006">
          <mc:Choice Requires="x14">
            <control shapeId="15254" r:id="rId742" name="p02c49g03o03">
              <controlPr defaultSize="0" autoFill="0" autoLine="0" autoPict="0">
                <anchor moveWithCells="1" sizeWithCells="1">
                  <from>
                    <xdr:col>250</xdr:col>
                    <xdr:colOff>361950</xdr:colOff>
                    <xdr:row>15</xdr:row>
                    <xdr:rowOff>9525</xdr:rowOff>
                  </from>
                  <to>
                    <xdr:col>251</xdr:col>
                    <xdr:colOff>285750</xdr:colOff>
                    <xdr:row>16</xdr:row>
                    <xdr:rowOff>0</xdr:rowOff>
                  </to>
                </anchor>
              </controlPr>
            </control>
          </mc:Choice>
        </mc:AlternateContent>
        <mc:AlternateContent xmlns:mc="http://schemas.openxmlformats.org/markup-compatibility/2006">
          <mc:Choice Requires="x14">
            <control shapeId="15742" r:id="rId743" name="p02c01g05o05">
              <controlPr defaultSize="0" autoFill="0" autoLine="0" autoPict="0">
                <anchor moveWithCells="1" sizeWithCells="1">
                  <from>
                    <xdr:col>11</xdr:col>
                    <xdr:colOff>209550</xdr:colOff>
                    <xdr:row>27</xdr:row>
                    <xdr:rowOff>0</xdr:rowOff>
                  </from>
                  <to>
                    <xdr:col>12</xdr:col>
                    <xdr:colOff>133350</xdr:colOff>
                    <xdr:row>27</xdr:row>
                    <xdr:rowOff>219075</xdr:rowOff>
                  </to>
                </anchor>
              </controlPr>
            </control>
          </mc:Choice>
        </mc:AlternateContent>
        <mc:AlternateContent xmlns:mc="http://schemas.openxmlformats.org/markup-compatibility/2006">
          <mc:Choice Requires="x14">
            <control shapeId="15759" r:id="rId744" name="p02c02g05o01">
              <controlPr defaultSize="0" autoFill="0" autoLine="0" autoPict="0">
                <anchor moveWithCells="1" sizeWithCells="1">
                  <from>
                    <xdr:col>13</xdr:col>
                    <xdr:colOff>66675</xdr:colOff>
                    <xdr:row>27</xdr:row>
                    <xdr:rowOff>0</xdr:rowOff>
                  </from>
                  <to>
                    <xdr:col>13</xdr:col>
                    <xdr:colOff>371475</xdr:colOff>
                    <xdr:row>27</xdr:row>
                    <xdr:rowOff>219075</xdr:rowOff>
                  </to>
                </anchor>
              </controlPr>
            </control>
          </mc:Choice>
        </mc:AlternateContent>
        <mc:AlternateContent xmlns:mc="http://schemas.openxmlformats.org/markup-compatibility/2006">
          <mc:Choice Requires="x14">
            <control shapeId="15760" r:id="rId745" name="p02c02g05o02">
              <controlPr defaultSize="0" autoFill="0" autoLine="0" autoPict="0">
                <anchor moveWithCells="1" sizeWithCells="1">
                  <from>
                    <xdr:col>13</xdr:col>
                    <xdr:colOff>381000</xdr:colOff>
                    <xdr:row>27</xdr:row>
                    <xdr:rowOff>0</xdr:rowOff>
                  </from>
                  <to>
                    <xdr:col>15</xdr:col>
                    <xdr:colOff>76200</xdr:colOff>
                    <xdr:row>27</xdr:row>
                    <xdr:rowOff>219075</xdr:rowOff>
                  </to>
                </anchor>
              </controlPr>
            </control>
          </mc:Choice>
        </mc:AlternateContent>
        <mc:AlternateContent xmlns:mc="http://schemas.openxmlformats.org/markup-compatibility/2006">
          <mc:Choice Requires="x14">
            <control shapeId="15761" r:id="rId746" name="p02c02g05o03">
              <controlPr defaultSize="0" autoFill="0" autoLine="0" autoPict="0">
                <anchor moveWithCells="1" sizeWithCells="1">
                  <from>
                    <xdr:col>15</xdr:col>
                    <xdr:colOff>76200</xdr:colOff>
                    <xdr:row>27</xdr:row>
                    <xdr:rowOff>0</xdr:rowOff>
                  </from>
                  <to>
                    <xdr:col>16</xdr:col>
                    <xdr:colOff>0</xdr:colOff>
                    <xdr:row>27</xdr:row>
                    <xdr:rowOff>219075</xdr:rowOff>
                  </to>
                </anchor>
              </controlPr>
            </control>
          </mc:Choice>
        </mc:AlternateContent>
        <mc:AlternateContent xmlns:mc="http://schemas.openxmlformats.org/markup-compatibility/2006">
          <mc:Choice Requires="x14">
            <control shapeId="15762" r:id="rId747" name="p02c02g05o04">
              <controlPr defaultSize="0" autoFill="0" autoLine="0" autoPict="0">
                <anchor moveWithCells="1" sizeWithCells="1">
                  <from>
                    <xdr:col>15</xdr:col>
                    <xdr:colOff>361950</xdr:colOff>
                    <xdr:row>27</xdr:row>
                    <xdr:rowOff>0</xdr:rowOff>
                  </from>
                  <to>
                    <xdr:col>16</xdr:col>
                    <xdr:colOff>285750</xdr:colOff>
                    <xdr:row>27</xdr:row>
                    <xdr:rowOff>219075</xdr:rowOff>
                  </to>
                </anchor>
              </controlPr>
            </control>
          </mc:Choice>
        </mc:AlternateContent>
        <mc:AlternateContent xmlns:mc="http://schemas.openxmlformats.org/markup-compatibility/2006">
          <mc:Choice Requires="x14">
            <control shapeId="15763" r:id="rId748" name="p02c02g05o05">
              <controlPr defaultSize="0" autoFill="0" autoLine="0" autoPict="0">
                <anchor moveWithCells="1" sizeWithCells="1">
                  <from>
                    <xdr:col>16</xdr:col>
                    <xdr:colOff>209550</xdr:colOff>
                    <xdr:row>27</xdr:row>
                    <xdr:rowOff>0</xdr:rowOff>
                  </from>
                  <to>
                    <xdr:col>17</xdr:col>
                    <xdr:colOff>133350</xdr:colOff>
                    <xdr:row>27</xdr:row>
                    <xdr:rowOff>219075</xdr:rowOff>
                  </to>
                </anchor>
              </controlPr>
            </control>
          </mc:Choice>
        </mc:AlternateContent>
        <mc:AlternateContent xmlns:mc="http://schemas.openxmlformats.org/markup-compatibility/2006">
          <mc:Choice Requires="x14">
            <control shapeId="15765" r:id="rId749" name="p02c03g05o01">
              <controlPr defaultSize="0" autoFill="0" autoLine="0" autoPict="0">
                <anchor moveWithCells="1" sizeWithCells="1">
                  <from>
                    <xdr:col>18</xdr:col>
                    <xdr:colOff>66675</xdr:colOff>
                    <xdr:row>27</xdr:row>
                    <xdr:rowOff>0</xdr:rowOff>
                  </from>
                  <to>
                    <xdr:col>18</xdr:col>
                    <xdr:colOff>371475</xdr:colOff>
                    <xdr:row>27</xdr:row>
                    <xdr:rowOff>219075</xdr:rowOff>
                  </to>
                </anchor>
              </controlPr>
            </control>
          </mc:Choice>
        </mc:AlternateContent>
        <mc:AlternateContent xmlns:mc="http://schemas.openxmlformats.org/markup-compatibility/2006">
          <mc:Choice Requires="x14">
            <control shapeId="15766" r:id="rId750" name="p02c03g05o02">
              <controlPr defaultSize="0" autoFill="0" autoLine="0" autoPict="0">
                <anchor moveWithCells="1" sizeWithCells="1">
                  <from>
                    <xdr:col>18</xdr:col>
                    <xdr:colOff>381000</xdr:colOff>
                    <xdr:row>27</xdr:row>
                    <xdr:rowOff>0</xdr:rowOff>
                  </from>
                  <to>
                    <xdr:col>20</xdr:col>
                    <xdr:colOff>76200</xdr:colOff>
                    <xdr:row>27</xdr:row>
                    <xdr:rowOff>219075</xdr:rowOff>
                  </to>
                </anchor>
              </controlPr>
            </control>
          </mc:Choice>
        </mc:AlternateContent>
        <mc:AlternateContent xmlns:mc="http://schemas.openxmlformats.org/markup-compatibility/2006">
          <mc:Choice Requires="x14">
            <control shapeId="15767" r:id="rId751" name="p02c03g05o03">
              <controlPr defaultSize="0" autoFill="0" autoLine="0" autoPict="0">
                <anchor moveWithCells="1" sizeWithCells="1">
                  <from>
                    <xdr:col>20</xdr:col>
                    <xdr:colOff>76200</xdr:colOff>
                    <xdr:row>27</xdr:row>
                    <xdr:rowOff>0</xdr:rowOff>
                  </from>
                  <to>
                    <xdr:col>21</xdr:col>
                    <xdr:colOff>0</xdr:colOff>
                    <xdr:row>27</xdr:row>
                    <xdr:rowOff>219075</xdr:rowOff>
                  </to>
                </anchor>
              </controlPr>
            </control>
          </mc:Choice>
        </mc:AlternateContent>
        <mc:AlternateContent xmlns:mc="http://schemas.openxmlformats.org/markup-compatibility/2006">
          <mc:Choice Requires="x14">
            <control shapeId="15768" r:id="rId752" name="p02c03g05o04">
              <controlPr defaultSize="0" autoFill="0" autoLine="0" autoPict="0">
                <anchor moveWithCells="1" sizeWithCells="1">
                  <from>
                    <xdr:col>20</xdr:col>
                    <xdr:colOff>361950</xdr:colOff>
                    <xdr:row>27</xdr:row>
                    <xdr:rowOff>0</xdr:rowOff>
                  </from>
                  <to>
                    <xdr:col>21</xdr:col>
                    <xdr:colOff>285750</xdr:colOff>
                    <xdr:row>27</xdr:row>
                    <xdr:rowOff>219075</xdr:rowOff>
                  </to>
                </anchor>
              </controlPr>
            </control>
          </mc:Choice>
        </mc:AlternateContent>
        <mc:AlternateContent xmlns:mc="http://schemas.openxmlformats.org/markup-compatibility/2006">
          <mc:Choice Requires="x14">
            <control shapeId="15769" r:id="rId753" name="p02c03g05o05">
              <controlPr defaultSize="0" autoFill="0" autoLine="0" autoPict="0">
                <anchor moveWithCells="1" sizeWithCells="1">
                  <from>
                    <xdr:col>21</xdr:col>
                    <xdr:colOff>209550</xdr:colOff>
                    <xdr:row>27</xdr:row>
                    <xdr:rowOff>0</xdr:rowOff>
                  </from>
                  <to>
                    <xdr:col>22</xdr:col>
                    <xdr:colOff>133350</xdr:colOff>
                    <xdr:row>27</xdr:row>
                    <xdr:rowOff>219075</xdr:rowOff>
                  </to>
                </anchor>
              </controlPr>
            </control>
          </mc:Choice>
        </mc:AlternateContent>
        <mc:AlternateContent xmlns:mc="http://schemas.openxmlformats.org/markup-compatibility/2006">
          <mc:Choice Requires="x14">
            <control shapeId="15771" r:id="rId754" name="p02c04g05o01">
              <controlPr defaultSize="0" autoFill="0" autoLine="0" autoPict="0">
                <anchor moveWithCells="1" sizeWithCells="1">
                  <from>
                    <xdr:col>23</xdr:col>
                    <xdr:colOff>66675</xdr:colOff>
                    <xdr:row>27</xdr:row>
                    <xdr:rowOff>0</xdr:rowOff>
                  </from>
                  <to>
                    <xdr:col>23</xdr:col>
                    <xdr:colOff>371475</xdr:colOff>
                    <xdr:row>27</xdr:row>
                    <xdr:rowOff>219075</xdr:rowOff>
                  </to>
                </anchor>
              </controlPr>
            </control>
          </mc:Choice>
        </mc:AlternateContent>
        <mc:AlternateContent xmlns:mc="http://schemas.openxmlformats.org/markup-compatibility/2006">
          <mc:Choice Requires="x14">
            <control shapeId="15772" r:id="rId755" name="p02c04g05o02">
              <controlPr defaultSize="0" autoFill="0" autoLine="0" autoPict="0">
                <anchor moveWithCells="1" sizeWithCells="1">
                  <from>
                    <xdr:col>23</xdr:col>
                    <xdr:colOff>381000</xdr:colOff>
                    <xdr:row>27</xdr:row>
                    <xdr:rowOff>0</xdr:rowOff>
                  </from>
                  <to>
                    <xdr:col>25</xdr:col>
                    <xdr:colOff>76200</xdr:colOff>
                    <xdr:row>27</xdr:row>
                    <xdr:rowOff>219075</xdr:rowOff>
                  </to>
                </anchor>
              </controlPr>
            </control>
          </mc:Choice>
        </mc:AlternateContent>
        <mc:AlternateContent xmlns:mc="http://schemas.openxmlformats.org/markup-compatibility/2006">
          <mc:Choice Requires="x14">
            <control shapeId="15773" r:id="rId756" name="p02c04g05o03">
              <controlPr defaultSize="0" autoFill="0" autoLine="0" autoPict="0">
                <anchor moveWithCells="1" sizeWithCells="1">
                  <from>
                    <xdr:col>25</xdr:col>
                    <xdr:colOff>76200</xdr:colOff>
                    <xdr:row>27</xdr:row>
                    <xdr:rowOff>0</xdr:rowOff>
                  </from>
                  <to>
                    <xdr:col>26</xdr:col>
                    <xdr:colOff>0</xdr:colOff>
                    <xdr:row>27</xdr:row>
                    <xdr:rowOff>219075</xdr:rowOff>
                  </to>
                </anchor>
              </controlPr>
            </control>
          </mc:Choice>
        </mc:AlternateContent>
        <mc:AlternateContent xmlns:mc="http://schemas.openxmlformats.org/markup-compatibility/2006">
          <mc:Choice Requires="x14">
            <control shapeId="15774" r:id="rId757" name="p02c04g05o04">
              <controlPr defaultSize="0" autoFill="0" autoLine="0" autoPict="0">
                <anchor moveWithCells="1" sizeWithCells="1">
                  <from>
                    <xdr:col>25</xdr:col>
                    <xdr:colOff>361950</xdr:colOff>
                    <xdr:row>27</xdr:row>
                    <xdr:rowOff>0</xdr:rowOff>
                  </from>
                  <to>
                    <xdr:col>26</xdr:col>
                    <xdr:colOff>285750</xdr:colOff>
                    <xdr:row>27</xdr:row>
                    <xdr:rowOff>219075</xdr:rowOff>
                  </to>
                </anchor>
              </controlPr>
            </control>
          </mc:Choice>
        </mc:AlternateContent>
        <mc:AlternateContent xmlns:mc="http://schemas.openxmlformats.org/markup-compatibility/2006">
          <mc:Choice Requires="x14">
            <control shapeId="15775" r:id="rId758" name="p02c04g05o05">
              <controlPr defaultSize="0" autoFill="0" autoLine="0" autoPict="0">
                <anchor moveWithCells="1" sizeWithCells="1">
                  <from>
                    <xdr:col>26</xdr:col>
                    <xdr:colOff>209550</xdr:colOff>
                    <xdr:row>27</xdr:row>
                    <xdr:rowOff>0</xdr:rowOff>
                  </from>
                  <to>
                    <xdr:col>27</xdr:col>
                    <xdr:colOff>133350</xdr:colOff>
                    <xdr:row>27</xdr:row>
                    <xdr:rowOff>219075</xdr:rowOff>
                  </to>
                </anchor>
              </controlPr>
            </control>
          </mc:Choice>
        </mc:AlternateContent>
        <mc:AlternateContent xmlns:mc="http://schemas.openxmlformats.org/markup-compatibility/2006">
          <mc:Choice Requires="x14">
            <control shapeId="15777" r:id="rId759" name="p02c05g05o01">
              <controlPr defaultSize="0" autoFill="0" autoLine="0" autoPict="0">
                <anchor moveWithCells="1" sizeWithCells="1">
                  <from>
                    <xdr:col>28</xdr:col>
                    <xdr:colOff>66675</xdr:colOff>
                    <xdr:row>27</xdr:row>
                    <xdr:rowOff>0</xdr:rowOff>
                  </from>
                  <to>
                    <xdr:col>28</xdr:col>
                    <xdr:colOff>371475</xdr:colOff>
                    <xdr:row>27</xdr:row>
                    <xdr:rowOff>219075</xdr:rowOff>
                  </to>
                </anchor>
              </controlPr>
            </control>
          </mc:Choice>
        </mc:AlternateContent>
        <mc:AlternateContent xmlns:mc="http://schemas.openxmlformats.org/markup-compatibility/2006">
          <mc:Choice Requires="x14">
            <control shapeId="15778" r:id="rId760" name="p02c05g05o02">
              <controlPr defaultSize="0" autoFill="0" autoLine="0" autoPict="0">
                <anchor moveWithCells="1" sizeWithCells="1">
                  <from>
                    <xdr:col>28</xdr:col>
                    <xdr:colOff>381000</xdr:colOff>
                    <xdr:row>27</xdr:row>
                    <xdr:rowOff>0</xdr:rowOff>
                  </from>
                  <to>
                    <xdr:col>30</xdr:col>
                    <xdr:colOff>76200</xdr:colOff>
                    <xdr:row>27</xdr:row>
                    <xdr:rowOff>219075</xdr:rowOff>
                  </to>
                </anchor>
              </controlPr>
            </control>
          </mc:Choice>
        </mc:AlternateContent>
        <mc:AlternateContent xmlns:mc="http://schemas.openxmlformats.org/markup-compatibility/2006">
          <mc:Choice Requires="x14">
            <control shapeId="15779" r:id="rId761" name="p02c05g05o03">
              <controlPr defaultSize="0" autoFill="0" autoLine="0" autoPict="0">
                <anchor moveWithCells="1" sizeWithCells="1">
                  <from>
                    <xdr:col>30</xdr:col>
                    <xdr:colOff>76200</xdr:colOff>
                    <xdr:row>27</xdr:row>
                    <xdr:rowOff>0</xdr:rowOff>
                  </from>
                  <to>
                    <xdr:col>31</xdr:col>
                    <xdr:colOff>0</xdr:colOff>
                    <xdr:row>27</xdr:row>
                    <xdr:rowOff>219075</xdr:rowOff>
                  </to>
                </anchor>
              </controlPr>
            </control>
          </mc:Choice>
        </mc:AlternateContent>
        <mc:AlternateContent xmlns:mc="http://schemas.openxmlformats.org/markup-compatibility/2006">
          <mc:Choice Requires="x14">
            <control shapeId="15780" r:id="rId762" name="p02c05g05o04">
              <controlPr defaultSize="0" autoFill="0" autoLine="0" autoPict="0">
                <anchor moveWithCells="1" sizeWithCells="1">
                  <from>
                    <xdr:col>30</xdr:col>
                    <xdr:colOff>361950</xdr:colOff>
                    <xdr:row>27</xdr:row>
                    <xdr:rowOff>0</xdr:rowOff>
                  </from>
                  <to>
                    <xdr:col>31</xdr:col>
                    <xdr:colOff>285750</xdr:colOff>
                    <xdr:row>27</xdr:row>
                    <xdr:rowOff>219075</xdr:rowOff>
                  </to>
                </anchor>
              </controlPr>
            </control>
          </mc:Choice>
        </mc:AlternateContent>
        <mc:AlternateContent xmlns:mc="http://schemas.openxmlformats.org/markup-compatibility/2006">
          <mc:Choice Requires="x14">
            <control shapeId="15781" r:id="rId763" name="p02c05g05o05">
              <controlPr defaultSize="0" autoFill="0" autoLine="0" autoPict="0">
                <anchor moveWithCells="1" sizeWithCells="1">
                  <from>
                    <xdr:col>31</xdr:col>
                    <xdr:colOff>209550</xdr:colOff>
                    <xdr:row>27</xdr:row>
                    <xdr:rowOff>0</xdr:rowOff>
                  </from>
                  <to>
                    <xdr:col>32</xdr:col>
                    <xdr:colOff>133350</xdr:colOff>
                    <xdr:row>27</xdr:row>
                    <xdr:rowOff>219075</xdr:rowOff>
                  </to>
                </anchor>
              </controlPr>
            </control>
          </mc:Choice>
        </mc:AlternateContent>
        <mc:AlternateContent xmlns:mc="http://schemas.openxmlformats.org/markup-compatibility/2006">
          <mc:Choice Requires="x14">
            <control shapeId="15783" r:id="rId764" name="p02c06g05o01">
              <controlPr defaultSize="0" autoFill="0" autoLine="0" autoPict="0">
                <anchor moveWithCells="1" sizeWithCells="1">
                  <from>
                    <xdr:col>33</xdr:col>
                    <xdr:colOff>66675</xdr:colOff>
                    <xdr:row>27</xdr:row>
                    <xdr:rowOff>0</xdr:rowOff>
                  </from>
                  <to>
                    <xdr:col>33</xdr:col>
                    <xdr:colOff>371475</xdr:colOff>
                    <xdr:row>27</xdr:row>
                    <xdr:rowOff>219075</xdr:rowOff>
                  </to>
                </anchor>
              </controlPr>
            </control>
          </mc:Choice>
        </mc:AlternateContent>
        <mc:AlternateContent xmlns:mc="http://schemas.openxmlformats.org/markup-compatibility/2006">
          <mc:Choice Requires="x14">
            <control shapeId="15784" r:id="rId765" name="p02c06g05o02">
              <controlPr defaultSize="0" autoFill="0" autoLine="0" autoPict="0">
                <anchor moveWithCells="1" sizeWithCells="1">
                  <from>
                    <xdr:col>33</xdr:col>
                    <xdr:colOff>381000</xdr:colOff>
                    <xdr:row>27</xdr:row>
                    <xdr:rowOff>0</xdr:rowOff>
                  </from>
                  <to>
                    <xdr:col>35</xdr:col>
                    <xdr:colOff>76200</xdr:colOff>
                    <xdr:row>27</xdr:row>
                    <xdr:rowOff>219075</xdr:rowOff>
                  </to>
                </anchor>
              </controlPr>
            </control>
          </mc:Choice>
        </mc:AlternateContent>
        <mc:AlternateContent xmlns:mc="http://schemas.openxmlformats.org/markup-compatibility/2006">
          <mc:Choice Requires="x14">
            <control shapeId="15785" r:id="rId766" name="p02c06g05o03">
              <controlPr defaultSize="0" autoFill="0" autoLine="0" autoPict="0">
                <anchor moveWithCells="1" sizeWithCells="1">
                  <from>
                    <xdr:col>35</xdr:col>
                    <xdr:colOff>76200</xdr:colOff>
                    <xdr:row>27</xdr:row>
                    <xdr:rowOff>0</xdr:rowOff>
                  </from>
                  <to>
                    <xdr:col>36</xdr:col>
                    <xdr:colOff>0</xdr:colOff>
                    <xdr:row>27</xdr:row>
                    <xdr:rowOff>219075</xdr:rowOff>
                  </to>
                </anchor>
              </controlPr>
            </control>
          </mc:Choice>
        </mc:AlternateContent>
        <mc:AlternateContent xmlns:mc="http://schemas.openxmlformats.org/markup-compatibility/2006">
          <mc:Choice Requires="x14">
            <control shapeId="15786" r:id="rId767" name="p02c06g05o04">
              <controlPr defaultSize="0" autoFill="0" autoLine="0" autoPict="0">
                <anchor moveWithCells="1" sizeWithCells="1">
                  <from>
                    <xdr:col>35</xdr:col>
                    <xdr:colOff>361950</xdr:colOff>
                    <xdr:row>27</xdr:row>
                    <xdr:rowOff>0</xdr:rowOff>
                  </from>
                  <to>
                    <xdr:col>36</xdr:col>
                    <xdr:colOff>285750</xdr:colOff>
                    <xdr:row>27</xdr:row>
                    <xdr:rowOff>219075</xdr:rowOff>
                  </to>
                </anchor>
              </controlPr>
            </control>
          </mc:Choice>
        </mc:AlternateContent>
        <mc:AlternateContent xmlns:mc="http://schemas.openxmlformats.org/markup-compatibility/2006">
          <mc:Choice Requires="x14">
            <control shapeId="15787" r:id="rId768" name="p02c06g05o05">
              <controlPr defaultSize="0" autoFill="0" autoLine="0" autoPict="0">
                <anchor moveWithCells="1" sizeWithCells="1">
                  <from>
                    <xdr:col>36</xdr:col>
                    <xdr:colOff>209550</xdr:colOff>
                    <xdr:row>27</xdr:row>
                    <xdr:rowOff>0</xdr:rowOff>
                  </from>
                  <to>
                    <xdr:col>37</xdr:col>
                    <xdr:colOff>133350</xdr:colOff>
                    <xdr:row>27</xdr:row>
                    <xdr:rowOff>219075</xdr:rowOff>
                  </to>
                </anchor>
              </controlPr>
            </control>
          </mc:Choice>
        </mc:AlternateContent>
        <mc:AlternateContent xmlns:mc="http://schemas.openxmlformats.org/markup-compatibility/2006">
          <mc:Choice Requires="x14">
            <control shapeId="15789" r:id="rId769" name="p02c07g05o01">
              <controlPr defaultSize="0" autoFill="0" autoLine="0" autoPict="0">
                <anchor moveWithCells="1" sizeWithCells="1">
                  <from>
                    <xdr:col>38</xdr:col>
                    <xdr:colOff>66675</xdr:colOff>
                    <xdr:row>27</xdr:row>
                    <xdr:rowOff>0</xdr:rowOff>
                  </from>
                  <to>
                    <xdr:col>38</xdr:col>
                    <xdr:colOff>371475</xdr:colOff>
                    <xdr:row>27</xdr:row>
                    <xdr:rowOff>219075</xdr:rowOff>
                  </to>
                </anchor>
              </controlPr>
            </control>
          </mc:Choice>
        </mc:AlternateContent>
        <mc:AlternateContent xmlns:mc="http://schemas.openxmlformats.org/markup-compatibility/2006">
          <mc:Choice Requires="x14">
            <control shapeId="15790" r:id="rId770" name="p02c07g05o02">
              <controlPr defaultSize="0" autoFill="0" autoLine="0" autoPict="0">
                <anchor moveWithCells="1" sizeWithCells="1">
                  <from>
                    <xdr:col>38</xdr:col>
                    <xdr:colOff>381000</xdr:colOff>
                    <xdr:row>27</xdr:row>
                    <xdr:rowOff>0</xdr:rowOff>
                  </from>
                  <to>
                    <xdr:col>40</xdr:col>
                    <xdr:colOff>76200</xdr:colOff>
                    <xdr:row>27</xdr:row>
                    <xdr:rowOff>219075</xdr:rowOff>
                  </to>
                </anchor>
              </controlPr>
            </control>
          </mc:Choice>
        </mc:AlternateContent>
        <mc:AlternateContent xmlns:mc="http://schemas.openxmlformats.org/markup-compatibility/2006">
          <mc:Choice Requires="x14">
            <control shapeId="15791" r:id="rId771" name="p02c07g05o03">
              <controlPr defaultSize="0" autoFill="0" autoLine="0" autoPict="0">
                <anchor moveWithCells="1" sizeWithCells="1">
                  <from>
                    <xdr:col>40</xdr:col>
                    <xdr:colOff>76200</xdr:colOff>
                    <xdr:row>27</xdr:row>
                    <xdr:rowOff>0</xdr:rowOff>
                  </from>
                  <to>
                    <xdr:col>41</xdr:col>
                    <xdr:colOff>0</xdr:colOff>
                    <xdr:row>27</xdr:row>
                    <xdr:rowOff>219075</xdr:rowOff>
                  </to>
                </anchor>
              </controlPr>
            </control>
          </mc:Choice>
        </mc:AlternateContent>
        <mc:AlternateContent xmlns:mc="http://schemas.openxmlformats.org/markup-compatibility/2006">
          <mc:Choice Requires="x14">
            <control shapeId="15792" r:id="rId772" name="p02c07g05o04">
              <controlPr defaultSize="0" autoFill="0" autoLine="0" autoPict="0">
                <anchor moveWithCells="1" sizeWithCells="1">
                  <from>
                    <xdr:col>40</xdr:col>
                    <xdr:colOff>361950</xdr:colOff>
                    <xdr:row>27</xdr:row>
                    <xdr:rowOff>0</xdr:rowOff>
                  </from>
                  <to>
                    <xdr:col>41</xdr:col>
                    <xdr:colOff>285750</xdr:colOff>
                    <xdr:row>27</xdr:row>
                    <xdr:rowOff>219075</xdr:rowOff>
                  </to>
                </anchor>
              </controlPr>
            </control>
          </mc:Choice>
        </mc:AlternateContent>
        <mc:AlternateContent xmlns:mc="http://schemas.openxmlformats.org/markup-compatibility/2006">
          <mc:Choice Requires="x14">
            <control shapeId="15793" r:id="rId773" name="p02c07g05o05">
              <controlPr defaultSize="0" autoFill="0" autoLine="0" autoPict="0">
                <anchor moveWithCells="1" sizeWithCells="1">
                  <from>
                    <xdr:col>41</xdr:col>
                    <xdr:colOff>209550</xdr:colOff>
                    <xdr:row>27</xdr:row>
                    <xdr:rowOff>0</xdr:rowOff>
                  </from>
                  <to>
                    <xdr:col>42</xdr:col>
                    <xdr:colOff>133350</xdr:colOff>
                    <xdr:row>27</xdr:row>
                    <xdr:rowOff>219075</xdr:rowOff>
                  </to>
                </anchor>
              </controlPr>
            </control>
          </mc:Choice>
        </mc:AlternateContent>
        <mc:AlternateContent xmlns:mc="http://schemas.openxmlformats.org/markup-compatibility/2006">
          <mc:Choice Requires="x14">
            <control shapeId="15795" r:id="rId774" name="p02c08g05o01">
              <controlPr defaultSize="0" autoFill="0" autoLine="0" autoPict="0">
                <anchor moveWithCells="1" sizeWithCells="1">
                  <from>
                    <xdr:col>43</xdr:col>
                    <xdr:colOff>66675</xdr:colOff>
                    <xdr:row>27</xdr:row>
                    <xdr:rowOff>0</xdr:rowOff>
                  </from>
                  <to>
                    <xdr:col>43</xdr:col>
                    <xdr:colOff>371475</xdr:colOff>
                    <xdr:row>27</xdr:row>
                    <xdr:rowOff>219075</xdr:rowOff>
                  </to>
                </anchor>
              </controlPr>
            </control>
          </mc:Choice>
        </mc:AlternateContent>
        <mc:AlternateContent xmlns:mc="http://schemas.openxmlformats.org/markup-compatibility/2006">
          <mc:Choice Requires="x14">
            <control shapeId="15796" r:id="rId775" name="p02c08g05o02">
              <controlPr defaultSize="0" autoFill="0" autoLine="0" autoPict="0">
                <anchor moveWithCells="1" sizeWithCells="1">
                  <from>
                    <xdr:col>43</xdr:col>
                    <xdr:colOff>381000</xdr:colOff>
                    <xdr:row>27</xdr:row>
                    <xdr:rowOff>0</xdr:rowOff>
                  </from>
                  <to>
                    <xdr:col>45</xdr:col>
                    <xdr:colOff>76200</xdr:colOff>
                    <xdr:row>27</xdr:row>
                    <xdr:rowOff>219075</xdr:rowOff>
                  </to>
                </anchor>
              </controlPr>
            </control>
          </mc:Choice>
        </mc:AlternateContent>
        <mc:AlternateContent xmlns:mc="http://schemas.openxmlformats.org/markup-compatibility/2006">
          <mc:Choice Requires="x14">
            <control shapeId="15797" r:id="rId776" name="p02c08g05o03">
              <controlPr defaultSize="0" autoFill="0" autoLine="0" autoPict="0">
                <anchor moveWithCells="1" sizeWithCells="1">
                  <from>
                    <xdr:col>45</xdr:col>
                    <xdr:colOff>76200</xdr:colOff>
                    <xdr:row>27</xdr:row>
                    <xdr:rowOff>0</xdr:rowOff>
                  </from>
                  <to>
                    <xdr:col>46</xdr:col>
                    <xdr:colOff>0</xdr:colOff>
                    <xdr:row>27</xdr:row>
                    <xdr:rowOff>219075</xdr:rowOff>
                  </to>
                </anchor>
              </controlPr>
            </control>
          </mc:Choice>
        </mc:AlternateContent>
        <mc:AlternateContent xmlns:mc="http://schemas.openxmlformats.org/markup-compatibility/2006">
          <mc:Choice Requires="x14">
            <control shapeId="15798" r:id="rId777" name="p02c08g05o04">
              <controlPr defaultSize="0" autoFill="0" autoLine="0" autoPict="0">
                <anchor moveWithCells="1" sizeWithCells="1">
                  <from>
                    <xdr:col>45</xdr:col>
                    <xdr:colOff>361950</xdr:colOff>
                    <xdr:row>27</xdr:row>
                    <xdr:rowOff>0</xdr:rowOff>
                  </from>
                  <to>
                    <xdr:col>46</xdr:col>
                    <xdr:colOff>285750</xdr:colOff>
                    <xdr:row>27</xdr:row>
                    <xdr:rowOff>219075</xdr:rowOff>
                  </to>
                </anchor>
              </controlPr>
            </control>
          </mc:Choice>
        </mc:AlternateContent>
        <mc:AlternateContent xmlns:mc="http://schemas.openxmlformats.org/markup-compatibility/2006">
          <mc:Choice Requires="x14">
            <control shapeId="15799" r:id="rId778" name="p02c08g05o05">
              <controlPr defaultSize="0" autoFill="0" autoLine="0" autoPict="0">
                <anchor moveWithCells="1" sizeWithCells="1">
                  <from>
                    <xdr:col>46</xdr:col>
                    <xdr:colOff>209550</xdr:colOff>
                    <xdr:row>27</xdr:row>
                    <xdr:rowOff>0</xdr:rowOff>
                  </from>
                  <to>
                    <xdr:col>47</xdr:col>
                    <xdr:colOff>133350</xdr:colOff>
                    <xdr:row>27</xdr:row>
                    <xdr:rowOff>219075</xdr:rowOff>
                  </to>
                </anchor>
              </controlPr>
            </control>
          </mc:Choice>
        </mc:AlternateContent>
        <mc:AlternateContent xmlns:mc="http://schemas.openxmlformats.org/markup-compatibility/2006">
          <mc:Choice Requires="x14">
            <control shapeId="15801" r:id="rId779" name="p02c09g05o01">
              <controlPr defaultSize="0" autoFill="0" autoLine="0" autoPict="0">
                <anchor moveWithCells="1" sizeWithCells="1">
                  <from>
                    <xdr:col>48</xdr:col>
                    <xdr:colOff>66675</xdr:colOff>
                    <xdr:row>27</xdr:row>
                    <xdr:rowOff>0</xdr:rowOff>
                  </from>
                  <to>
                    <xdr:col>48</xdr:col>
                    <xdr:colOff>371475</xdr:colOff>
                    <xdr:row>27</xdr:row>
                    <xdr:rowOff>219075</xdr:rowOff>
                  </to>
                </anchor>
              </controlPr>
            </control>
          </mc:Choice>
        </mc:AlternateContent>
        <mc:AlternateContent xmlns:mc="http://schemas.openxmlformats.org/markup-compatibility/2006">
          <mc:Choice Requires="x14">
            <control shapeId="15802" r:id="rId780" name="p02c09g05o02">
              <controlPr defaultSize="0" autoFill="0" autoLine="0" autoPict="0">
                <anchor moveWithCells="1" sizeWithCells="1">
                  <from>
                    <xdr:col>48</xdr:col>
                    <xdr:colOff>381000</xdr:colOff>
                    <xdr:row>27</xdr:row>
                    <xdr:rowOff>0</xdr:rowOff>
                  </from>
                  <to>
                    <xdr:col>50</xdr:col>
                    <xdr:colOff>76200</xdr:colOff>
                    <xdr:row>27</xdr:row>
                    <xdr:rowOff>219075</xdr:rowOff>
                  </to>
                </anchor>
              </controlPr>
            </control>
          </mc:Choice>
        </mc:AlternateContent>
        <mc:AlternateContent xmlns:mc="http://schemas.openxmlformats.org/markup-compatibility/2006">
          <mc:Choice Requires="x14">
            <control shapeId="15803" r:id="rId781" name="p02c09g05o03">
              <controlPr defaultSize="0" autoFill="0" autoLine="0" autoPict="0">
                <anchor moveWithCells="1" sizeWithCells="1">
                  <from>
                    <xdr:col>50</xdr:col>
                    <xdr:colOff>76200</xdr:colOff>
                    <xdr:row>27</xdr:row>
                    <xdr:rowOff>0</xdr:rowOff>
                  </from>
                  <to>
                    <xdr:col>51</xdr:col>
                    <xdr:colOff>0</xdr:colOff>
                    <xdr:row>27</xdr:row>
                    <xdr:rowOff>219075</xdr:rowOff>
                  </to>
                </anchor>
              </controlPr>
            </control>
          </mc:Choice>
        </mc:AlternateContent>
        <mc:AlternateContent xmlns:mc="http://schemas.openxmlformats.org/markup-compatibility/2006">
          <mc:Choice Requires="x14">
            <control shapeId="15804" r:id="rId782" name="p02c09g05o04">
              <controlPr defaultSize="0" autoFill="0" autoLine="0" autoPict="0">
                <anchor moveWithCells="1" sizeWithCells="1">
                  <from>
                    <xdr:col>50</xdr:col>
                    <xdr:colOff>361950</xdr:colOff>
                    <xdr:row>27</xdr:row>
                    <xdr:rowOff>0</xdr:rowOff>
                  </from>
                  <to>
                    <xdr:col>51</xdr:col>
                    <xdr:colOff>285750</xdr:colOff>
                    <xdr:row>27</xdr:row>
                    <xdr:rowOff>219075</xdr:rowOff>
                  </to>
                </anchor>
              </controlPr>
            </control>
          </mc:Choice>
        </mc:AlternateContent>
        <mc:AlternateContent xmlns:mc="http://schemas.openxmlformats.org/markup-compatibility/2006">
          <mc:Choice Requires="x14">
            <control shapeId="15805" r:id="rId783" name="p02c09g05o05">
              <controlPr defaultSize="0" autoFill="0" autoLine="0" autoPict="0">
                <anchor moveWithCells="1" sizeWithCells="1">
                  <from>
                    <xdr:col>51</xdr:col>
                    <xdr:colOff>209550</xdr:colOff>
                    <xdr:row>27</xdr:row>
                    <xdr:rowOff>0</xdr:rowOff>
                  </from>
                  <to>
                    <xdr:col>52</xdr:col>
                    <xdr:colOff>133350</xdr:colOff>
                    <xdr:row>27</xdr:row>
                    <xdr:rowOff>219075</xdr:rowOff>
                  </to>
                </anchor>
              </controlPr>
            </control>
          </mc:Choice>
        </mc:AlternateContent>
        <mc:AlternateContent xmlns:mc="http://schemas.openxmlformats.org/markup-compatibility/2006">
          <mc:Choice Requires="x14">
            <control shapeId="15807" r:id="rId784" name="p02c10g05o01">
              <controlPr defaultSize="0" autoFill="0" autoLine="0" autoPict="0">
                <anchor moveWithCells="1" sizeWithCells="1">
                  <from>
                    <xdr:col>53</xdr:col>
                    <xdr:colOff>66675</xdr:colOff>
                    <xdr:row>27</xdr:row>
                    <xdr:rowOff>0</xdr:rowOff>
                  </from>
                  <to>
                    <xdr:col>53</xdr:col>
                    <xdr:colOff>371475</xdr:colOff>
                    <xdr:row>27</xdr:row>
                    <xdr:rowOff>219075</xdr:rowOff>
                  </to>
                </anchor>
              </controlPr>
            </control>
          </mc:Choice>
        </mc:AlternateContent>
        <mc:AlternateContent xmlns:mc="http://schemas.openxmlformats.org/markup-compatibility/2006">
          <mc:Choice Requires="x14">
            <control shapeId="15808" r:id="rId785" name="p02c10g05o02">
              <controlPr defaultSize="0" autoFill="0" autoLine="0" autoPict="0">
                <anchor moveWithCells="1" sizeWithCells="1">
                  <from>
                    <xdr:col>53</xdr:col>
                    <xdr:colOff>381000</xdr:colOff>
                    <xdr:row>27</xdr:row>
                    <xdr:rowOff>0</xdr:rowOff>
                  </from>
                  <to>
                    <xdr:col>55</xdr:col>
                    <xdr:colOff>76200</xdr:colOff>
                    <xdr:row>27</xdr:row>
                    <xdr:rowOff>219075</xdr:rowOff>
                  </to>
                </anchor>
              </controlPr>
            </control>
          </mc:Choice>
        </mc:AlternateContent>
        <mc:AlternateContent xmlns:mc="http://schemas.openxmlformats.org/markup-compatibility/2006">
          <mc:Choice Requires="x14">
            <control shapeId="15809" r:id="rId786" name="p02c10g05o03">
              <controlPr defaultSize="0" autoFill="0" autoLine="0" autoPict="0">
                <anchor moveWithCells="1" sizeWithCells="1">
                  <from>
                    <xdr:col>55</xdr:col>
                    <xdr:colOff>76200</xdr:colOff>
                    <xdr:row>27</xdr:row>
                    <xdr:rowOff>0</xdr:rowOff>
                  </from>
                  <to>
                    <xdr:col>56</xdr:col>
                    <xdr:colOff>0</xdr:colOff>
                    <xdr:row>27</xdr:row>
                    <xdr:rowOff>219075</xdr:rowOff>
                  </to>
                </anchor>
              </controlPr>
            </control>
          </mc:Choice>
        </mc:AlternateContent>
        <mc:AlternateContent xmlns:mc="http://schemas.openxmlformats.org/markup-compatibility/2006">
          <mc:Choice Requires="x14">
            <control shapeId="15810" r:id="rId787" name="p02c10g05o04">
              <controlPr defaultSize="0" autoFill="0" autoLine="0" autoPict="0">
                <anchor moveWithCells="1" sizeWithCells="1">
                  <from>
                    <xdr:col>55</xdr:col>
                    <xdr:colOff>361950</xdr:colOff>
                    <xdr:row>27</xdr:row>
                    <xdr:rowOff>0</xdr:rowOff>
                  </from>
                  <to>
                    <xdr:col>56</xdr:col>
                    <xdr:colOff>285750</xdr:colOff>
                    <xdr:row>27</xdr:row>
                    <xdr:rowOff>219075</xdr:rowOff>
                  </to>
                </anchor>
              </controlPr>
            </control>
          </mc:Choice>
        </mc:AlternateContent>
        <mc:AlternateContent xmlns:mc="http://schemas.openxmlformats.org/markup-compatibility/2006">
          <mc:Choice Requires="x14">
            <control shapeId="15811" r:id="rId788" name="p02c10g05o05">
              <controlPr defaultSize="0" autoFill="0" autoLine="0" autoPict="0">
                <anchor moveWithCells="1" sizeWithCells="1">
                  <from>
                    <xdr:col>56</xdr:col>
                    <xdr:colOff>209550</xdr:colOff>
                    <xdr:row>27</xdr:row>
                    <xdr:rowOff>0</xdr:rowOff>
                  </from>
                  <to>
                    <xdr:col>57</xdr:col>
                    <xdr:colOff>133350</xdr:colOff>
                    <xdr:row>27</xdr:row>
                    <xdr:rowOff>219075</xdr:rowOff>
                  </to>
                </anchor>
              </controlPr>
            </control>
          </mc:Choice>
        </mc:AlternateContent>
        <mc:AlternateContent xmlns:mc="http://schemas.openxmlformats.org/markup-compatibility/2006">
          <mc:Choice Requires="x14">
            <control shapeId="15813" r:id="rId789" name="p02c11g05o01">
              <controlPr defaultSize="0" autoFill="0" autoLine="0" autoPict="0">
                <anchor moveWithCells="1" sizeWithCells="1">
                  <from>
                    <xdr:col>58</xdr:col>
                    <xdr:colOff>66675</xdr:colOff>
                    <xdr:row>27</xdr:row>
                    <xdr:rowOff>0</xdr:rowOff>
                  </from>
                  <to>
                    <xdr:col>58</xdr:col>
                    <xdr:colOff>371475</xdr:colOff>
                    <xdr:row>27</xdr:row>
                    <xdr:rowOff>219075</xdr:rowOff>
                  </to>
                </anchor>
              </controlPr>
            </control>
          </mc:Choice>
        </mc:AlternateContent>
        <mc:AlternateContent xmlns:mc="http://schemas.openxmlformats.org/markup-compatibility/2006">
          <mc:Choice Requires="x14">
            <control shapeId="15814" r:id="rId790" name="p02c11g05o02">
              <controlPr defaultSize="0" autoFill="0" autoLine="0" autoPict="0">
                <anchor moveWithCells="1" sizeWithCells="1">
                  <from>
                    <xdr:col>58</xdr:col>
                    <xdr:colOff>381000</xdr:colOff>
                    <xdr:row>27</xdr:row>
                    <xdr:rowOff>0</xdr:rowOff>
                  </from>
                  <to>
                    <xdr:col>60</xdr:col>
                    <xdr:colOff>76200</xdr:colOff>
                    <xdr:row>27</xdr:row>
                    <xdr:rowOff>219075</xdr:rowOff>
                  </to>
                </anchor>
              </controlPr>
            </control>
          </mc:Choice>
        </mc:AlternateContent>
        <mc:AlternateContent xmlns:mc="http://schemas.openxmlformats.org/markup-compatibility/2006">
          <mc:Choice Requires="x14">
            <control shapeId="15815" r:id="rId791" name="p02c11g05o03">
              <controlPr defaultSize="0" autoFill="0" autoLine="0" autoPict="0">
                <anchor moveWithCells="1" sizeWithCells="1">
                  <from>
                    <xdr:col>60</xdr:col>
                    <xdr:colOff>76200</xdr:colOff>
                    <xdr:row>27</xdr:row>
                    <xdr:rowOff>0</xdr:rowOff>
                  </from>
                  <to>
                    <xdr:col>61</xdr:col>
                    <xdr:colOff>0</xdr:colOff>
                    <xdr:row>27</xdr:row>
                    <xdr:rowOff>219075</xdr:rowOff>
                  </to>
                </anchor>
              </controlPr>
            </control>
          </mc:Choice>
        </mc:AlternateContent>
        <mc:AlternateContent xmlns:mc="http://schemas.openxmlformats.org/markup-compatibility/2006">
          <mc:Choice Requires="x14">
            <control shapeId="15816" r:id="rId792" name="p02c11g05o04">
              <controlPr defaultSize="0" autoFill="0" autoLine="0" autoPict="0">
                <anchor moveWithCells="1" sizeWithCells="1">
                  <from>
                    <xdr:col>60</xdr:col>
                    <xdr:colOff>361950</xdr:colOff>
                    <xdr:row>27</xdr:row>
                    <xdr:rowOff>0</xdr:rowOff>
                  </from>
                  <to>
                    <xdr:col>61</xdr:col>
                    <xdr:colOff>285750</xdr:colOff>
                    <xdr:row>27</xdr:row>
                    <xdr:rowOff>219075</xdr:rowOff>
                  </to>
                </anchor>
              </controlPr>
            </control>
          </mc:Choice>
        </mc:AlternateContent>
        <mc:AlternateContent xmlns:mc="http://schemas.openxmlformats.org/markup-compatibility/2006">
          <mc:Choice Requires="x14">
            <control shapeId="15817" r:id="rId793" name="p02c11g05o05">
              <controlPr defaultSize="0" autoFill="0" autoLine="0" autoPict="0">
                <anchor moveWithCells="1" sizeWithCells="1">
                  <from>
                    <xdr:col>61</xdr:col>
                    <xdr:colOff>209550</xdr:colOff>
                    <xdr:row>27</xdr:row>
                    <xdr:rowOff>0</xdr:rowOff>
                  </from>
                  <to>
                    <xdr:col>62</xdr:col>
                    <xdr:colOff>133350</xdr:colOff>
                    <xdr:row>27</xdr:row>
                    <xdr:rowOff>219075</xdr:rowOff>
                  </to>
                </anchor>
              </controlPr>
            </control>
          </mc:Choice>
        </mc:AlternateContent>
        <mc:AlternateContent xmlns:mc="http://schemas.openxmlformats.org/markup-compatibility/2006">
          <mc:Choice Requires="x14">
            <control shapeId="15819" r:id="rId794" name="p02c12g05o01">
              <controlPr defaultSize="0" autoFill="0" autoLine="0" autoPict="0">
                <anchor moveWithCells="1" sizeWithCells="1">
                  <from>
                    <xdr:col>63</xdr:col>
                    <xdr:colOff>66675</xdr:colOff>
                    <xdr:row>27</xdr:row>
                    <xdr:rowOff>0</xdr:rowOff>
                  </from>
                  <to>
                    <xdr:col>63</xdr:col>
                    <xdr:colOff>371475</xdr:colOff>
                    <xdr:row>27</xdr:row>
                    <xdr:rowOff>219075</xdr:rowOff>
                  </to>
                </anchor>
              </controlPr>
            </control>
          </mc:Choice>
        </mc:AlternateContent>
        <mc:AlternateContent xmlns:mc="http://schemas.openxmlformats.org/markup-compatibility/2006">
          <mc:Choice Requires="x14">
            <control shapeId="15820" r:id="rId795" name="p02c12g05o02">
              <controlPr defaultSize="0" autoFill="0" autoLine="0" autoPict="0">
                <anchor moveWithCells="1" sizeWithCells="1">
                  <from>
                    <xdr:col>63</xdr:col>
                    <xdr:colOff>381000</xdr:colOff>
                    <xdr:row>27</xdr:row>
                    <xdr:rowOff>0</xdr:rowOff>
                  </from>
                  <to>
                    <xdr:col>65</xdr:col>
                    <xdr:colOff>76200</xdr:colOff>
                    <xdr:row>27</xdr:row>
                    <xdr:rowOff>219075</xdr:rowOff>
                  </to>
                </anchor>
              </controlPr>
            </control>
          </mc:Choice>
        </mc:AlternateContent>
        <mc:AlternateContent xmlns:mc="http://schemas.openxmlformats.org/markup-compatibility/2006">
          <mc:Choice Requires="x14">
            <control shapeId="15821" r:id="rId796" name="p02c12g05o03">
              <controlPr defaultSize="0" autoFill="0" autoLine="0" autoPict="0">
                <anchor moveWithCells="1" sizeWithCells="1">
                  <from>
                    <xdr:col>65</xdr:col>
                    <xdr:colOff>76200</xdr:colOff>
                    <xdr:row>27</xdr:row>
                    <xdr:rowOff>0</xdr:rowOff>
                  </from>
                  <to>
                    <xdr:col>66</xdr:col>
                    <xdr:colOff>0</xdr:colOff>
                    <xdr:row>27</xdr:row>
                    <xdr:rowOff>219075</xdr:rowOff>
                  </to>
                </anchor>
              </controlPr>
            </control>
          </mc:Choice>
        </mc:AlternateContent>
        <mc:AlternateContent xmlns:mc="http://schemas.openxmlformats.org/markup-compatibility/2006">
          <mc:Choice Requires="x14">
            <control shapeId="15822" r:id="rId797" name="p02c12g05o04">
              <controlPr defaultSize="0" autoFill="0" autoLine="0" autoPict="0">
                <anchor moveWithCells="1" sizeWithCells="1">
                  <from>
                    <xdr:col>65</xdr:col>
                    <xdr:colOff>361950</xdr:colOff>
                    <xdr:row>27</xdr:row>
                    <xdr:rowOff>0</xdr:rowOff>
                  </from>
                  <to>
                    <xdr:col>66</xdr:col>
                    <xdr:colOff>285750</xdr:colOff>
                    <xdr:row>27</xdr:row>
                    <xdr:rowOff>219075</xdr:rowOff>
                  </to>
                </anchor>
              </controlPr>
            </control>
          </mc:Choice>
        </mc:AlternateContent>
        <mc:AlternateContent xmlns:mc="http://schemas.openxmlformats.org/markup-compatibility/2006">
          <mc:Choice Requires="x14">
            <control shapeId="15823" r:id="rId798" name="p02c12g05o05">
              <controlPr defaultSize="0" autoFill="0" autoLine="0" autoPict="0">
                <anchor moveWithCells="1" sizeWithCells="1">
                  <from>
                    <xdr:col>66</xdr:col>
                    <xdr:colOff>209550</xdr:colOff>
                    <xdr:row>27</xdr:row>
                    <xdr:rowOff>0</xdr:rowOff>
                  </from>
                  <to>
                    <xdr:col>67</xdr:col>
                    <xdr:colOff>133350</xdr:colOff>
                    <xdr:row>27</xdr:row>
                    <xdr:rowOff>219075</xdr:rowOff>
                  </to>
                </anchor>
              </controlPr>
            </control>
          </mc:Choice>
        </mc:AlternateContent>
        <mc:AlternateContent xmlns:mc="http://schemas.openxmlformats.org/markup-compatibility/2006">
          <mc:Choice Requires="x14">
            <control shapeId="15825" r:id="rId799" name="p02c13g05o01">
              <controlPr defaultSize="0" autoFill="0" autoLine="0" autoPict="0">
                <anchor moveWithCells="1" sizeWithCells="1">
                  <from>
                    <xdr:col>68</xdr:col>
                    <xdr:colOff>66675</xdr:colOff>
                    <xdr:row>27</xdr:row>
                    <xdr:rowOff>0</xdr:rowOff>
                  </from>
                  <to>
                    <xdr:col>68</xdr:col>
                    <xdr:colOff>371475</xdr:colOff>
                    <xdr:row>27</xdr:row>
                    <xdr:rowOff>219075</xdr:rowOff>
                  </to>
                </anchor>
              </controlPr>
            </control>
          </mc:Choice>
        </mc:AlternateContent>
        <mc:AlternateContent xmlns:mc="http://schemas.openxmlformats.org/markup-compatibility/2006">
          <mc:Choice Requires="x14">
            <control shapeId="15826" r:id="rId800" name="p02c13g05o02">
              <controlPr defaultSize="0" autoFill="0" autoLine="0" autoPict="0">
                <anchor moveWithCells="1" sizeWithCells="1">
                  <from>
                    <xdr:col>68</xdr:col>
                    <xdr:colOff>381000</xdr:colOff>
                    <xdr:row>27</xdr:row>
                    <xdr:rowOff>0</xdr:rowOff>
                  </from>
                  <to>
                    <xdr:col>70</xdr:col>
                    <xdr:colOff>76200</xdr:colOff>
                    <xdr:row>27</xdr:row>
                    <xdr:rowOff>219075</xdr:rowOff>
                  </to>
                </anchor>
              </controlPr>
            </control>
          </mc:Choice>
        </mc:AlternateContent>
        <mc:AlternateContent xmlns:mc="http://schemas.openxmlformats.org/markup-compatibility/2006">
          <mc:Choice Requires="x14">
            <control shapeId="15827" r:id="rId801" name="p02c13g05o03">
              <controlPr defaultSize="0" autoFill="0" autoLine="0" autoPict="0">
                <anchor moveWithCells="1" sizeWithCells="1">
                  <from>
                    <xdr:col>70</xdr:col>
                    <xdr:colOff>76200</xdr:colOff>
                    <xdr:row>27</xdr:row>
                    <xdr:rowOff>0</xdr:rowOff>
                  </from>
                  <to>
                    <xdr:col>71</xdr:col>
                    <xdr:colOff>0</xdr:colOff>
                    <xdr:row>27</xdr:row>
                    <xdr:rowOff>219075</xdr:rowOff>
                  </to>
                </anchor>
              </controlPr>
            </control>
          </mc:Choice>
        </mc:AlternateContent>
        <mc:AlternateContent xmlns:mc="http://schemas.openxmlformats.org/markup-compatibility/2006">
          <mc:Choice Requires="x14">
            <control shapeId="15828" r:id="rId802" name="p02c13g05o04">
              <controlPr defaultSize="0" autoFill="0" autoLine="0" autoPict="0">
                <anchor moveWithCells="1" sizeWithCells="1">
                  <from>
                    <xdr:col>70</xdr:col>
                    <xdr:colOff>361950</xdr:colOff>
                    <xdr:row>27</xdr:row>
                    <xdr:rowOff>0</xdr:rowOff>
                  </from>
                  <to>
                    <xdr:col>71</xdr:col>
                    <xdr:colOff>285750</xdr:colOff>
                    <xdr:row>27</xdr:row>
                    <xdr:rowOff>219075</xdr:rowOff>
                  </to>
                </anchor>
              </controlPr>
            </control>
          </mc:Choice>
        </mc:AlternateContent>
        <mc:AlternateContent xmlns:mc="http://schemas.openxmlformats.org/markup-compatibility/2006">
          <mc:Choice Requires="x14">
            <control shapeId="15829" r:id="rId803" name="p02c13g05o05">
              <controlPr defaultSize="0" autoFill="0" autoLine="0" autoPict="0">
                <anchor moveWithCells="1" sizeWithCells="1">
                  <from>
                    <xdr:col>71</xdr:col>
                    <xdr:colOff>209550</xdr:colOff>
                    <xdr:row>27</xdr:row>
                    <xdr:rowOff>0</xdr:rowOff>
                  </from>
                  <to>
                    <xdr:col>72</xdr:col>
                    <xdr:colOff>133350</xdr:colOff>
                    <xdr:row>27</xdr:row>
                    <xdr:rowOff>219075</xdr:rowOff>
                  </to>
                </anchor>
              </controlPr>
            </control>
          </mc:Choice>
        </mc:AlternateContent>
        <mc:AlternateContent xmlns:mc="http://schemas.openxmlformats.org/markup-compatibility/2006">
          <mc:Choice Requires="x14">
            <control shapeId="15831" r:id="rId804" name="p02c14g05o01">
              <controlPr defaultSize="0" autoFill="0" autoLine="0" autoPict="0">
                <anchor moveWithCells="1" sizeWithCells="1">
                  <from>
                    <xdr:col>73</xdr:col>
                    <xdr:colOff>66675</xdr:colOff>
                    <xdr:row>27</xdr:row>
                    <xdr:rowOff>0</xdr:rowOff>
                  </from>
                  <to>
                    <xdr:col>73</xdr:col>
                    <xdr:colOff>371475</xdr:colOff>
                    <xdr:row>27</xdr:row>
                    <xdr:rowOff>219075</xdr:rowOff>
                  </to>
                </anchor>
              </controlPr>
            </control>
          </mc:Choice>
        </mc:AlternateContent>
        <mc:AlternateContent xmlns:mc="http://schemas.openxmlformats.org/markup-compatibility/2006">
          <mc:Choice Requires="x14">
            <control shapeId="15832" r:id="rId805" name="p02c14g05o02">
              <controlPr defaultSize="0" autoFill="0" autoLine="0" autoPict="0">
                <anchor moveWithCells="1" sizeWithCells="1">
                  <from>
                    <xdr:col>73</xdr:col>
                    <xdr:colOff>381000</xdr:colOff>
                    <xdr:row>27</xdr:row>
                    <xdr:rowOff>0</xdr:rowOff>
                  </from>
                  <to>
                    <xdr:col>75</xdr:col>
                    <xdr:colOff>76200</xdr:colOff>
                    <xdr:row>27</xdr:row>
                    <xdr:rowOff>219075</xdr:rowOff>
                  </to>
                </anchor>
              </controlPr>
            </control>
          </mc:Choice>
        </mc:AlternateContent>
        <mc:AlternateContent xmlns:mc="http://schemas.openxmlformats.org/markup-compatibility/2006">
          <mc:Choice Requires="x14">
            <control shapeId="15833" r:id="rId806" name="p02c14g05o03">
              <controlPr defaultSize="0" autoFill="0" autoLine="0" autoPict="0">
                <anchor moveWithCells="1" sizeWithCells="1">
                  <from>
                    <xdr:col>75</xdr:col>
                    <xdr:colOff>76200</xdr:colOff>
                    <xdr:row>27</xdr:row>
                    <xdr:rowOff>0</xdr:rowOff>
                  </from>
                  <to>
                    <xdr:col>76</xdr:col>
                    <xdr:colOff>0</xdr:colOff>
                    <xdr:row>27</xdr:row>
                    <xdr:rowOff>219075</xdr:rowOff>
                  </to>
                </anchor>
              </controlPr>
            </control>
          </mc:Choice>
        </mc:AlternateContent>
        <mc:AlternateContent xmlns:mc="http://schemas.openxmlformats.org/markup-compatibility/2006">
          <mc:Choice Requires="x14">
            <control shapeId="15834" r:id="rId807" name="p02c14g05o04">
              <controlPr defaultSize="0" autoFill="0" autoLine="0" autoPict="0">
                <anchor moveWithCells="1" sizeWithCells="1">
                  <from>
                    <xdr:col>75</xdr:col>
                    <xdr:colOff>361950</xdr:colOff>
                    <xdr:row>27</xdr:row>
                    <xdr:rowOff>0</xdr:rowOff>
                  </from>
                  <to>
                    <xdr:col>76</xdr:col>
                    <xdr:colOff>285750</xdr:colOff>
                    <xdr:row>27</xdr:row>
                    <xdr:rowOff>219075</xdr:rowOff>
                  </to>
                </anchor>
              </controlPr>
            </control>
          </mc:Choice>
        </mc:AlternateContent>
        <mc:AlternateContent xmlns:mc="http://schemas.openxmlformats.org/markup-compatibility/2006">
          <mc:Choice Requires="x14">
            <control shapeId="15835" r:id="rId808" name="p02c14g05o05">
              <controlPr defaultSize="0" autoFill="0" autoLine="0" autoPict="0">
                <anchor moveWithCells="1" sizeWithCells="1">
                  <from>
                    <xdr:col>76</xdr:col>
                    <xdr:colOff>209550</xdr:colOff>
                    <xdr:row>27</xdr:row>
                    <xdr:rowOff>0</xdr:rowOff>
                  </from>
                  <to>
                    <xdr:col>77</xdr:col>
                    <xdr:colOff>133350</xdr:colOff>
                    <xdr:row>27</xdr:row>
                    <xdr:rowOff>219075</xdr:rowOff>
                  </to>
                </anchor>
              </controlPr>
            </control>
          </mc:Choice>
        </mc:AlternateContent>
        <mc:AlternateContent xmlns:mc="http://schemas.openxmlformats.org/markup-compatibility/2006">
          <mc:Choice Requires="x14">
            <control shapeId="15837" r:id="rId809" name="p02c15g05o01">
              <controlPr defaultSize="0" autoFill="0" autoLine="0" autoPict="0">
                <anchor moveWithCells="1" sizeWithCells="1">
                  <from>
                    <xdr:col>78</xdr:col>
                    <xdr:colOff>66675</xdr:colOff>
                    <xdr:row>27</xdr:row>
                    <xdr:rowOff>0</xdr:rowOff>
                  </from>
                  <to>
                    <xdr:col>78</xdr:col>
                    <xdr:colOff>371475</xdr:colOff>
                    <xdr:row>27</xdr:row>
                    <xdr:rowOff>219075</xdr:rowOff>
                  </to>
                </anchor>
              </controlPr>
            </control>
          </mc:Choice>
        </mc:AlternateContent>
        <mc:AlternateContent xmlns:mc="http://schemas.openxmlformats.org/markup-compatibility/2006">
          <mc:Choice Requires="x14">
            <control shapeId="15838" r:id="rId810" name="p02c15g05o02">
              <controlPr defaultSize="0" autoFill="0" autoLine="0" autoPict="0">
                <anchor moveWithCells="1" sizeWithCells="1">
                  <from>
                    <xdr:col>78</xdr:col>
                    <xdr:colOff>381000</xdr:colOff>
                    <xdr:row>27</xdr:row>
                    <xdr:rowOff>0</xdr:rowOff>
                  </from>
                  <to>
                    <xdr:col>80</xdr:col>
                    <xdr:colOff>76200</xdr:colOff>
                    <xdr:row>27</xdr:row>
                    <xdr:rowOff>219075</xdr:rowOff>
                  </to>
                </anchor>
              </controlPr>
            </control>
          </mc:Choice>
        </mc:AlternateContent>
        <mc:AlternateContent xmlns:mc="http://schemas.openxmlformats.org/markup-compatibility/2006">
          <mc:Choice Requires="x14">
            <control shapeId="15839" r:id="rId811" name="p02c15g05o03">
              <controlPr defaultSize="0" autoFill="0" autoLine="0" autoPict="0">
                <anchor moveWithCells="1" sizeWithCells="1">
                  <from>
                    <xdr:col>80</xdr:col>
                    <xdr:colOff>76200</xdr:colOff>
                    <xdr:row>27</xdr:row>
                    <xdr:rowOff>0</xdr:rowOff>
                  </from>
                  <to>
                    <xdr:col>81</xdr:col>
                    <xdr:colOff>0</xdr:colOff>
                    <xdr:row>27</xdr:row>
                    <xdr:rowOff>219075</xdr:rowOff>
                  </to>
                </anchor>
              </controlPr>
            </control>
          </mc:Choice>
        </mc:AlternateContent>
        <mc:AlternateContent xmlns:mc="http://schemas.openxmlformats.org/markup-compatibility/2006">
          <mc:Choice Requires="x14">
            <control shapeId="15840" r:id="rId812" name="p02c15g05o04">
              <controlPr defaultSize="0" autoFill="0" autoLine="0" autoPict="0">
                <anchor moveWithCells="1" sizeWithCells="1">
                  <from>
                    <xdr:col>80</xdr:col>
                    <xdr:colOff>361950</xdr:colOff>
                    <xdr:row>27</xdr:row>
                    <xdr:rowOff>0</xdr:rowOff>
                  </from>
                  <to>
                    <xdr:col>81</xdr:col>
                    <xdr:colOff>285750</xdr:colOff>
                    <xdr:row>27</xdr:row>
                    <xdr:rowOff>219075</xdr:rowOff>
                  </to>
                </anchor>
              </controlPr>
            </control>
          </mc:Choice>
        </mc:AlternateContent>
        <mc:AlternateContent xmlns:mc="http://schemas.openxmlformats.org/markup-compatibility/2006">
          <mc:Choice Requires="x14">
            <control shapeId="15841" r:id="rId813" name="p02c15g05o05">
              <controlPr defaultSize="0" autoFill="0" autoLine="0" autoPict="0">
                <anchor moveWithCells="1" sizeWithCells="1">
                  <from>
                    <xdr:col>81</xdr:col>
                    <xdr:colOff>209550</xdr:colOff>
                    <xdr:row>27</xdr:row>
                    <xdr:rowOff>0</xdr:rowOff>
                  </from>
                  <to>
                    <xdr:col>82</xdr:col>
                    <xdr:colOff>133350</xdr:colOff>
                    <xdr:row>27</xdr:row>
                    <xdr:rowOff>219075</xdr:rowOff>
                  </to>
                </anchor>
              </controlPr>
            </control>
          </mc:Choice>
        </mc:AlternateContent>
        <mc:AlternateContent xmlns:mc="http://schemas.openxmlformats.org/markup-compatibility/2006">
          <mc:Choice Requires="x14">
            <control shapeId="15843" r:id="rId814" name="p02c16g05o01">
              <controlPr defaultSize="0" autoFill="0" autoLine="0" autoPict="0">
                <anchor moveWithCells="1" sizeWithCells="1">
                  <from>
                    <xdr:col>83</xdr:col>
                    <xdr:colOff>66675</xdr:colOff>
                    <xdr:row>27</xdr:row>
                    <xdr:rowOff>0</xdr:rowOff>
                  </from>
                  <to>
                    <xdr:col>83</xdr:col>
                    <xdr:colOff>371475</xdr:colOff>
                    <xdr:row>27</xdr:row>
                    <xdr:rowOff>219075</xdr:rowOff>
                  </to>
                </anchor>
              </controlPr>
            </control>
          </mc:Choice>
        </mc:AlternateContent>
        <mc:AlternateContent xmlns:mc="http://schemas.openxmlformats.org/markup-compatibility/2006">
          <mc:Choice Requires="x14">
            <control shapeId="15844" r:id="rId815" name="p02c16g05o02">
              <controlPr defaultSize="0" autoFill="0" autoLine="0" autoPict="0">
                <anchor moveWithCells="1" sizeWithCells="1">
                  <from>
                    <xdr:col>83</xdr:col>
                    <xdr:colOff>381000</xdr:colOff>
                    <xdr:row>27</xdr:row>
                    <xdr:rowOff>0</xdr:rowOff>
                  </from>
                  <to>
                    <xdr:col>85</xdr:col>
                    <xdr:colOff>76200</xdr:colOff>
                    <xdr:row>27</xdr:row>
                    <xdr:rowOff>219075</xdr:rowOff>
                  </to>
                </anchor>
              </controlPr>
            </control>
          </mc:Choice>
        </mc:AlternateContent>
        <mc:AlternateContent xmlns:mc="http://schemas.openxmlformats.org/markup-compatibility/2006">
          <mc:Choice Requires="x14">
            <control shapeId="15845" r:id="rId816" name="p02c16g05o03">
              <controlPr defaultSize="0" autoFill="0" autoLine="0" autoPict="0">
                <anchor moveWithCells="1" sizeWithCells="1">
                  <from>
                    <xdr:col>85</xdr:col>
                    <xdr:colOff>76200</xdr:colOff>
                    <xdr:row>27</xdr:row>
                    <xdr:rowOff>0</xdr:rowOff>
                  </from>
                  <to>
                    <xdr:col>86</xdr:col>
                    <xdr:colOff>0</xdr:colOff>
                    <xdr:row>27</xdr:row>
                    <xdr:rowOff>219075</xdr:rowOff>
                  </to>
                </anchor>
              </controlPr>
            </control>
          </mc:Choice>
        </mc:AlternateContent>
        <mc:AlternateContent xmlns:mc="http://schemas.openxmlformats.org/markup-compatibility/2006">
          <mc:Choice Requires="x14">
            <control shapeId="15846" r:id="rId817" name="p02c16g05o04">
              <controlPr defaultSize="0" autoFill="0" autoLine="0" autoPict="0">
                <anchor moveWithCells="1" sizeWithCells="1">
                  <from>
                    <xdr:col>85</xdr:col>
                    <xdr:colOff>361950</xdr:colOff>
                    <xdr:row>27</xdr:row>
                    <xdr:rowOff>0</xdr:rowOff>
                  </from>
                  <to>
                    <xdr:col>86</xdr:col>
                    <xdr:colOff>285750</xdr:colOff>
                    <xdr:row>27</xdr:row>
                    <xdr:rowOff>219075</xdr:rowOff>
                  </to>
                </anchor>
              </controlPr>
            </control>
          </mc:Choice>
        </mc:AlternateContent>
        <mc:AlternateContent xmlns:mc="http://schemas.openxmlformats.org/markup-compatibility/2006">
          <mc:Choice Requires="x14">
            <control shapeId="15847" r:id="rId818" name="p02c16g05o05">
              <controlPr defaultSize="0" autoFill="0" autoLine="0" autoPict="0">
                <anchor moveWithCells="1" sizeWithCells="1">
                  <from>
                    <xdr:col>86</xdr:col>
                    <xdr:colOff>209550</xdr:colOff>
                    <xdr:row>27</xdr:row>
                    <xdr:rowOff>0</xdr:rowOff>
                  </from>
                  <to>
                    <xdr:col>87</xdr:col>
                    <xdr:colOff>133350</xdr:colOff>
                    <xdr:row>27</xdr:row>
                    <xdr:rowOff>219075</xdr:rowOff>
                  </to>
                </anchor>
              </controlPr>
            </control>
          </mc:Choice>
        </mc:AlternateContent>
        <mc:AlternateContent xmlns:mc="http://schemas.openxmlformats.org/markup-compatibility/2006">
          <mc:Choice Requires="x14">
            <control shapeId="15849" r:id="rId819" name="p02c17g05o01">
              <controlPr defaultSize="0" autoFill="0" autoLine="0" autoPict="0">
                <anchor moveWithCells="1" sizeWithCells="1">
                  <from>
                    <xdr:col>88</xdr:col>
                    <xdr:colOff>66675</xdr:colOff>
                    <xdr:row>27</xdr:row>
                    <xdr:rowOff>0</xdr:rowOff>
                  </from>
                  <to>
                    <xdr:col>88</xdr:col>
                    <xdr:colOff>371475</xdr:colOff>
                    <xdr:row>27</xdr:row>
                    <xdr:rowOff>219075</xdr:rowOff>
                  </to>
                </anchor>
              </controlPr>
            </control>
          </mc:Choice>
        </mc:AlternateContent>
        <mc:AlternateContent xmlns:mc="http://schemas.openxmlformats.org/markup-compatibility/2006">
          <mc:Choice Requires="x14">
            <control shapeId="15850" r:id="rId820" name="p02c17g05o02">
              <controlPr defaultSize="0" autoFill="0" autoLine="0" autoPict="0">
                <anchor moveWithCells="1" sizeWithCells="1">
                  <from>
                    <xdr:col>88</xdr:col>
                    <xdr:colOff>381000</xdr:colOff>
                    <xdr:row>27</xdr:row>
                    <xdr:rowOff>0</xdr:rowOff>
                  </from>
                  <to>
                    <xdr:col>90</xdr:col>
                    <xdr:colOff>76200</xdr:colOff>
                    <xdr:row>27</xdr:row>
                    <xdr:rowOff>219075</xdr:rowOff>
                  </to>
                </anchor>
              </controlPr>
            </control>
          </mc:Choice>
        </mc:AlternateContent>
        <mc:AlternateContent xmlns:mc="http://schemas.openxmlformats.org/markup-compatibility/2006">
          <mc:Choice Requires="x14">
            <control shapeId="15851" r:id="rId821" name="p02c17g05o03">
              <controlPr defaultSize="0" autoFill="0" autoLine="0" autoPict="0">
                <anchor moveWithCells="1" sizeWithCells="1">
                  <from>
                    <xdr:col>90</xdr:col>
                    <xdr:colOff>76200</xdr:colOff>
                    <xdr:row>27</xdr:row>
                    <xdr:rowOff>0</xdr:rowOff>
                  </from>
                  <to>
                    <xdr:col>91</xdr:col>
                    <xdr:colOff>0</xdr:colOff>
                    <xdr:row>27</xdr:row>
                    <xdr:rowOff>219075</xdr:rowOff>
                  </to>
                </anchor>
              </controlPr>
            </control>
          </mc:Choice>
        </mc:AlternateContent>
        <mc:AlternateContent xmlns:mc="http://schemas.openxmlformats.org/markup-compatibility/2006">
          <mc:Choice Requires="x14">
            <control shapeId="15852" r:id="rId822" name="p02c17g05o04">
              <controlPr defaultSize="0" autoFill="0" autoLine="0" autoPict="0">
                <anchor moveWithCells="1" sizeWithCells="1">
                  <from>
                    <xdr:col>90</xdr:col>
                    <xdr:colOff>361950</xdr:colOff>
                    <xdr:row>27</xdr:row>
                    <xdr:rowOff>0</xdr:rowOff>
                  </from>
                  <to>
                    <xdr:col>91</xdr:col>
                    <xdr:colOff>285750</xdr:colOff>
                    <xdr:row>27</xdr:row>
                    <xdr:rowOff>219075</xdr:rowOff>
                  </to>
                </anchor>
              </controlPr>
            </control>
          </mc:Choice>
        </mc:AlternateContent>
        <mc:AlternateContent xmlns:mc="http://schemas.openxmlformats.org/markup-compatibility/2006">
          <mc:Choice Requires="x14">
            <control shapeId="15853" r:id="rId823" name="p02c17g05o05">
              <controlPr defaultSize="0" autoFill="0" autoLine="0" autoPict="0">
                <anchor moveWithCells="1" sizeWithCells="1">
                  <from>
                    <xdr:col>91</xdr:col>
                    <xdr:colOff>209550</xdr:colOff>
                    <xdr:row>27</xdr:row>
                    <xdr:rowOff>0</xdr:rowOff>
                  </from>
                  <to>
                    <xdr:col>92</xdr:col>
                    <xdr:colOff>133350</xdr:colOff>
                    <xdr:row>27</xdr:row>
                    <xdr:rowOff>219075</xdr:rowOff>
                  </to>
                </anchor>
              </controlPr>
            </control>
          </mc:Choice>
        </mc:AlternateContent>
        <mc:AlternateContent xmlns:mc="http://schemas.openxmlformats.org/markup-compatibility/2006">
          <mc:Choice Requires="x14">
            <control shapeId="15855" r:id="rId824" name="p02c18g05o01">
              <controlPr defaultSize="0" autoFill="0" autoLine="0" autoPict="0">
                <anchor moveWithCells="1" sizeWithCells="1">
                  <from>
                    <xdr:col>93</xdr:col>
                    <xdr:colOff>66675</xdr:colOff>
                    <xdr:row>27</xdr:row>
                    <xdr:rowOff>0</xdr:rowOff>
                  </from>
                  <to>
                    <xdr:col>93</xdr:col>
                    <xdr:colOff>371475</xdr:colOff>
                    <xdr:row>27</xdr:row>
                    <xdr:rowOff>219075</xdr:rowOff>
                  </to>
                </anchor>
              </controlPr>
            </control>
          </mc:Choice>
        </mc:AlternateContent>
        <mc:AlternateContent xmlns:mc="http://schemas.openxmlformats.org/markup-compatibility/2006">
          <mc:Choice Requires="x14">
            <control shapeId="15856" r:id="rId825" name="p02c18g05o02">
              <controlPr defaultSize="0" autoFill="0" autoLine="0" autoPict="0">
                <anchor moveWithCells="1" sizeWithCells="1">
                  <from>
                    <xdr:col>93</xdr:col>
                    <xdr:colOff>381000</xdr:colOff>
                    <xdr:row>27</xdr:row>
                    <xdr:rowOff>0</xdr:rowOff>
                  </from>
                  <to>
                    <xdr:col>95</xdr:col>
                    <xdr:colOff>76200</xdr:colOff>
                    <xdr:row>27</xdr:row>
                    <xdr:rowOff>219075</xdr:rowOff>
                  </to>
                </anchor>
              </controlPr>
            </control>
          </mc:Choice>
        </mc:AlternateContent>
        <mc:AlternateContent xmlns:mc="http://schemas.openxmlformats.org/markup-compatibility/2006">
          <mc:Choice Requires="x14">
            <control shapeId="15857" r:id="rId826" name="p02c18g05o03">
              <controlPr defaultSize="0" autoFill="0" autoLine="0" autoPict="0">
                <anchor moveWithCells="1" sizeWithCells="1">
                  <from>
                    <xdr:col>95</xdr:col>
                    <xdr:colOff>76200</xdr:colOff>
                    <xdr:row>27</xdr:row>
                    <xdr:rowOff>0</xdr:rowOff>
                  </from>
                  <to>
                    <xdr:col>96</xdr:col>
                    <xdr:colOff>0</xdr:colOff>
                    <xdr:row>27</xdr:row>
                    <xdr:rowOff>219075</xdr:rowOff>
                  </to>
                </anchor>
              </controlPr>
            </control>
          </mc:Choice>
        </mc:AlternateContent>
        <mc:AlternateContent xmlns:mc="http://schemas.openxmlformats.org/markup-compatibility/2006">
          <mc:Choice Requires="x14">
            <control shapeId="15858" r:id="rId827" name="p02c18g05o04">
              <controlPr defaultSize="0" autoFill="0" autoLine="0" autoPict="0">
                <anchor moveWithCells="1" sizeWithCells="1">
                  <from>
                    <xdr:col>95</xdr:col>
                    <xdr:colOff>361950</xdr:colOff>
                    <xdr:row>27</xdr:row>
                    <xdr:rowOff>0</xdr:rowOff>
                  </from>
                  <to>
                    <xdr:col>96</xdr:col>
                    <xdr:colOff>285750</xdr:colOff>
                    <xdr:row>27</xdr:row>
                    <xdr:rowOff>219075</xdr:rowOff>
                  </to>
                </anchor>
              </controlPr>
            </control>
          </mc:Choice>
        </mc:AlternateContent>
        <mc:AlternateContent xmlns:mc="http://schemas.openxmlformats.org/markup-compatibility/2006">
          <mc:Choice Requires="x14">
            <control shapeId="15859" r:id="rId828" name="p02c18g05o05">
              <controlPr defaultSize="0" autoFill="0" autoLine="0" autoPict="0">
                <anchor moveWithCells="1" sizeWithCells="1">
                  <from>
                    <xdr:col>96</xdr:col>
                    <xdr:colOff>209550</xdr:colOff>
                    <xdr:row>27</xdr:row>
                    <xdr:rowOff>0</xdr:rowOff>
                  </from>
                  <to>
                    <xdr:col>97</xdr:col>
                    <xdr:colOff>133350</xdr:colOff>
                    <xdr:row>27</xdr:row>
                    <xdr:rowOff>219075</xdr:rowOff>
                  </to>
                </anchor>
              </controlPr>
            </control>
          </mc:Choice>
        </mc:AlternateContent>
        <mc:AlternateContent xmlns:mc="http://schemas.openxmlformats.org/markup-compatibility/2006">
          <mc:Choice Requires="x14">
            <control shapeId="15861" r:id="rId829" name="p02c19g05o01">
              <controlPr defaultSize="0" autoFill="0" autoLine="0" autoPict="0">
                <anchor moveWithCells="1" sizeWithCells="1">
                  <from>
                    <xdr:col>98</xdr:col>
                    <xdr:colOff>66675</xdr:colOff>
                    <xdr:row>27</xdr:row>
                    <xdr:rowOff>0</xdr:rowOff>
                  </from>
                  <to>
                    <xdr:col>98</xdr:col>
                    <xdr:colOff>371475</xdr:colOff>
                    <xdr:row>27</xdr:row>
                    <xdr:rowOff>219075</xdr:rowOff>
                  </to>
                </anchor>
              </controlPr>
            </control>
          </mc:Choice>
        </mc:AlternateContent>
        <mc:AlternateContent xmlns:mc="http://schemas.openxmlformats.org/markup-compatibility/2006">
          <mc:Choice Requires="x14">
            <control shapeId="15862" r:id="rId830" name="p02c19g05o02">
              <controlPr defaultSize="0" autoFill="0" autoLine="0" autoPict="0">
                <anchor moveWithCells="1" sizeWithCells="1">
                  <from>
                    <xdr:col>98</xdr:col>
                    <xdr:colOff>381000</xdr:colOff>
                    <xdr:row>27</xdr:row>
                    <xdr:rowOff>0</xdr:rowOff>
                  </from>
                  <to>
                    <xdr:col>100</xdr:col>
                    <xdr:colOff>76200</xdr:colOff>
                    <xdr:row>27</xdr:row>
                    <xdr:rowOff>219075</xdr:rowOff>
                  </to>
                </anchor>
              </controlPr>
            </control>
          </mc:Choice>
        </mc:AlternateContent>
        <mc:AlternateContent xmlns:mc="http://schemas.openxmlformats.org/markup-compatibility/2006">
          <mc:Choice Requires="x14">
            <control shapeId="15863" r:id="rId831" name="p02c19g05o03">
              <controlPr defaultSize="0" autoFill="0" autoLine="0" autoPict="0">
                <anchor moveWithCells="1" sizeWithCells="1">
                  <from>
                    <xdr:col>100</xdr:col>
                    <xdr:colOff>76200</xdr:colOff>
                    <xdr:row>27</xdr:row>
                    <xdr:rowOff>0</xdr:rowOff>
                  </from>
                  <to>
                    <xdr:col>101</xdr:col>
                    <xdr:colOff>0</xdr:colOff>
                    <xdr:row>27</xdr:row>
                    <xdr:rowOff>219075</xdr:rowOff>
                  </to>
                </anchor>
              </controlPr>
            </control>
          </mc:Choice>
        </mc:AlternateContent>
        <mc:AlternateContent xmlns:mc="http://schemas.openxmlformats.org/markup-compatibility/2006">
          <mc:Choice Requires="x14">
            <control shapeId="15864" r:id="rId832" name="p02c19g05o04">
              <controlPr defaultSize="0" autoFill="0" autoLine="0" autoPict="0">
                <anchor moveWithCells="1" sizeWithCells="1">
                  <from>
                    <xdr:col>100</xdr:col>
                    <xdr:colOff>361950</xdr:colOff>
                    <xdr:row>27</xdr:row>
                    <xdr:rowOff>0</xdr:rowOff>
                  </from>
                  <to>
                    <xdr:col>101</xdr:col>
                    <xdr:colOff>285750</xdr:colOff>
                    <xdr:row>27</xdr:row>
                    <xdr:rowOff>219075</xdr:rowOff>
                  </to>
                </anchor>
              </controlPr>
            </control>
          </mc:Choice>
        </mc:AlternateContent>
        <mc:AlternateContent xmlns:mc="http://schemas.openxmlformats.org/markup-compatibility/2006">
          <mc:Choice Requires="x14">
            <control shapeId="15865" r:id="rId833" name="p02c19g05o05">
              <controlPr defaultSize="0" autoFill="0" autoLine="0" autoPict="0">
                <anchor moveWithCells="1" sizeWithCells="1">
                  <from>
                    <xdr:col>101</xdr:col>
                    <xdr:colOff>209550</xdr:colOff>
                    <xdr:row>27</xdr:row>
                    <xdr:rowOff>0</xdr:rowOff>
                  </from>
                  <to>
                    <xdr:col>102</xdr:col>
                    <xdr:colOff>133350</xdr:colOff>
                    <xdr:row>27</xdr:row>
                    <xdr:rowOff>219075</xdr:rowOff>
                  </to>
                </anchor>
              </controlPr>
            </control>
          </mc:Choice>
        </mc:AlternateContent>
        <mc:AlternateContent xmlns:mc="http://schemas.openxmlformats.org/markup-compatibility/2006">
          <mc:Choice Requires="x14">
            <control shapeId="15867" r:id="rId834" name="p02c20g05o01">
              <controlPr defaultSize="0" autoFill="0" autoLine="0" autoPict="0">
                <anchor moveWithCells="1" sizeWithCells="1">
                  <from>
                    <xdr:col>103</xdr:col>
                    <xdr:colOff>66675</xdr:colOff>
                    <xdr:row>27</xdr:row>
                    <xdr:rowOff>0</xdr:rowOff>
                  </from>
                  <to>
                    <xdr:col>103</xdr:col>
                    <xdr:colOff>371475</xdr:colOff>
                    <xdr:row>27</xdr:row>
                    <xdr:rowOff>219075</xdr:rowOff>
                  </to>
                </anchor>
              </controlPr>
            </control>
          </mc:Choice>
        </mc:AlternateContent>
        <mc:AlternateContent xmlns:mc="http://schemas.openxmlformats.org/markup-compatibility/2006">
          <mc:Choice Requires="x14">
            <control shapeId="15868" r:id="rId835" name="p02c20g05o02">
              <controlPr defaultSize="0" autoFill="0" autoLine="0" autoPict="0">
                <anchor moveWithCells="1" sizeWithCells="1">
                  <from>
                    <xdr:col>103</xdr:col>
                    <xdr:colOff>381000</xdr:colOff>
                    <xdr:row>27</xdr:row>
                    <xdr:rowOff>0</xdr:rowOff>
                  </from>
                  <to>
                    <xdr:col>105</xdr:col>
                    <xdr:colOff>76200</xdr:colOff>
                    <xdr:row>27</xdr:row>
                    <xdr:rowOff>219075</xdr:rowOff>
                  </to>
                </anchor>
              </controlPr>
            </control>
          </mc:Choice>
        </mc:AlternateContent>
        <mc:AlternateContent xmlns:mc="http://schemas.openxmlformats.org/markup-compatibility/2006">
          <mc:Choice Requires="x14">
            <control shapeId="15869" r:id="rId836" name="p02c20g05o03">
              <controlPr defaultSize="0" autoFill="0" autoLine="0" autoPict="0">
                <anchor moveWithCells="1" sizeWithCells="1">
                  <from>
                    <xdr:col>105</xdr:col>
                    <xdr:colOff>76200</xdr:colOff>
                    <xdr:row>27</xdr:row>
                    <xdr:rowOff>0</xdr:rowOff>
                  </from>
                  <to>
                    <xdr:col>106</xdr:col>
                    <xdr:colOff>0</xdr:colOff>
                    <xdr:row>27</xdr:row>
                    <xdr:rowOff>219075</xdr:rowOff>
                  </to>
                </anchor>
              </controlPr>
            </control>
          </mc:Choice>
        </mc:AlternateContent>
        <mc:AlternateContent xmlns:mc="http://schemas.openxmlformats.org/markup-compatibility/2006">
          <mc:Choice Requires="x14">
            <control shapeId="15870" r:id="rId837" name="p02c20g05o04">
              <controlPr defaultSize="0" autoFill="0" autoLine="0" autoPict="0">
                <anchor moveWithCells="1" sizeWithCells="1">
                  <from>
                    <xdr:col>105</xdr:col>
                    <xdr:colOff>361950</xdr:colOff>
                    <xdr:row>27</xdr:row>
                    <xdr:rowOff>0</xdr:rowOff>
                  </from>
                  <to>
                    <xdr:col>106</xdr:col>
                    <xdr:colOff>285750</xdr:colOff>
                    <xdr:row>27</xdr:row>
                    <xdr:rowOff>219075</xdr:rowOff>
                  </to>
                </anchor>
              </controlPr>
            </control>
          </mc:Choice>
        </mc:AlternateContent>
        <mc:AlternateContent xmlns:mc="http://schemas.openxmlformats.org/markup-compatibility/2006">
          <mc:Choice Requires="x14">
            <control shapeId="15871" r:id="rId838" name="p02c20g05o05">
              <controlPr defaultSize="0" autoFill="0" autoLine="0" autoPict="0">
                <anchor moveWithCells="1" sizeWithCells="1">
                  <from>
                    <xdr:col>106</xdr:col>
                    <xdr:colOff>209550</xdr:colOff>
                    <xdr:row>27</xdr:row>
                    <xdr:rowOff>0</xdr:rowOff>
                  </from>
                  <to>
                    <xdr:col>107</xdr:col>
                    <xdr:colOff>133350</xdr:colOff>
                    <xdr:row>27</xdr:row>
                    <xdr:rowOff>219075</xdr:rowOff>
                  </to>
                </anchor>
              </controlPr>
            </control>
          </mc:Choice>
        </mc:AlternateContent>
        <mc:AlternateContent xmlns:mc="http://schemas.openxmlformats.org/markup-compatibility/2006">
          <mc:Choice Requires="x14">
            <control shapeId="15873" r:id="rId839" name="p02c21g05o01">
              <controlPr defaultSize="0" autoFill="0" autoLine="0" autoPict="0">
                <anchor moveWithCells="1" sizeWithCells="1">
                  <from>
                    <xdr:col>108</xdr:col>
                    <xdr:colOff>66675</xdr:colOff>
                    <xdr:row>27</xdr:row>
                    <xdr:rowOff>0</xdr:rowOff>
                  </from>
                  <to>
                    <xdr:col>108</xdr:col>
                    <xdr:colOff>371475</xdr:colOff>
                    <xdr:row>27</xdr:row>
                    <xdr:rowOff>219075</xdr:rowOff>
                  </to>
                </anchor>
              </controlPr>
            </control>
          </mc:Choice>
        </mc:AlternateContent>
        <mc:AlternateContent xmlns:mc="http://schemas.openxmlformats.org/markup-compatibility/2006">
          <mc:Choice Requires="x14">
            <control shapeId="15874" r:id="rId840" name="p02c21g05o02">
              <controlPr defaultSize="0" autoFill="0" autoLine="0" autoPict="0">
                <anchor moveWithCells="1" sizeWithCells="1">
                  <from>
                    <xdr:col>108</xdr:col>
                    <xdr:colOff>381000</xdr:colOff>
                    <xdr:row>27</xdr:row>
                    <xdr:rowOff>0</xdr:rowOff>
                  </from>
                  <to>
                    <xdr:col>110</xdr:col>
                    <xdr:colOff>76200</xdr:colOff>
                    <xdr:row>27</xdr:row>
                    <xdr:rowOff>219075</xdr:rowOff>
                  </to>
                </anchor>
              </controlPr>
            </control>
          </mc:Choice>
        </mc:AlternateContent>
        <mc:AlternateContent xmlns:mc="http://schemas.openxmlformats.org/markup-compatibility/2006">
          <mc:Choice Requires="x14">
            <control shapeId="15875" r:id="rId841" name="p02c21g05o03">
              <controlPr defaultSize="0" autoFill="0" autoLine="0" autoPict="0">
                <anchor moveWithCells="1" sizeWithCells="1">
                  <from>
                    <xdr:col>110</xdr:col>
                    <xdr:colOff>76200</xdr:colOff>
                    <xdr:row>27</xdr:row>
                    <xdr:rowOff>0</xdr:rowOff>
                  </from>
                  <to>
                    <xdr:col>111</xdr:col>
                    <xdr:colOff>0</xdr:colOff>
                    <xdr:row>27</xdr:row>
                    <xdr:rowOff>219075</xdr:rowOff>
                  </to>
                </anchor>
              </controlPr>
            </control>
          </mc:Choice>
        </mc:AlternateContent>
        <mc:AlternateContent xmlns:mc="http://schemas.openxmlformats.org/markup-compatibility/2006">
          <mc:Choice Requires="x14">
            <control shapeId="15876" r:id="rId842" name="p02c21g05o04">
              <controlPr defaultSize="0" autoFill="0" autoLine="0" autoPict="0">
                <anchor moveWithCells="1" sizeWithCells="1">
                  <from>
                    <xdr:col>110</xdr:col>
                    <xdr:colOff>361950</xdr:colOff>
                    <xdr:row>27</xdr:row>
                    <xdr:rowOff>0</xdr:rowOff>
                  </from>
                  <to>
                    <xdr:col>111</xdr:col>
                    <xdr:colOff>285750</xdr:colOff>
                    <xdr:row>27</xdr:row>
                    <xdr:rowOff>219075</xdr:rowOff>
                  </to>
                </anchor>
              </controlPr>
            </control>
          </mc:Choice>
        </mc:AlternateContent>
        <mc:AlternateContent xmlns:mc="http://schemas.openxmlformats.org/markup-compatibility/2006">
          <mc:Choice Requires="x14">
            <control shapeId="15877" r:id="rId843" name="p02c21g05o05">
              <controlPr defaultSize="0" autoFill="0" autoLine="0" autoPict="0">
                <anchor moveWithCells="1" sizeWithCells="1">
                  <from>
                    <xdr:col>111</xdr:col>
                    <xdr:colOff>209550</xdr:colOff>
                    <xdr:row>27</xdr:row>
                    <xdr:rowOff>0</xdr:rowOff>
                  </from>
                  <to>
                    <xdr:col>112</xdr:col>
                    <xdr:colOff>133350</xdr:colOff>
                    <xdr:row>27</xdr:row>
                    <xdr:rowOff>219075</xdr:rowOff>
                  </to>
                </anchor>
              </controlPr>
            </control>
          </mc:Choice>
        </mc:AlternateContent>
        <mc:AlternateContent xmlns:mc="http://schemas.openxmlformats.org/markup-compatibility/2006">
          <mc:Choice Requires="x14">
            <control shapeId="15879" r:id="rId844" name="p02c22g05o01">
              <controlPr defaultSize="0" autoFill="0" autoLine="0" autoPict="0">
                <anchor moveWithCells="1" sizeWithCells="1">
                  <from>
                    <xdr:col>113</xdr:col>
                    <xdr:colOff>66675</xdr:colOff>
                    <xdr:row>27</xdr:row>
                    <xdr:rowOff>0</xdr:rowOff>
                  </from>
                  <to>
                    <xdr:col>113</xdr:col>
                    <xdr:colOff>371475</xdr:colOff>
                    <xdr:row>27</xdr:row>
                    <xdr:rowOff>219075</xdr:rowOff>
                  </to>
                </anchor>
              </controlPr>
            </control>
          </mc:Choice>
        </mc:AlternateContent>
        <mc:AlternateContent xmlns:mc="http://schemas.openxmlformats.org/markup-compatibility/2006">
          <mc:Choice Requires="x14">
            <control shapeId="15880" r:id="rId845" name="p02c22g05o02">
              <controlPr defaultSize="0" autoFill="0" autoLine="0" autoPict="0">
                <anchor moveWithCells="1" sizeWithCells="1">
                  <from>
                    <xdr:col>113</xdr:col>
                    <xdr:colOff>381000</xdr:colOff>
                    <xdr:row>27</xdr:row>
                    <xdr:rowOff>0</xdr:rowOff>
                  </from>
                  <to>
                    <xdr:col>115</xdr:col>
                    <xdr:colOff>76200</xdr:colOff>
                    <xdr:row>27</xdr:row>
                    <xdr:rowOff>219075</xdr:rowOff>
                  </to>
                </anchor>
              </controlPr>
            </control>
          </mc:Choice>
        </mc:AlternateContent>
        <mc:AlternateContent xmlns:mc="http://schemas.openxmlformats.org/markup-compatibility/2006">
          <mc:Choice Requires="x14">
            <control shapeId="15881" r:id="rId846" name="p02c22g05o03">
              <controlPr defaultSize="0" autoFill="0" autoLine="0" autoPict="0">
                <anchor moveWithCells="1" sizeWithCells="1">
                  <from>
                    <xdr:col>115</xdr:col>
                    <xdr:colOff>76200</xdr:colOff>
                    <xdr:row>27</xdr:row>
                    <xdr:rowOff>0</xdr:rowOff>
                  </from>
                  <to>
                    <xdr:col>116</xdr:col>
                    <xdr:colOff>0</xdr:colOff>
                    <xdr:row>27</xdr:row>
                    <xdr:rowOff>219075</xdr:rowOff>
                  </to>
                </anchor>
              </controlPr>
            </control>
          </mc:Choice>
        </mc:AlternateContent>
        <mc:AlternateContent xmlns:mc="http://schemas.openxmlformats.org/markup-compatibility/2006">
          <mc:Choice Requires="x14">
            <control shapeId="15882" r:id="rId847" name="p02c22g05o04">
              <controlPr defaultSize="0" autoFill="0" autoLine="0" autoPict="0">
                <anchor moveWithCells="1" sizeWithCells="1">
                  <from>
                    <xdr:col>115</xdr:col>
                    <xdr:colOff>361950</xdr:colOff>
                    <xdr:row>27</xdr:row>
                    <xdr:rowOff>0</xdr:rowOff>
                  </from>
                  <to>
                    <xdr:col>116</xdr:col>
                    <xdr:colOff>285750</xdr:colOff>
                    <xdr:row>27</xdr:row>
                    <xdr:rowOff>219075</xdr:rowOff>
                  </to>
                </anchor>
              </controlPr>
            </control>
          </mc:Choice>
        </mc:AlternateContent>
        <mc:AlternateContent xmlns:mc="http://schemas.openxmlformats.org/markup-compatibility/2006">
          <mc:Choice Requires="x14">
            <control shapeId="15883" r:id="rId848" name="p02c22g05o05">
              <controlPr defaultSize="0" autoFill="0" autoLine="0" autoPict="0">
                <anchor moveWithCells="1" sizeWithCells="1">
                  <from>
                    <xdr:col>116</xdr:col>
                    <xdr:colOff>209550</xdr:colOff>
                    <xdr:row>27</xdr:row>
                    <xdr:rowOff>0</xdr:rowOff>
                  </from>
                  <to>
                    <xdr:col>117</xdr:col>
                    <xdr:colOff>133350</xdr:colOff>
                    <xdr:row>27</xdr:row>
                    <xdr:rowOff>219075</xdr:rowOff>
                  </to>
                </anchor>
              </controlPr>
            </control>
          </mc:Choice>
        </mc:AlternateContent>
        <mc:AlternateContent xmlns:mc="http://schemas.openxmlformats.org/markup-compatibility/2006">
          <mc:Choice Requires="x14">
            <control shapeId="15885" r:id="rId849" name="p02c23g05o01">
              <controlPr defaultSize="0" autoFill="0" autoLine="0" autoPict="0">
                <anchor moveWithCells="1" sizeWithCells="1">
                  <from>
                    <xdr:col>118</xdr:col>
                    <xdr:colOff>66675</xdr:colOff>
                    <xdr:row>27</xdr:row>
                    <xdr:rowOff>0</xdr:rowOff>
                  </from>
                  <to>
                    <xdr:col>118</xdr:col>
                    <xdr:colOff>371475</xdr:colOff>
                    <xdr:row>27</xdr:row>
                    <xdr:rowOff>219075</xdr:rowOff>
                  </to>
                </anchor>
              </controlPr>
            </control>
          </mc:Choice>
        </mc:AlternateContent>
        <mc:AlternateContent xmlns:mc="http://schemas.openxmlformats.org/markup-compatibility/2006">
          <mc:Choice Requires="x14">
            <control shapeId="15886" r:id="rId850" name="p02c23g05o02">
              <controlPr defaultSize="0" autoFill="0" autoLine="0" autoPict="0">
                <anchor moveWithCells="1" sizeWithCells="1">
                  <from>
                    <xdr:col>118</xdr:col>
                    <xdr:colOff>381000</xdr:colOff>
                    <xdr:row>27</xdr:row>
                    <xdr:rowOff>0</xdr:rowOff>
                  </from>
                  <to>
                    <xdr:col>120</xdr:col>
                    <xdr:colOff>76200</xdr:colOff>
                    <xdr:row>27</xdr:row>
                    <xdr:rowOff>219075</xdr:rowOff>
                  </to>
                </anchor>
              </controlPr>
            </control>
          </mc:Choice>
        </mc:AlternateContent>
        <mc:AlternateContent xmlns:mc="http://schemas.openxmlformats.org/markup-compatibility/2006">
          <mc:Choice Requires="x14">
            <control shapeId="15887" r:id="rId851" name="p02c23g05o03">
              <controlPr defaultSize="0" autoFill="0" autoLine="0" autoPict="0">
                <anchor moveWithCells="1" sizeWithCells="1">
                  <from>
                    <xdr:col>120</xdr:col>
                    <xdr:colOff>76200</xdr:colOff>
                    <xdr:row>27</xdr:row>
                    <xdr:rowOff>0</xdr:rowOff>
                  </from>
                  <to>
                    <xdr:col>121</xdr:col>
                    <xdr:colOff>0</xdr:colOff>
                    <xdr:row>27</xdr:row>
                    <xdr:rowOff>219075</xdr:rowOff>
                  </to>
                </anchor>
              </controlPr>
            </control>
          </mc:Choice>
        </mc:AlternateContent>
        <mc:AlternateContent xmlns:mc="http://schemas.openxmlformats.org/markup-compatibility/2006">
          <mc:Choice Requires="x14">
            <control shapeId="15888" r:id="rId852" name="p02c23g05o04">
              <controlPr defaultSize="0" autoFill="0" autoLine="0" autoPict="0">
                <anchor moveWithCells="1" sizeWithCells="1">
                  <from>
                    <xdr:col>120</xdr:col>
                    <xdr:colOff>361950</xdr:colOff>
                    <xdr:row>27</xdr:row>
                    <xdr:rowOff>0</xdr:rowOff>
                  </from>
                  <to>
                    <xdr:col>121</xdr:col>
                    <xdr:colOff>285750</xdr:colOff>
                    <xdr:row>27</xdr:row>
                    <xdr:rowOff>219075</xdr:rowOff>
                  </to>
                </anchor>
              </controlPr>
            </control>
          </mc:Choice>
        </mc:AlternateContent>
        <mc:AlternateContent xmlns:mc="http://schemas.openxmlformats.org/markup-compatibility/2006">
          <mc:Choice Requires="x14">
            <control shapeId="15889" r:id="rId853" name="p02c23g05o05">
              <controlPr defaultSize="0" autoFill="0" autoLine="0" autoPict="0">
                <anchor moveWithCells="1" sizeWithCells="1">
                  <from>
                    <xdr:col>121</xdr:col>
                    <xdr:colOff>209550</xdr:colOff>
                    <xdr:row>27</xdr:row>
                    <xdr:rowOff>0</xdr:rowOff>
                  </from>
                  <to>
                    <xdr:col>122</xdr:col>
                    <xdr:colOff>133350</xdr:colOff>
                    <xdr:row>27</xdr:row>
                    <xdr:rowOff>219075</xdr:rowOff>
                  </to>
                </anchor>
              </controlPr>
            </control>
          </mc:Choice>
        </mc:AlternateContent>
        <mc:AlternateContent xmlns:mc="http://schemas.openxmlformats.org/markup-compatibility/2006">
          <mc:Choice Requires="x14">
            <control shapeId="15891" r:id="rId854" name="p02c24g05o01">
              <controlPr defaultSize="0" autoFill="0" autoLine="0" autoPict="0">
                <anchor moveWithCells="1" sizeWithCells="1">
                  <from>
                    <xdr:col>123</xdr:col>
                    <xdr:colOff>66675</xdr:colOff>
                    <xdr:row>27</xdr:row>
                    <xdr:rowOff>0</xdr:rowOff>
                  </from>
                  <to>
                    <xdr:col>123</xdr:col>
                    <xdr:colOff>371475</xdr:colOff>
                    <xdr:row>27</xdr:row>
                    <xdr:rowOff>219075</xdr:rowOff>
                  </to>
                </anchor>
              </controlPr>
            </control>
          </mc:Choice>
        </mc:AlternateContent>
        <mc:AlternateContent xmlns:mc="http://schemas.openxmlformats.org/markup-compatibility/2006">
          <mc:Choice Requires="x14">
            <control shapeId="15892" r:id="rId855" name="p02c24g05o02">
              <controlPr defaultSize="0" autoFill="0" autoLine="0" autoPict="0">
                <anchor moveWithCells="1" sizeWithCells="1">
                  <from>
                    <xdr:col>123</xdr:col>
                    <xdr:colOff>381000</xdr:colOff>
                    <xdr:row>27</xdr:row>
                    <xdr:rowOff>0</xdr:rowOff>
                  </from>
                  <to>
                    <xdr:col>125</xdr:col>
                    <xdr:colOff>76200</xdr:colOff>
                    <xdr:row>27</xdr:row>
                    <xdr:rowOff>219075</xdr:rowOff>
                  </to>
                </anchor>
              </controlPr>
            </control>
          </mc:Choice>
        </mc:AlternateContent>
        <mc:AlternateContent xmlns:mc="http://schemas.openxmlformats.org/markup-compatibility/2006">
          <mc:Choice Requires="x14">
            <control shapeId="15893" r:id="rId856" name="p02c24g05o03">
              <controlPr defaultSize="0" autoFill="0" autoLine="0" autoPict="0">
                <anchor moveWithCells="1" sizeWithCells="1">
                  <from>
                    <xdr:col>125</xdr:col>
                    <xdr:colOff>76200</xdr:colOff>
                    <xdr:row>27</xdr:row>
                    <xdr:rowOff>0</xdr:rowOff>
                  </from>
                  <to>
                    <xdr:col>126</xdr:col>
                    <xdr:colOff>0</xdr:colOff>
                    <xdr:row>27</xdr:row>
                    <xdr:rowOff>219075</xdr:rowOff>
                  </to>
                </anchor>
              </controlPr>
            </control>
          </mc:Choice>
        </mc:AlternateContent>
        <mc:AlternateContent xmlns:mc="http://schemas.openxmlformats.org/markup-compatibility/2006">
          <mc:Choice Requires="x14">
            <control shapeId="15894" r:id="rId857" name="p02c24g05o04">
              <controlPr defaultSize="0" autoFill="0" autoLine="0" autoPict="0">
                <anchor moveWithCells="1" sizeWithCells="1">
                  <from>
                    <xdr:col>125</xdr:col>
                    <xdr:colOff>361950</xdr:colOff>
                    <xdr:row>27</xdr:row>
                    <xdr:rowOff>0</xdr:rowOff>
                  </from>
                  <to>
                    <xdr:col>126</xdr:col>
                    <xdr:colOff>285750</xdr:colOff>
                    <xdr:row>27</xdr:row>
                    <xdr:rowOff>219075</xdr:rowOff>
                  </to>
                </anchor>
              </controlPr>
            </control>
          </mc:Choice>
        </mc:AlternateContent>
        <mc:AlternateContent xmlns:mc="http://schemas.openxmlformats.org/markup-compatibility/2006">
          <mc:Choice Requires="x14">
            <control shapeId="15895" r:id="rId858" name="p02c24g05o05">
              <controlPr defaultSize="0" autoFill="0" autoLine="0" autoPict="0">
                <anchor moveWithCells="1" sizeWithCells="1">
                  <from>
                    <xdr:col>126</xdr:col>
                    <xdr:colOff>209550</xdr:colOff>
                    <xdr:row>27</xdr:row>
                    <xdr:rowOff>0</xdr:rowOff>
                  </from>
                  <to>
                    <xdr:col>127</xdr:col>
                    <xdr:colOff>133350</xdr:colOff>
                    <xdr:row>27</xdr:row>
                    <xdr:rowOff>219075</xdr:rowOff>
                  </to>
                </anchor>
              </controlPr>
            </control>
          </mc:Choice>
        </mc:AlternateContent>
        <mc:AlternateContent xmlns:mc="http://schemas.openxmlformats.org/markup-compatibility/2006">
          <mc:Choice Requires="x14">
            <control shapeId="15897" r:id="rId859" name="p02c25g05o01">
              <controlPr defaultSize="0" autoFill="0" autoLine="0" autoPict="0">
                <anchor moveWithCells="1" sizeWithCells="1">
                  <from>
                    <xdr:col>128</xdr:col>
                    <xdr:colOff>66675</xdr:colOff>
                    <xdr:row>27</xdr:row>
                    <xdr:rowOff>0</xdr:rowOff>
                  </from>
                  <to>
                    <xdr:col>128</xdr:col>
                    <xdr:colOff>371475</xdr:colOff>
                    <xdr:row>27</xdr:row>
                    <xdr:rowOff>219075</xdr:rowOff>
                  </to>
                </anchor>
              </controlPr>
            </control>
          </mc:Choice>
        </mc:AlternateContent>
        <mc:AlternateContent xmlns:mc="http://schemas.openxmlformats.org/markup-compatibility/2006">
          <mc:Choice Requires="x14">
            <control shapeId="15898" r:id="rId860" name="p02c25g05o02">
              <controlPr defaultSize="0" autoFill="0" autoLine="0" autoPict="0">
                <anchor moveWithCells="1" sizeWithCells="1">
                  <from>
                    <xdr:col>128</xdr:col>
                    <xdr:colOff>381000</xdr:colOff>
                    <xdr:row>27</xdr:row>
                    <xdr:rowOff>0</xdr:rowOff>
                  </from>
                  <to>
                    <xdr:col>130</xdr:col>
                    <xdr:colOff>76200</xdr:colOff>
                    <xdr:row>27</xdr:row>
                    <xdr:rowOff>219075</xdr:rowOff>
                  </to>
                </anchor>
              </controlPr>
            </control>
          </mc:Choice>
        </mc:AlternateContent>
        <mc:AlternateContent xmlns:mc="http://schemas.openxmlformats.org/markup-compatibility/2006">
          <mc:Choice Requires="x14">
            <control shapeId="15899" r:id="rId861" name="p02c25g05o03">
              <controlPr defaultSize="0" autoFill="0" autoLine="0" autoPict="0">
                <anchor moveWithCells="1" sizeWithCells="1">
                  <from>
                    <xdr:col>130</xdr:col>
                    <xdr:colOff>76200</xdr:colOff>
                    <xdr:row>27</xdr:row>
                    <xdr:rowOff>0</xdr:rowOff>
                  </from>
                  <to>
                    <xdr:col>131</xdr:col>
                    <xdr:colOff>0</xdr:colOff>
                    <xdr:row>27</xdr:row>
                    <xdr:rowOff>219075</xdr:rowOff>
                  </to>
                </anchor>
              </controlPr>
            </control>
          </mc:Choice>
        </mc:AlternateContent>
        <mc:AlternateContent xmlns:mc="http://schemas.openxmlformats.org/markup-compatibility/2006">
          <mc:Choice Requires="x14">
            <control shapeId="15900" r:id="rId862" name="p02c25g05o04">
              <controlPr defaultSize="0" autoFill="0" autoLine="0" autoPict="0">
                <anchor moveWithCells="1" sizeWithCells="1">
                  <from>
                    <xdr:col>130</xdr:col>
                    <xdr:colOff>361950</xdr:colOff>
                    <xdr:row>27</xdr:row>
                    <xdr:rowOff>0</xdr:rowOff>
                  </from>
                  <to>
                    <xdr:col>131</xdr:col>
                    <xdr:colOff>285750</xdr:colOff>
                    <xdr:row>27</xdr:row>
                    <xdr:rowOff>219075</xdr:rowOff>
                  </to>
                </anchor>
              </controlPr>
            </control>
          </mc:Choice>
        </mc:AlternateContent>
        <mc:AlternateContent xmlns:mc="http://schemas.openxmlformats.org/markup-compatibility/2006">
          <mc:Choice Requires="x14">
            <control shapeId="15901" r:id="rId863" name="p02c25g05o05">
              <controlPr defaultSize="0" autoFill="0" autoLine="0" autoPict="0">
                <anchor moveWithCells="1" sizeWithCells="1">
                  <from>
                    <xdr:col>131</xdr:col>
                    <xdr:colOff>209550</xdr:colOff>
                    <xdr:row>27</xdr:row>
                    <xdr:rowOff>0</xdr:rowOff>
                  </from>
                  <to>
                    <xdr:col>132</xdr:col>
                    <xdr:colOff>133350</xdr:colOff>
                    <xdr:row>27</xdr:row>
                    <xdr:rowOff>219075</xdr:rowOff>
                  </to>
                </anchor>
              </controlPr>
            </control>
          </mc:Choice>
        </mc:AlternateContent>
        <mc:AlternateContent xmlns:mc="http://schemas.openxmlformats.org/markup-compatibility/2006">
          <mc:Choice Requires="x14">
            <control shapeId="15903" r:id="rId864" name="p02c26g05o01">
              <controlPr defaultSize="0" autoFill="0" autoLine="0" autoPict="0">
                <anchor moveWithCells="1" sizeWithCells="1">
                  <from>
                    <xdr:col>133</xdr:col>
                    <xdr:colOff>66675</xdr:colOff>
                    <xdr:row>27</xdr:row>
                    <xdr:rowOff>0</xdr:rowOff>
                  </from>
                  <to>
                    <xdr:col>133</xdr:col>
                    <xdr:colOff>371475</xdr:colOff>
                    <xdr:row>27</xdr:row>
                    <xdr:rowOff>219075</xdr:rowOff>
                  </to>
                </anchor>
              </controlPr>
            </control>
          </mc:Choice>
        </mc:AlternateContent>
        <mc:AlternateContent xmlns:mc="http://schemas.openxmlformats.org/markup-compatibility/2006">
          <mc:Choice Requires="x14">
            <control shapeId="15904" r:id="rId865" name="p02c26g05o02">
              <controlPr defaultSize="0" autoFill="0" autoLine="0" autoPict="0">
                <anchor moveWithCells="1" sizeWithCells="1">
                  <from>
                    <xdr:col>133</xdr:col>
                    <xdr:colOff>381000</xdr:colOff>
                    <xdr:row>27</xdr:row>
                    <xdr:rowOff>0</xdr:rowOff>
                  </from>
                  <to>
                    <xdr:col>135</xdr:col>
                    <xdr:colOff>76200</xdr:colOff>
                    <xdr:row>27</xdr:row>
                    <xdr:rowOff>219075</xdr:rowOff>
                  </to>
                </anchor>
              </controlPr>
            </control>
          </mc:Choice>
        </mc:AlternateContent>
        <mc:AlternateContent xmlns:mc="http://schemas.openxmlformats.org/markup-compatibility/2006">
          <mc:Choice Requires="x14">
            <control shapeId="15905" r:id="rId866" name="p02c26g05o03">
              <controlPr defaultSize="0" autoFill="0" autoLine="0" autoPict="0">
                <anchor moveWithCells="1" sizeWithCells="1">
                  <from>
                    <xdr:col>135</xdr:col>
                    <xdr:colOff>76200</xdr:colOff>
                    <xdr:row>27</xdr:row>
                    <xdr:rowOff>0</xdr:rowOff>
                  </from>
                  <to>
                    <xdr:col>136</xdr:col>
                    <xdr:colOff>0</xdr:colOff>
                    <xdr:row>27</xdr:row>
                    <xdr:rowOff>219075</xdr:rowOff>
                  </to>
                </anchor>
              </controlPr>
            </control>
          </mc:Choice>
        </mc:AlternateContent>
        <mc:AlternateContent xmlns:mc="http://schemas.openxmlformats.org/markup-compatibility/2006">
          <mc:Choice Requires="x14">
            <control shapeId="15906" r:id="rId867" name="p02c26g05o04">
              <controlPr defaultSize="0" autoFill="0" autoLine="0" autoPict="0">
                <anchor moveWithCells="1" sizeWithCells="1">
                  <from>
                    <xdr:col>135</xdr:col>
                    <xdr:colOff>361950</xdr:colOff>
                    <xdr:row>27</xdr:row>
                    <xdr:rowOff>0</xdr:rowOff>
                  </from>
                  <to>
                    <xdr:col>136</xdr:col>
                    <xdr:colOff>285750</xdr:colOff>
                    <xdr:row>27</xdr:row>
                    <xdr:rowOff>219075</xdr:rowOff>
                  </to>
                </anchor>
              </controlPr>
            </control>
          </mc:Choice>
        </mc:AlternateContent>
        <mc:AlternateContent xmlns:mc="http://schemas.openxmlformats.org/markup-compatibility/2006">
          <mc:Choice Requires="x14">
            <control shapeId="15907" r:id="rId868" name="p02c26g05o05">
              <controlPr defaultSize="0" autoFill="0" autoLine="0" autoPict="0">
                <anchor moveWithCells="1" sizeWithCells="1">
                  <from>
                    <xdr:col>136</xdr:col>
                    <xdr:colOff>209550</xdr:colOff>
                    <xdr:row>27</xdr:row>
                    <xdr:rowOff>0</xdr:rowOff>
                  </from>
                  <to>
                    <xdr:col>137</xdr:col>
                    <xdr:colOff>133350</xdr:colOff>
                    <xdr:row>27</xdr:row>
                    <xdr:rowOff>219075</xdr:rowOff>
                  </to>
                </anchor>
              </controlPr>
            </control>
          </mc:Choice>
        </mc:AlternateContent>
        <mc:AlternateContent xmlns:mc="http://schemas.openxmlformats.org/markup-compatibility/2006">
          <mc:Choice Requires="x14">
            <control shapeId="15909" r:id="rId869" name="p02c27g05o01">
              <controlPr defaultSize="0" autoFill="0" autoLine="0" autoPict="0">
                <anchor moveWithCells="1" sizeWithCells="1">
                  <from>
                    <xdr:col>138</xdr:col>
                    <xdr:colOff>66675</xdr:colOff>
                    <xdr:row>27</xdr:row>
                    <xdr:rowOff>0</xdr:rowOff>
                  </from>
                  <to>
                    <xdr:col>138</xdr:col>
                    <xdr:colOff>371475</xdr:colOff>
                    <xdr:row>27</xdr:row>
                    <xdr:rowOff>219075</xdr:rowOff>
                  </to>
                </anchor>
              </controlPr>
            </control>
          </mc:Choice>
        </mc:AlternateContent>
        <mc:AlternateContent xmlns:mc="http://schemas.openxmlformats.org/markup-compatibility/2006">
          <mc:Choice Requires="x14">
            <control shapeId="15910" r:id="rId870" name="p02c27g05o02">
              <controlPr defaultSize="0" autoFill="0" autoLine="0" autoPict="0">
                <anchor moveWithCells="1" sizeWithCells="1">
                  <from>
                    <xdr:col>138</xdr:col>
                    <xdr:colOff>381000</xdr:colOff>
                    <xdr:row>27</xdr:row>
                    <xdr:rowOff>0</xdr:rowOff>
                  </from>
                  <to>
                    <xdr:col>140</xdr:col>
                    <xdr:colOff>76200</xdr:colOff>
                    <xdr:row>27</xdr:row>
                    <xdr:rowOff>219075</xdr:rowOff>
                  </to>
                </anchor>
              </controlPr>
            </control>
          </mc:Choice>
        </mc:AlternateContent>
        <mc:AlternateContent xmlns:mc="http://schemas.openxmlformats.org/markup-compatibility/2006">
          <mc:Choice Requires="x14">
            <control shapeId="15911" r:id="rId871" name="p02c27g05o03">
              <controlPr defaultSize="0" autoFill="0" autoLine="0" autoPict="0">
                <anchor moveWithCells="1" sizeWithCells="1">
                  <from>
                    <xdr:col>140</xdr:col>
                    <xdr:colOff>76200</xdr:colOff>
                    <xdr:row>27</xdr:row>
                    <xdr:rowOff>0</xdr:rowOff>
                  </from>
                  <to>
                    <xdr:col>141</xdr:col>
                    <xdr:colOff>0</xdr:colOff>
                    <xdr:row>27</xdr:row>
                    <xdr:rowOff>219075</xdr:rowOff>
                  </to>
                </anchor>
              </controlPr>
            </control>
          </mc:Choice>
        </mc:AlternateContent>
        <mc:AlternateContent xmlns:mc="http://schemas.openxmlformats.org/markup-compatibility/2006">
          <mc:Choice Requires="x14">
            <control shapeId="15912" r:id="rId872" name="p02c27g05o04">
              <controlPr defaultSize="0" autoFill="0" autoLine="0" autoPict="0">
                <anchor moveWithCells="1" sizeWithCells="1">
                  <from>
                    <xdr:col>140</xdr:col>
                    <xdr:colOff>361950</xdr:colOff>
                    <xdr:row>27</xdr:row>
                    <xdr:rowOff>0</xdr:rowOff>
                  </from>
                  <to>
                    <xdr:col>141</xdr:col>
                    <xdr:colOff>285750</xdr:colOff>
                    <xdr:row>27</xdr:row>
                    <xdr:rowOff>219075</xdr:rowOff>
                  </to>
                </anchor>
              </controlPr>
            </control>
          </mc:Choice>
        </mc:AlternateContent>
        <mc:AlternateContent xmlns:mc="http://schemas.openxmlformats.org/markup-compatibility/2006">
          <mc:Choice Requires="x14">
            <control shapeId="15913" r:id="rId873" name="p02c27g05o05">
              <controlPr defaultSize="0" autoFill="0" autoLine="0" autoPict="0">
                <anchor moveWithCells="1" sizeWithCells="1">
                  <from>
                    <xdr:col>141</xdr:col>
                    <xdr:colOff>209550</xdr:colOff>
                    <xdr:row>27</xdr:row>
                    <xdr:rowOff>0</xdr:rowOff>
                  </from>
                  <to>
                    <xdr:col>142</xdr:col>
                    <xdr:colOff>133350</xdr:colOff>
                    <xdr:row>27</xdr:row>
                    <xdr:rowOff>219075</xdr:rowOff>
                  </to>
                </anchor>
              </controlPr>
            </control>
          </mc:Choice>
        </mc:AlternateContent>
        <mc:AlternateContent xmlns:mc="http://schemas.openxmlformats.org/markup-compatibility/2006">
          <mc:Choice Requires="x14">
            <control shapeId="15915" r:id="rId874" name="p02c28g05o01">
              <controlPr defaultSize="0" autoFill="0" autoLine="0" autoPict="0">
                <anchor moveWithCells="1" sizeWithCells="1">
                  <from>
                    <xdr:col>143</xdr:col>
                    <xdr:colOff>66675</xdr:colOff>
                    <xdr:row>27</xdr:row>
                    <xdr:rowOff>0</xdr:rowOff>
                  </from>
                  <to>
                    <xdr:col>143</xdr:col>
                    <xdr:colOff>371475</xdr:colOff>
                    <xdr:row>27</xdr:row>
                    <xdr:rowOff>219075</xdr:rowOff>
                  </to>
                </anchor>
              </controlPr>
            </control>
          </mc:Choice>
        </mc:AlternateContent>
        <mc:AlternateContent xmlns:mc="http://schemas.openxmlformats.org/markup-compatibility/2006">
          <mc:Choice Requires="x14">
            <control shapeId="15916" r:id="rId875" name="p02c28g05o02">
              <controlPr defaultSize="0" autoFill="0" autoLine="0" autoPict="0">
                <anchor moveWithCells="1" sizeWithCells="1">
                  <from>
                    <xdr:col>143</xdr:col>
                    <xdr:colOff>381000</xdr:colOff>
                    <xdr:row>27</xdr:row>
                    <xdr:rowOff>0</xdr:rowOff>
                  </from>
                  <to>
                    <xdr:col>145</xdr:col>
                    <xdr:colOff>76200</xdr:colOff>
                    <xdr:row>27</xdr:row>
                    <xdr:rowOff>219075</xdr:rowOff>
                  </to>
                </anchor>
              </controlPr>
            </control>
          </mc:Choice>
        </mc:AlternateContent>
        <mc:AlternateContent xmlns:mc="http://schemas.openxmlformats.org/markup-compatibility/2006">
          <mc:Choice Requires="x14">
            <control shapeId="15917" r:id="rId876" name="p02c28g05o03">
              <controlPr defaultSize="0" autoFill="0" autoLine="0" autoPict="0">
                <anchor moveWithCells="1" sizeWithCells="1">
                  <from>
                    <xdr:col>145</xdr:col>
                    <xdr:colOff>76200</xdr:colOff>
                    <xdr:row>27</xdr:row>
                    <xdr:rowOff>0</xdr:rowOff>
                  </from>
                  <to>
                    <xdr:col>146</xdr:col>
                    <xdr:colOff>0</xdr:colOff>
                    <xdr:row>27</xdr:row>
                    <xdr:rowOff>219075</xdr:rowOff>
                  </to>
                </anchor>
              </controlPr>
            </control>
          </mc:Choice>
        </mc:AlternateContent>
        <mc:AlternateContent xmlns:mc="http://schemas.openxmlformats.org/markup-compatibility/2006">
          <mc:Choice Requires="x14">
            <control shapeId="15918" r:id="rId877" name="p02c28g05o04">
              <controlPr defaultSize="0" autoFill="0" autoLine="0" autoPict="0">
                <anchor moveWithCells="1" sizeWithCells="1">
                  <from>
                    <xdr:col>145</xdr:col>
                    <xdr:colOff>361950</xdr:colOff>
                    <xdr:row>27</xdr:row>
                    <xdr:rowOff>0</xdr:rowOff>
                  </from>
                  <to>
                    <xdr:col>146</xdr:col>
                    <xdr:colOff>285750</xdr:colOff>
                    <xdr:row>27</xdr:row>
                    <xdr:rowOff>219075</xdr:rowOff>
                  </to>
                </anchor>
              </controlPr>
            </control>
          </mc:Choice>
        </mc:AlternateContent>
        <mc:AlternateContent xmlns:mc="http://schemas.openxmlformats.org/markup-compatibility/2006">
          <mc:Choice Requires="x14">
            <control shapeId="15919" r:id="rId878" name="p02c28g05o05">
              <controlPr defaultSize="0" autoFill="0" autoLine="0" autoPict="0">
                <anchor moveWithCells="1" sizeWithCells="1">
                  <from>
                    <xdr:col>146</xdr:col>
                    <xdr:colOff>209550</xdr:colOff>
                    <xdr:row>27</xdr:row>
                    <xdr:rowOff>0</xdr:rowOff>
                  </from>
                  <to>
                    <xdr:col>147</xdr:col>
                    <xdr:colOff>133350</xdr:colOff>
                    <xdr:row>27</xdr:row>
                    <xdr:rowOff>219075</xdr:rowOff>
                  </to>
                </anchor>
              </controlPr>
            </control>
          </mc:Choice>
        </mc:AlternateContent>
        <mc:AlternateContent xmlns:mc="http://schemas.openxmlformats.org/markup-compatibility/2006">
          <mc:Choice Requires="x14">
            <control shapeId="15921" r:id="rId879" name="p02c29g05o01">
              <controlPr defaultSize="0" autoFill="0" autoLine="0" autoPict="0">
                <anchor moveWithCells="1" sizeWithCells="1">
                  <from>
                    <xdr:col>148</xdr:col>
                    <xdr:colOff>66675</xdr:colOff>
                    <xdr:row>27</xdr:row>
                    <xdr:rowOff>0</xdr:rowOff>
                  </from>
                  <to>
                    <xdr:col>148</xdr:col>
                    <xdr:colOff>371475</xdr:colOff>
                    <xdr:row>27</xdr:row>
                    <xdr:rowOff>219075</xdr:rowOff>
                  </to>
                </anchor>
              </controlPr>
            </control>
          </mc:Choice>
        </mc:AlternateContent>
        <mc:AlternateContent xmlns:mc="http://schemas.openxmlformats.org/markup-compatibility/2006">
          <mc:Choice Requires="x14">
            <control shapeId="15922" r:id="rId880" name="p02c29g05o02">
              <controlPr defaultSize="0" autoFill="0" autoLine="0" autoPict="0">
                <anchor moveWithCells="1" sizeWithCells="1">
                  <from>
                    <xdr:col>148</xdr:col>
                    <xdr:colOff>381000</xdr:colOff>
                    <xdr:row>27</xdr:row>
                    <xdr:rowOff>0</xdr:rowOff>
                  </from>
                  <to>
                    <xdr:col>150</xdr:col>
                    <xdr:colOff>76200</xdr:colOff>
                    <xdr:row>27</xdr:row>
                    <xdr:rowOff>219075</xdr:rowOff>
                  </to>
                </anchor>
              </controlPr>
            </control>
          </mc:Choice>
        </mc:AlternateContent>
        <mc:AlternateContent xmlns:mc="http://schemas.openxmlformats.org/markup-compatibility/2006">
          <mc:Choice Requires="x14">
            <control shapeId="15923" r:id="rId881" name="p02c29g05o03">
              <controlPr defaultSize="0" autoFill="0" autoLine="0" autoPict="0">
                <anchor moveWithCells="1" sizeWithCells="1">
                  <from>
                    <xdr:col>150</xdr:col>
                    <xdr:colOff>76200</xdr:colOff>
                    <xdr:row>27</xdr:row>
                    <xdr:rowOff>0</xdr:rowOff>
                  </from>
                  <to>
                    <xdr:col>151</xdr:col>
                    <xdr:colOff>0</xdr:colOff>
                    <xdr:row>27</xdr:row>
                    <xdr:rowOff>219075</xdr:rowOff>
                  </to>
                </anchor>
              </controlPr>
            </control>
          </mc:Choice>
        </mc:AlternateContent>
        <mc:AlternateContent xmlns:mc="http://schemas.openxmlformats.org/markup-compatibility/2006">
          <mc:Choice Requires="x14">
            <control shapeId="15924" r:id="rId882" name="p02c29g05o04">
              <controlPr defaultSize="0" autoFill="0" autoLine="0" autoPict="0">
                <anchor moveWithCells="1" sizeWithCells="1">
                  <from>
                    <xdr:col>150</xdr:col>
                    <xdr:colOff>361950</xdr:colOff>
                    <xdr:row>27</xdr:row>
                    <xdr:rowOff>0</xdr:rowOff>
                  </from>
                  <to>
                    <xdr:col>151</xdr:col>
                    <xdr:colOff>285750</xdr:colOff>
                    <xdr:row>27</xdr:row>
                    <xdr:rowOff>219075</xdr:rowOff>
                  </to>
                </anchor>
              </controlPr>
            </control>
          </mc:Choice>
        </mc:AlternateContent>
        <mc:AlternateContent xmlns:mc="http://schemas.openxmlformats.org/markup-compatibility/2006">
          <mc:Choice Requires="x14">
            <control shapeId="15925" r:id="rId883" name="p02c29g05o05">
              <controlPr defaultSize="0" autoFill="0" autoLine="0" autoPict="0">
                <anchor moveWithCells="1" sizeWithCells="1">
                  <from>
                    <xdr:col>151</xdr:col>
                    <xdr:colOff>209550</xdr:colOff>
                    <xdr:row>27</xdr:row>
                    <xdr:rowOff>0</xdr:rowOff>
                  </from>
                  <to>
                    <xdr:col>152</xdr:col>
                    <xdr:colOff>133350</xdr:colOff>
                    <xdr:row>27</xdr:row>
                    <xdr:rowOff>219075</xdr:rowOff>
                  </to>
                </anchor>
              </controlPr>
            </control>
          </mc:Choice>
        </mc:AlternateContent>
        <mc:AlternateContent xmlns:mc="http://schemas.openxmlformats.org/markup-compatibility/2006">
          <mc:Choice Requires="x14">
            <control shapeId="15927" r:id="rId884" name="p02c30g05o01">
              <controlPr defaultSize="0" autoFill="0" autoLine="0" autoPict="0">
                <anchor moveWithCells="1" sizeWithCells="1">
                  <from>
                    <xdr:col>153</xdr:col>
                    <xdr:colOff>66675</xdr:colOff>
                    <xdr:row>27</xdr:row>
                    <xdr:rowOff>0</xdr:rowOff>
                  </from>
                  <to>
                    <xdr:col>153</xdr:col>
                    <xdr:colOff>371475</xdr:colOff>
                    <xdr:row>27</xdr:row>
                    <xdr:rowOff>219075</xdr:rowOff>
                  </to>
                </anchor>
              </controlPr>
            </control>
          </mc:Choice>
        </mc:AlternateContent>
        <mc:AlternateContent xmlns:mc="http://schemas.openxmlformats.org/markup-compatibility/2006">
          <mc:Choice Requires="x14">
            <control shapeId="15928" r:id="rId885" name="p02c30g05o02">
              <controlPr defaultSize="0" autoFill="0" autoLine="0" autoPict="0">
                <anchor moveWithCells="1" sizeWithCells="1">
                  <from>
                    <xdr:col>153</xdr:col>
                    <xdr:colOff>381000</xdr:colOff>
                    <xdr:row>27</xdr:row>
                    <xdr:rowOff>0</xdr:rowOff>
                  </from>
                  <to>
                    <xdr:col>155</xdr:col>
                    <xdr:colOff>76200</xdr:colOff>
                    <xdr:row>27</xdr:row>
                    <xdr:rowOff>219075</xdr:rowOff>
                  </to>
                </anchor>
              </controlPr>
            </control>
          </mc:Choice>
        </mc:AlternateContent>
        <mc:AlternateContent xmlns:mc="http://schemas.openxmlformats.org/markup-compatibility/2006">
          <mc:Choice Requires="x14">
            <control shapeId="15929" r:id="rId886" name="p02c30g05o03">
              <controlPr defaultSize="0" autoFill="0" autoLine="0" autoPict="0">
                <anchor moveWithCells="1" sizeWithCells="1">
                  <from>
                    <xdr:col>155</xdr:col>
                    <xdr:colOff>76200</xdr:colOff>
                    <xdr:row>27</xdr:row>
                    <xdr:rowOff>0</xdr:rowOff>
                  </from>
                  <to>
                    <xdr:col>156</xdr:col>
                    <xdr:colOff>0</xdr:colOff>
                    <xdr:row>27</xdr:row>
                    <xdr:rowOff>219075</xdr:rowOff>
                  </to>
                </anchor>
              </controlPr>
            </control>
          </mc:Choice>
        </mc:AlternateContent>
        <mc:AlternateContent xmlns:mc="http://schemas.openxmlformats.org/markup-compatibility/2006">
          <mc:Choice Requires="x14">
            <control shapeId="15930" r:id="rId887" name="p02c30g05o04">
              <controlPr defaultSize="0" autoFill="0" autoLine="0" autoPict="0">
                <anchor moveWithCells="1" sizeWithCells="1">
                  <from>
                    <xdr:col>155</xdr:col>
                    <xdr:colOff>361950</xdr:colOff>
                    <xdr:row>27</xdr:row>
                    <xdr:rowOff>0</xdr:rowOff>
                  </from>
                  <to>
                    <xdr:col>156</xdr:col>
                    <xdr:colOff>285750</xdr:colOff>
                    <xdr:row>27</xdr:row>
                    <xdr:rowOff>219075</xdr:rowOff>
                  </to>
                </anchor>
              </controlPr>
            </control>
          </mc:Choice>
        </mc:AlternateContent>
        <mc:AlternateContent xmlns:mc="http://schemas.openxmlformats.org/markup-compatibility/2006">
          <mc:Choice Requires="x14">
            <control shapeId="15931" r:id="rId888" name="p02c30g05o05">
              <controlPr defaultSize="0" autoFill="0" autoLine="0" autoPict="0">
                <anchor moveWithCells="1" sizeWithCells="1">
                  <from>
                    <xdr:col>156</xdr:col>
                    <xdr:colOff>209550</xdr:colOff>
                    <xdr:row>27</xdr:row>
                    <xdr:rowOff>0</xdr:rowOff>
                  </from>
                  <to>
                    <xdr:col>157</xdr:col>
                    <xdr:colOff>133350</xdr:colOff>
                    <xdr:row>27</xdr:row>
                    <xdr:rowOff>219075</xdr:rowOff>
                  </to>
                </anchor>
              </controlPr>
            </control>
          </mc:Choice>
        </mc:AlternateContent>
        <mc:AlternateContent xmlns:mc="http://schemas.openxmlformats.org/markup-compatibility/2006">
          <mc:Choice Requires="x14">
            <control shapeId="15933" r:id="rId889" name="p02c31g05o01">
              <controlPr defaultSize="0" autoFill="0" autoLine="0" autoPict="0">
                <anchor moveWithCells="1" sizeWithCells="1">
                  <from>
                    <xdr:col>158</xdr:col>
                    <xdr:colOff>66675</xdr:colOff>
                    <xdr:row>27</xdr:row>
                    <xdr:rowOff>0</xdr:rowOff>
                  </from>
                  <to>
                    <xdr:col>158</xdr:col>
                    <xdr:colOff>371475</xdr:colOff>
                    <xdr:row>27</xdr:row>
                    <xdr:rowOff>219075</xdr:rowOff>
                  </to>
                </anchor>
              </controlPr>
            </control>
          </mc:Choice>
        </mc:AlternateContent>
        <mc:AlternateContent xmlns:mc="http://schemas.openxmlformats.org/markup-compatibility/2006">
          <mc:Choice Requires="x14">
            <control shapeId="15934" r:id="rId890" name="p02c31g05o02">
              <controlPr defaultSize="0" autoFill="0" autoLine="0" autoPict="0">
                <anchor moveWithCells="1" sizeWithCells="1">
                  <from>
                    <xdr:col>158</xdr:col>
                    <xdr:colOff>381000</xdr:colOff>
                    <xdr:row>27</xdr:row>
                    <xdr:rowOff>0</xdr:rowOff>
                  </from>
                  <to>
                    <xdr:col>160</xdr:col>
                    <xdr:colOff>76200</xdr:colOff>
                    <xdr:row>27</xdr:row>
                    <xdr:rowOff>219075</xdr:rowOff>
                  </to>
                </anchor>
              </controlPr>
            </control>
          </mc:Choice>
        </mc:AlternateContent>
        <mc:AlternateContent xmlns:mc="http://schemas.openxmlformats.org/markup-compatibility/2006">
          <mc:Choice Requires="x14">
            <control shapeId="15935" r:id="rId891" name="p02c31g05o03">
              <controlPr defaultSize="0" autoFill="0" autoLine="0" autoPict="0">
                <anchor moveWithCells="1" sizeWithCells="1">
                  <from>
                    <xdr:col>160</xdr:col>
                    <xdr:colOff>76200</xdr:colOff>
                    <xdr:row>27</xdr:row>
                    <xdr:rowOff>0</xdr:rowOff>
                  </from>
                  <to>
                    <xdr:col>161</xdr:col>
                    <xdr:colOff>0</xdr:colOff>
                    <xdr:row>27</xdr:row>
                    <xdr:rowOff>219075</xdr:rowOff>
                  </to>
                </anchor>
              </controlPr>
            </control>
          </mc:Choice>
        </mc:AlternateContent>
        <mc:AlternateContent xmlns:mc="http://schemas.openxmlformats.org/markup-compatibility/2006">
          <mc:Choice Requires="x14">
            <control shapeId="15936" r:id="rId892" name="p02c31g05o04">
              <controlPr defaultSize="0" autoFill="0" autoLine="0" autoPict="0">
                <anchor moveWithCells="1" sizeWithCells="1">
                  <from>
                    <xdr:col>160</xdr:col>
                    <xdr:colOff>361950</xdr:colOff>
                    <xdr:row>27</xdr:row>
                    <xdr:rowOff>0</xdr:rowOff>
                  </from>
                  <to>
                    <xdr:col>161</xdr:col>
                    <xdr:colOff>285750</xdr:colOff>
                    <xdr:row>27</xdr:row>
                    <xdr:rowOff>219075</xdr:rowOff>
                  </to>
                </anchor>
              </controlPr>
            </control>
          </mc:Choice>
        </mc:AlternateContent>
        <mc:AlternateContent xmlns:mc="http://schemas.openxmlformats.org/markup-compatibility/2006">
          <mc:Choice Requires="x14">
            <control shapeId="15937" r:id="rId893" name="p02c31g05o05">
              <controlPr defaultSize="0" autoFill="0" autoLine="0" autoPict="0">
                <anchor moveWithCells="1" sizeWithCells="1">
                  <from>
                    <xdr:col>161</xdr:col>
                    <xdr:colOff>209550</xdr:colOff>
                    <xdr:row>27</xdr:row>
                    <xdr:rowOff>0</xdr:rowOff>
                  </from>
                  <to>
                    <xdr:col>162</xdr:col>
                    <xdr:colOff>133350</xdr:colOff>
                    <xdr:row>27</xdr:row>
                    <xdr:rowOff>219075</xdr:rowOff>
                  </to>
                </anchor>
              </controlPr>
            </control>
          </mc:Choice>
        </mc:AlternateContent>
        <mc:AlternateContent xmlns:mc="http://schemas.openxmlformats.org/markup-compatibility/2006">
          <mc:Choice Requires="x14">
            <control shapeId="15939" r:id="rId894" name="p02c32g05o01">
              <controlPr defaultSize="0" autoFill="0" autoLine="0" autoPict="0">
                <anchor moveWithCells="1" sizeWithCells="1">
                  <from>
                    <xdr:col>163</xdr:col>
                    <xdr:colOff>66675</xdr:colOff>
                    <xdr:row>27</xdr:row>
                    <xdr:rowOff>0</xdr:rowOff>
                  </from>
                  <to>
                    <xdr:col>163</xdr:col>
                    <xdr:colOff>371475</xdr:colOff>
                    <xdr:row>27</xdr:row>
                    <xdr:rowOff>219075</xdr:rowOff>
                  </to>
                </anchor>
              </controlPr>
            </control>
          </mc:Choice>
        </mc:AlternateContent>
        <mc:AlternateContent xmlns:mc="http://schemas.openxmlformats.org/markup-compatibility/2006">
          <mc:Choice Requires="x14">
            <control shapeId="15940" r:id="rId895" name="p02c32g05o02">
              <controlPr defaultSize="0" autoFill="0" autoLine="0" autoPict="0">
                <anchor moveWithCells="1" sizeWithCells="1">
                  <from>
                    <xdr:col>163</xdr:col>
                    <xdr:colOff>381000</xdr:colOff>
                    <xdr:row>27</xdr:row>
                    <xdr:rowOff>0</xdr:rowOff>
                  </from>
                  <to>
                    <xdr:col>165</xdr:col>
                    <xdr:colOff>76200</xdr:colOff>
                    <xdr:row>27</xdr:row>
                    <xdr:rowOff>219075</xdr:rowOff>
                  </to>
                </anchor>
              </controlPr>
            </control>
          </mc:Choice>
        </mc:AlternateContent>
        <mc:AlternateContent xmlns:mc="http://schemas.openxmlformats.org/markup-compatibility/2006">
          <mc:Choice Requires="x14">
            <control shapeId="15941" r:id="rId896" name="p02c32g05o03">
              <controlPr defaultSize="0" autoFill="0" autoLine="0" autoPict="0">
                <anchor moveWithCells="1" sizeWithCells="1">
                  <from>
                    <xdr:col>165</xdr:col>
                    <xdr:colOff>76200</xdr:colOff>
                    <xdr:row>27</xdr:row>
                    <xdr:rowOff>0</xdr:rowOff>
                  </from>
                  <to>
                    <xdr:col>166</xdr:col>
                    <xdr:colOff>0</xdr:colOff>
                    <xdr:row>27</xdr:row>
                    <xdr:rowOff>219075</xdr:rowOff>
                  </to>
                </anchor>
              </controlPr>
            </control>
          </mc:Choice>
        </mc:AlternateContent>
        <mc:AlternateContent xmlns:mc="http://schemas.openxmlformats.org/markup-compatibility/2006">
          <mc:Choice Requires="x14">
            <control shapeId="15942" r:id="rId897" name="p02c32g05o04">
              <controlPr defaultSize="0" autoFill="0" autoLine="0" autoPict="0">
                <anchor moveWithCells="1" sizeWithCells="1">
                  <from>
                    <xdr:col>165</xdr:col>
                    <xdr:colOff>361950</xdr:colOff>
                    <xdr:row>27</xdr:row>
                    <xdr:rowOff>0</xdr:rowOff>
                  </from>
                  <to>
                    <xdr:col>166</xdr:col>
                    <xdr:colOff>285750</xdr:colOff>
                    <xdr:row>27</xdr:row>
                    <xdr:rowOff>219075</xdr:rowOff>
                  </to>
                </anchor>
              </controlPr>
            </control>
          </mc:Choice>
        </mc:AlternateContent>
        <mc:AlternateContent xmlns:mc="http://schemas.openxmlformats.org/markup-compatibility/2006">
          <mc:Choice Requires="x14">
            <control shapeId="15943" r:id="rId898" name="p02c32g05o05">
              <controlPr defaultSize="0" autoFill="0" autoLine="0" autoPict="0">
                <anchor moveWithCells="1" sizeWithCells="1">
                  <from>
                    <xdr:col>166</xdr:col>
                    <xdr:colOff>209550</xdr:colOff>
                    <xdr:row>27</xdr:row>
                    <xdr:rowOff>0</xdr:rowOff>
                  </from>
                  <to>
                    <xdr:col>167</xdr:col>
                    <xdr:colOff>133350</xdr:colOff>
                    <xdr:row>27</xdr:row>
                    <xdr:rowOff>219075</xdr:rowOff>
                  </to>
                </anchor>
              </controlPr>
            </control>
          </mc:Choice>
        </mc:AlternateContent>
        <mc:AlternateContent xmlns:mc="http://schemas.openxmlformats.org/markup-compatibility/2006">
          <mc:Choice Requires="x14">
            <control shapeId="15945" r:id="rId899" name="p02c33g05o01">
              <controlPr defaultSize="0" autoFill="0" autoLine="0" autoPict="0">
                <anchor moveWithCells="1" sizeWithCells="1">
                  <from>
                    <xdr:col>168</xdr:col>
                    <xdr:colOff>66675</xdr:colOff>
                    <xdr:row>27</xdr:row>
                    <xdr:rowOff>0</xdr:rowOff>
                  </from>
                  <to>
                    <xdr:col>168</xdr:col>
                    <xdr:colOff>371475</xdr:colOff>
                    <xdr:row>27</xdr:row>
                    <xdr:rowOff>219075</xdr:rowOff>
                  </to>
                </anchor>
              </controlPr>
            </control>
          </mc:Choice>
        </mc:AlternateContent>
        <mc:AlternateContent xmlns:mc="http://schemas.openxmlformats.org/markup-compatibility/2006">
          <mc:Choice Requires="x14">
            <control shapeId="15946" r:id="rId900" name="p02c33g05o02">
              <controlPr defaultSize="0" autoFill="0" autoLine="0" autoPict="0">
                <anchor moveWithCells="1" sizeWithCells="1">
                  <from>
                    <xdr:col>168</xdr:col>
                    <xdr:colOff>381000</xdr:colOff>
                    <xdr:row>27</xdr:row>
                    <xdr:rowOff>0</xdr:rowOff>
                  </from>
                  <to>
                    <xdr:col>170</xdr:col>
                    <xdr:colOff>76200</xdr:colOff>
                    <xdr:row>27</xdr:row>
                    <xdr:rowOff>219075</xdr:rowOff>
                  </to>
                </anchor>
              </controlPr>
            </control>
          </mc:Choice>
        </mc:AlternateContent>
        <mc:AlternateContent xmlns:mc="http://schemas.openxmlformats.org/markup-compatibility/2006">
          <mc:Choice Requires="x14">
            <control shapeId="15947" r:id="rId901" name="p02c33g05o03">
              <controlPr defaultSize="0" autoFill="0" autoLine="0" autoPict="0">
                <anchor moveWithCells="1" sizeWithCells="1">
                  <from>
                    <xdr:col>170</xdr:col>
                    <xdr:colOff>76200</xdr:colOff>
                    <xdr:row>27</xdr:row>
                    <xdr:rowOff>0</xdr:rowOff>
                  </from>
                  <to>
                    <xdr:col>171</xdr:col>
                    <xdr:colOff>0</xdr:colOff>
                    <xdr:row>27</xdr:row>
                    <xdr:rowOff>219075</xdr:rowOff>
                  </to>
                </anchor>
              </controlPr>
            </control>
          </mc:Choice>
        </mc:AlternateContent>
        <mc:AlternateContent xmlns:mc="http://schemas.openxmlformats.org/markup-compatibility/2006">
          <mc:Choice Requires="x14">
            <control shapeId="15948" r:id="rId902" name="p02c33g05o04">
              <controlPr defaultSize="0" autoFill="0" autoLine="0" autoPict="0">
                <anchor moveWithCells="1" sizeWithCells="1">
                  <from>
                    <xdr:col>170</xdr:col>
                    <xdr:colOff>361950</xdr:colOff>
                    <xdr:row>27</xdr:row>
                    <xdr:rowOff>0</xdr:rowOff>
                  </from>
                  <to>
                    <xdr:col>171</xdr:col>
                    <xdr:colOff>285750</xdr:colOff>
                    <xdr:row>27</xdr:row>
                    <xdr:rowOff>219075</xdr:rowOff>
                  </to>
                </anchor>
              </controlPr>
            </control>
          </mc:Choice>
        </mc:AlternateContent>
        <mc:AlternateContent xmlns:mc="http://schemas.openxmlformats.org/markup-compatibility/2006">
          <mc:Choice Requires="x14">
            <control shapeId="15949" r:id="rId903" name="p02c33g05o05">
              <controlPr defaultSize="0" autoFill="0" autoLine="0" autoPict="0">
                <anchor moveWithCells="1" sizeWithCells="1">
                  <from>
                    <xdr:col>171</xdr:col>
                    <xdr:colOff>209550</xdr:colOff>
                    <xdr:row>27</xdr:row>
                    <xdr:rowOff>0</xdr:rowOff>
                  </from>
                  <to>
                    <xdr:col>172</xdr:col>
                    <xdr:colOff>133350</xdr:colOff>
                    <xdr:row>27</xdr:row>
                    <xdr:rowOff>219075</xdr:rowOff>
                  </to>
                </anchor>
              </controlPr>
            </control>
          </mc:Choice>
        </mc:AlternateContent>
        <mc:AlternateContent xmlns:mc="http://schemas.openxmlformats.org/markup-compatibility/2006">
          <mc:Choice Requires="x14">
            <control shapeId="15951" r:id="rId904" name="p02c34g05o01">
              <controlPr defaultSize="0" autoFill="0" autoLine="0" autoPict="0">
                <anchor moveWithCells="1" sizeWithCells="1">
                  <from>
                    <xdr:col>173</xdr:col>
                    <xdr:colOff>66675</xdr:colOff>
                    <xdr:row>27</xdr:row>
                    <xdr:rowOff>0</xdr:rowOff>
                  </from>
                  <to>
                    <xdr:col>173</xdr:col>
                    <xdr:colOff>371475</xdr:colOff>
                    <xdr:row>27</xdr:row>
                    <xdr:rowOff>219075</xdr:rowOff>
                  </to>
                </anchor>
              </controlPr>
            </control>
          </mc:Choice>
        </mc:AlternateContent>
        <mc:AlternateContent xmlns:mc="http://schemas.openxmlformats.org/markup-compatibility/2006">
          <mc:Choice Requires="x14">
            <control shapeId="15952" r:id="rId905" name="p02c34g05o02">
              <controlPr defaultSize="0" autoFill="0" autoLine="0" autoPict="0">
                <anchor moveWithCells="1" sizeWithCells="1">
                  <from>
                    <xdr:col>173</xdr:col>
                    <xdr:colOff>381000</xdr:colOff>
                    <xdr:row>27</xdr:row>
                    <xdr:rowOff>0</xdr:rowOff>
                  </from>
                  <to>
                    <xdr:col>175</xdr:col>
                    <xdr:colOff>76200</xdr:colOff>
                    <xdr:row>27</xdr:row>
                    <xdr:rowOff>219075</xdr:rowOff>
                  </to>
                </anchor>
              </controlPr>
            </control>
          </mc:Choice>
        </mc:AlternateContent>
        <mc:AlternateContent xmlns:mc="http://schemas.openxmlformats.org/markup-compatibility/2006">
          <mc:Choice Requires="x14">
            <control shapeId="15953" r:id="rId906" name="p02c34g05o03">
              <controlPr defaultSize="0" autoFill="0" autoLine="0" autoPict="0">
                <anchor moveWithCells="1" sizeWithCells="1">
                  <from>
                    <xdr:col>175</xdr:col>
                    <xdr:colOff>76200</xdr:colOff>
                    <xdr:row>27</xdr:row>
                    <xdr:rowOff>0</xdr:rowOff>
                  </from>
                  <to>
                    <xdr:col>176</xdr:col>
                    <xdr:colOff>0</xdr:colOff>
                    <xdr:row>27</xdr:row>
                    <xdr:rowOff>219075</xdr:rowOff>
                  </to>
                </anchor>
              </controlPr>
            </control>
          </mc:Choice>
        </mc:AlternateContent>
        <mc:AlternateContent xmlns:mc="http://schemas.openxmlformats.org/markup-compatibility/2006">
          <mc:Choice Requires="x14">
            <control shapeId="15954" r:id="rId907" name="p02c34g05o04">
              <controlPr defaultSize="0" autoFill="0" autoLine="0" autoPict="0">
                <anchor moveWithCells="1" sizeWithCells="1">
                  <from>
                    <xdr:col>175</xdr:col>
                    <xdr:colOff>361950</xdr:colOff>
                    <xdr:row>27</xdr:row>
                    <xdr:rowOff>0</xdr:rowOff>
                  </from>
                  <to>
                    <xdr:col>176</xdr:col>
                    <xdr:colOff>285750</xdr:colOff>
                    <xdr:row>27</xdr:row>
                    <xdr:rowOff>219075</xdr:rowOff>
                  </to>
                </anchor>
              </controlPr>
            </control>
          </mc:Choice>
        </mc:AlternateContent>
        <mc:AlternateContent xmlns:mc="http://schemas.openxmlformats.org/markup-compatibility/2006">
          <mc:Choice Requires="x14">
            <control shapeId="15955" r:id="rId908" name="p02c34g05o05">
              <controlPr defaultSize="0" autoFill="0" autoLine="0" autoPict="0">
                <anchor moveWithCells="1" sizeWithCells="1">
                  <from>
                    <xdr:col>176</xdr:col>
                    <xdr:colOff>209550</xdr:colOff>
                    <xdr:row>27</xdr:row>
                    <xdr:rowOff>0</xdr:rowOff>
                  </from>
                  <to>
                    <xdr:col>177</xdr:col>
                    <xdr:colOff>133350</xdr:colOff>
                    <xdr:row>27</xdr:row>
                    <xdr:rowOff>219075</xdr:rowOff>
                  </to>
                </anchor>
              </controlPr>
            </control>
          </mc:Choice>
        </mc:AlternateContent>
        <mc:AlternateContent xmlns:mc="http://schemas.openxmlformats.org/markup-compatibility/2006">
          <mc:Choice Requires="x14">
            <control shapeId="15957" r:id="rId909" name="p02c35g05o01">
              <controlPr defaultSize="0" autoFill="0" autoLine="0" autoPict="0">
                <anchor moveWithCells="1" sizeWithCells="1">
                  <from>
                    <xdr:col>178</xdr:col>
                    <xdr:colOff>66675</xdr:colOff>
                    <xdr:row>27</xdr:row>
                    <xdr:rowOff>0</xdr:rowOff>
                  </from>
                  <to>
                    <xdr:col>178</xdr:col>
                    <xdr:colOff>371475</xdr:colOff>
                    <xdr:row>27</xdr:row>
                    <xdr:rowOff>219075</xdr:rowOff>
                  </to>
                </anchor>
              </controlPr>
            </control>
          </mc:Choice>
        </mc:AlternateContent>
        <mc:AlternateContent xmlns:mc="http://schemas.openxmlformats.org/markup-compatibility/2006">
          <mc:Choice Requires="x14">
            <control shapeId="15958" r:id="rId910" name="p02c35g05o02">
              <controlPr defaultSize="0" autoFill="0" autoLine="0" autoPict="0">
                <anchor moveWithCells="1" sizeWithCells="1">
                  <from>
                    <xdr:col>178</xdr:col>
                    <xdr:colOff>381000</xdr:colOff>
                    <xdr:row>27</xdr:row>
                    <xdr:rowOff>0</xdr:rowOff>
                  </from>
                  <to>
                    <xdr:col>180</xdr:col>
                    <xdr:colOff>76200</xdr:colOff>
                    <xdr:row>27</xdr:row>
                    <xdr:rowOff>219075</xdr:rowOff>
                  </to>
                </anchor>
              </controlPr>
            </control>
          </mc:Choice>
        </mc:AlternateContent>
        <mc:AlternateContent xmlns:mc="http://schemas.openxmlformats.org/markup-compatibility/2006">
          <mc:Choice Requires="x14">
            <control shapeId="15959" r:id="rId911" name="p02c35g05o03">
              <controlPr defaultSize="0" autoFill="0" autoLine="0" autoPict="0">
                <anchor moveWithCells="1" sizeWithCells="1">
                  <from>
                    <xdr:col>180</xdr:col>
                    <xdr:colOff>76200</xdr:colOff>
                    <xdr:row>27</xdr:row>
                    <xdr:rowOff>0</xdr:rowOff>
                  </from>
                  <to>
                    <xdr:col>181</xdr:col>
                    <xdr:colOff>0</xdr:colOff>
                    <xdr:row>27</xdr:row>
                    <xdr:rowOff>219075</xdr:rowOff>
                  </to>
                </anchor>
              </controlPr>
            </control>
          </mc:Choice>
        </mc:AlternateContent>
        <mc:AlternateContent xmlns:mc="http://schemas.openxmlformats.org/markup-compatibility/2006">
          <mc:Choice Requires="x14">
            <control shapeId="15960" r:id="rId912" name="p02c35g05o04">
              <controlPr defaultSize="0" autoFill="0" autoLine="0" autoPict="0">
                <anchor moveWithCells="1" sizeWithCells="1">
                  <from>
                    <xdr:col>180</xdr:col>
                    <xdr:colOff>361950</xdr:colOff>
                    <xdr:row>27</xdr:row>
                    <xdr:rowOff>0</xdr:rowOff>
                  </from>
                  <to>
                    <xdr:col>181</xdr:col>
                    <xdr:colOff>285750</xdr:colOff>
                    <xdr:row>27</xdr:row>
                    <xdr:rowOff>219075</xdr:rowOff>
                  </to>
                </anchor>
              </controlPr>
            </control>
          </mc:Choice>
        </mc:AlternateContent>
        <mc:AlternateContent xmlns:mc="http://schemas.openxmlformats.org/markup-compatibility/2006">
          <mc:Choice Requires="x14">
            <control shapeId="15961" r:id="rId913" name="p02c35g05o05">
              <controlPr defaultSize="0" autoFill="0" autoLine="0" autoPict="0">
                <anchor moveWithCells="1" sizeWithCells="1">
                  <from>
                    <xdr:col>181</xdr:col>
                    <xdr:colOff>209550</xdr:colOff>
                    <xdr:row>27</xdr:row>
                    <xdr:rowOff>0</xdr:rowOff>
                  </from>
                  <to>
                    <xdr:col>182</xdr:col>
                    <xdr:colOff>133350</xdr:colOff>
                    <xdr:row>27</xdr:row>
                    <xdr:rowOff>219075</xdr:rowOff>
                  </to>
                </anchor>
              </controlPr>
            </control>
          </mc:Choice>
        </mc:AlternateContent>
        <mc:AlternateContent xmlns:mc="http://schemas.openxmlformats.org/markup-compatibility/2006">
          <mc:Choice Requires="x14">
            <control shapeId="15963" r:id="rId914" name="p02c36g05o01">
              <controlPr defaultSize="0" autoFill="0" autoLine="0" autoPict="0">
                <anchor moveWithCells="1" sizeWithCells="1">
                  <from>
                    <xdr:col>183</xdr:col>
                    <xdr:colOff>66675</xdr:colOff>
                    <xdr:row>27</xdr:row>
                    <xdr:rowOff>0</xdr:rowOff>
                  </from>
                  <to>
                    <xdr:col>183</xdr:col>
                    <xdr:colOff>371475</xdr:colOff>
                    <xdr:row>27</xdr:row>
                    <xdr:rowOff>219075</xdr:rowOff>
                  </to>
                </anchor>
              </controlPr>
            </control>
          </mc:Choice>
        </mc:AlternateContent>
        <mc:AlternateContent xmlns:mc="http://schemas.openxmlformats.org/markup-compatibility/2006">
          <mc:Choice Requires="x14">
            <control shapeId="15964" r:id="rId915" name="p02c36g05o02">
              <controlPr defaultSize="0" autoFill="0" autoLine="0" autoPict="0">
                <anchor moveWithCells="1" sizeWithCells="1">
                  <from>
                    <xdr:col>183</xdr:col>
                    <xdr:colOff>381000</xdr:colOff>
                    <xdr:row>27</xdr:row>
                    <xdr:rowOff>0</xdr:rowOff>
                  </from>
                  <to>
                    <xdr:col>185</xdr:col>
                    <xdr:colOff>76200</xdr:colOff>
                    <xdr:row>27</xdr:row>
                    <xdr:rowOff>219075</xdr:rowOff>
                  </to>
                </anchor>
              </controlPr>
            </control>
          </mc:Choice>
        </mc:AlternateContent>
        <mc:AlternateContent xmlns:mc="http://schemas.openxmlformats.org/markup-compatibility/2006">
          <mc:Choice Requires="x14">
            <control shapeId="15965" r:id="rId916" name="p02c36g05o03">
              <controlPr defaultSize="0" autoFill="0" autoLine="0" autoPict="0">
                <anchor moveWithCells="1" sizeWithCells="1">
                  <from>
                    <xdr:col>185</xdr:col>
                    <xdr:colOff>76200</xdr:colOff>
                    <xdr:row>27</xdr:row>
                    <xdr:rowOff>0</xdr:rowOff>
                  </from>
                  <to>
                    <xdr:col>186</xdr:col>
                    <xdr:colOff>0</xdr:colOff>
                    <xdr:row>27</xdr:row>
                    <xdr:rowOff>219075</xdr:rowOff>
                  </to>
                </anchor>
              </controlPr>
            </control>
          </mc:Choice>
        </mc:AlternateContent>
        <mc:AlternateContent xmlns:mc="http://schemas.openxmlformats.org/markup-compatibility/2006">
          <mc:Choice Requires="x14">
            <control shapeId="15966" r:id="rId917" name="p02c36g05o04">
              <controlPr defaultSize="0" autoFill="0" autoLine="0" autoPict="0">
                <anchor moveWithCells="1" sizeWithCells="1">
                  <from>
                    <xdr:col>185</xdr:col>
                    <xdr:colOff>361950</xdr:colOff>
                    <xdr:row>27</xdr:row>
                    <xdr:rowOff>0</xdr:rowOff>
                  </from>
                  <to>
                    <xdr:col>186</xdr:col>
                    <xdr:colOff>285750</xdr:colOff>
                    <xdr:row>27</xdr:row>
                    <xdr:rowOff>219075</xdr:rowOff>
                  </to>
                </anchor>
              </controlPr>
            </control>
          </mc:Choice>
        </mc:AlternateContent>
        <mc:AlternateContent xmlns:mc="http://schemas.openxmlformats.org/markup-compatibility/2006">
          <mc:Choice Requires="x14">
            <control shapeId="15967" r:id="rId918" name="p02c36g05o05">
              <controlPr defaultSize="0" autoFill="0" autoLine="0" autoPict="0">
                <anchor moveWithCells="1" sizeWithCells="1">
                  <from>
                    <xdr:col>186</xdr:col>
                    <xdr:colOff>209550</xdr:colOff>
                    <xdr:row>27</xdr:row>
                    <xdr:rowOff>0</xdr:rowOff>
                  </from>
                  <to>
                    <xdr:col>187</xdr:col>
                    <xdr:colOff>133350</xdr:colOff>
                    <xdr:row>27</xdr:row>
                    <xdr:rowOff>219075</xdr:rowOff>
                  </to>
                </anchor>
              </controlPr>
            </control>
          </mc:Choice>
        </mc:AlternateContent>
        <mc:AlternateContent xmlns:mc="http://schemas.openxmlformats.org/markup-compatibility/2006">
          <mc:Choice Requires="x14">
            <control shapeId="15969" r:id="rId919" name="p02c37g05o01">
              <controlPr defaultSize="0" autoFill="0" autoLine="0" autoPict="0">
                <anchor moveWithCells="1" sizeWithCells="1">
                  <from>
                    <xdr:col>188</xdr:col>
                    <xdr:colOff>66675</xdr:colOff>
                    <xdr:row>27</xdr:row>
                    <xdr:rowOff>0</xdr:rowOff>
                  </from>
                  <to>
                    <xdr:col>188</xdr:col>
                    <xdr:colOff>371475</xdr:colOff>
                    <xdr:row>27</xdr:row>
                    <xdr:rowOff>219075</xdr:rowOff>
                  </to>
                </anchor>
              </controlPr>
            </control>
          </mc:Choice>
        </mc:AlternateContent>
        <mc:AlternateContent xmlns:mc="http://schemas.openxmlformats.org/markup-compatibility/2006">
          <mc:Choice Requires="x14">
            <control shapeId="15970" r:id="rId920" name="p02c37g05o02">
              <controlPr defaultSize="0" autoFill="0" autoLine="0" autoPict="0">
                <anchor moveWithCells="1" sizeWithCells="1">
                  <from>
                    <xdr:col>188</xdr:col>
                    <xdr:colOff>381000</xdr:colOff>
                    <xdr:row>27</xdr:row>
                    <xdr:rowOff>0</xdr:rowOff>
                  </from>
                  <to>
                    <xdr:col>190</xdr:col>
                    <xdr:colOff>76200</xdr:colOff>
                    <xdr:row>27</xdr:row>
                    <xdr:rowOff>219075</xdr:rowOff>
                  </to>
                </anchor>
              </controlPr>
            </control>
          </mc:Choice>
        </mc:AlternateContent>
        <mc:AlternateContent xmlns:mc="http://schemas.openxmlformats.org/markup-compatibility/2006">
          <mc:Choice Requires="x14">
            <control shapeId="15971" r:id="rId921" name="p02c37g05o03">
              <controlPr defaultSize="0" autoFill="0" autoLine="0" autoPict="0">
                <anchor moveWithCells="1" sizeWithCells="1">
                  <from>
                    <xdr:col>190</xdr:col>
                    <xdr:colOff>76200</xdr:colOff>
                    <xdr:row>27</xdr:row>
                    <xdr:rowOff>0</xdr:rowOff>
                  </from>
                  <to>
                    <xdr:col>191</xdr:col>
                    <xdr:colOff>0</xdr:colOff>
                    <xdr:row>27</xdr:row>
                    <xdr:rowOff>219075</xdr:rowOff>
                  </to>
                </anchor>
              </controlPr>
            </control>
          </mc:Choice>
        </mc:AlternateContent>
        <mc:AlternateContent xmlns:mc="http://schemas.openxmlformats.org/markup-compatibility/2006">
          <mc:Choice Requires="x14">
            <control shapeId="15972" r:id="rId922" name="p02c37g05o04">
              <controlPr defaultSize="0" autoFill="0" autoLine="0" autoPict="0">
                <anchor moveWithCells="1" sizeWithCells="1">
                  <from>
                    <xdr:col>190</xdr:col>
                    <xdr:colOff>361950</xdr:colOff>
                    <xdr:row>27</xdr:row>
                    <xdr:rowOff>0</xdr:rowOff>
                  </from>
                  <to>
                    <xdr:col>191</xdr:col>
                    <xdr:colOff>285750</xdr:colOff>
                    <xdr:row>27</xdr:row>
                    <xdr:rowOff>219075</xdr:rowOff>
                  </to>
                </anchor>
              </controlPr>
            </control>
          </mc:Choice>
        </mc:AlternateContent>
        <mc:AlternateContent xmlns:mc="http://schemas.openxmlformats.org/markup-compatibility/2006">
          <mc:Choice Requires="x14">
            <control shapeId="15973" r:id="rId923" name="p02c37g05o05">
              <controlPr defaultSize="0" autoFill="0" autoLine="0" autoPict="0">
                <anchor moveWithCells="1" sizeWithCells="1">
                  <from>
                    <xdr:col>191</xdr:col>
                    <xdr:colOff>209550</xdr:colOff>
                    <xdr:row>27</xdr:row>
                    <xdr:rowOff>0</xdr:rowOff>
                  </from>
                  <to>
                    <xdr:col>192</xdr:col>
                    <xdr:colOff>133350</xdr:colOff>
                    <xdr:row>27</xdr:row>
                    <xdr:rowOff>219075</xdr:rowOff>
                  </to>
                </anchor>
              </controlPr>
            </control>
          </mc:Choice>
        </mc:AlternateContent>
        <mc:AlternateContent xmlns:mc="http://schemas.openxmlformats.org/markup-compatibility/2006">
          <mc:Choice Requires="x14">
            <control shapeId="15975" r:id="rId924" name="p02c38g05o01">
              <controlPr defaultSize="0" autoFill="0" autoLine="0" autoPict="0">
                <anchor moveWithCells="1" sizeWithCells="1">
                  <from>
                    <xdr:col>193</xdr:col>
                    <xdr:colOff>66675</xdr:colOff>
                    <xdr:row>27</xdr:row>
                    <xdr:rowOff>0</xdr:rowOff>
                  </from>
                  <to>
                    <xdr:col>193</xdr:col>
                    <xdr:colOff>371475</xdr:colOff>
                    <xdr:row>27</xdr:row>
                    <xdr:rowOff>219075</xdr:rowOff>
                  </to>
                </anchor>
              </controlPr>
            </control>
          </mc:Choice>
        </mc:AlternateContent>
        <mc:AlternateContent xmlns:mc="http://schemas.openxmlformats.org/markup-compatibility/2006">
          <mc:Choice Requires="x14">
            <control shapeId="15976" r:id="rId925" name="p02c38g05o02">
              <controlPr defaultSize="0" autoFill="0" autoLine="0" autoPict="0">
                <anchor moveWithCells="1" sizeWithCells="1">
                  <from>
                    <xdr:col>193</xdr:col>
                    <xdr:colOff>381000</xdr:colOff>
                    <xdr:row>27</xdr:row>
                    <xdr:rowOff>0</xdr:rowOff>
                  </from>
                  <to>
                    <xdr:col>195</xdr:col>
                    <xdr:colOff>76200</xdr:colOff>
                    <xdr:row>27</xdr:row>
                    <xdr:rowOff>219075</xdr:rowOff>
                  </to>
                </anchor>
              </controlPr>
            </control>
          </mc:Choice>
        </mc:AlternateContent>
        <mc:AlternateContent xmlns:mc="http://schemas.openxmlformats.org/markup-compatibility/2006">
          <mc:Choice Requires="x14">
            <control shapeId="15977" r:id="rId926" name="p02c38g05o03">
              <controlPr defaultSize="0" autoFill="0" autoLine="0" autoPict="0">
                <anchor moveWithCells="1" sizeWithCells="1">
                  <from>
                    <xdr:col>195</xdr:col>
                    <xdr:colOff>76200</xdr:colOff>
                    <xdr:row>27</xdr:row>
                    <xdr:rowOff>0</xdr:rowOff>
                  </from>
                  <to>
                    <xdr:col>196</xdr:col>
                    <xdr:colOff>0</xdr:colOff>
                    <xdr:row>27</xdr:row>
                    <xdr:rowOff>219075</xdr:rowOff>
                  </to>
                </anchor>
              </controlPr>
            </control>
          </mc:Choice>
        </mc:AlternateContent>
        <mc:AlternateContent xmlns:mc="http://schemas.openxmlformats.org/markup-compatibility/2006">
          <mc:Choice Requires="x14">
            <control shapeId="15978" r:id="rId927" name="p02c38g05o04">
              <controlPr defaultSize="0" autoFill="0" autoLine="0" autoPict="0">
                <anchor moveWithCells="1" sizeWithCells="1">
                  <from>
                    <xdr:col>195</xdr:col>
                    <xdr:colOff>361950</xdr:colOff>
                    <xdr:row>27</xdr:row>
                    <xdr:rowOff>0</xdr:rowOff>
                  </from>
                  <to>
                    <xdr:col>196</xdr:col>
                    <xdr:colOff>285750</xdr:colOff>
                    <xdr:row>27</xdr:row>
                    <xdr:rowOff>219075</xdr:rowOff>
                  </to>
                </anchor>
              </controlPr>
            </control>
          </mc:Choice>
        </mc:AlternateContent>
        <mc:AlternateContent xmlns:mc="http://schemas.openxmlformats.org/markup-compatibility/2006">
          <mc:Choice Requires="x14">
            <control shapeId="15979" r:id="rId928" name="p02c38g05o05">
              <controlPr defaultSize="0" autoFill="0" autoLine="0" autoPict="0">
                <anchor moveWithCells="1" sizeWithCells="1">
                  <from>
                    <xdr:col>196</xdr:col>
                    <xdr:colOff>209550</xdr:colOff>
                    <xdr:row>27</xdr:row>
                    <xdr:rowOff>0</xdr:rowOff>
                  </from>
                  <to>
                    <xdr:col>197</xdr:col>
                    <xdr:colOff>133350</xdr:colOff>
                    <xdr:row>27</xdr:row>
                    <xdr:rowOff>219075</xdr:rowOff>
                  </to>
                </anchor>
              </controlPr>
            </control>
          </mc:Choice>
        </mc:AlternateContent>
        <mc:AlternateContent xmlns:mc="http://schemas.openxmlformats.org/markup-compatibility/2006">
          <mc:Choice Requires="x14">
            <control shapeId="15981" r:id="rId929" name="p02c39g05o01">
              <controlPr defaultSize="0" autoFill="0" autoLine="0" autoPict="0">
                <anchor moveWithCells="1" sizeWithCells="1">
                  <from>
                    <xdr:col>198</xdr:col>
                    <xdr:colOff>66675</xdr:colOff>
                    <xdr:row>27</xdr:row>
                    <xdr:rowOff>0</xdr:rowOff>
                  </from>
                  <to>
                    <xdr:col>198</xdr:col>
                    <xdr:colOff>371475</xdr:colOff>
                    <xdr:row>27</xdr:row>
                    <xdr:rowOff>219075</xdr:rowOff>
                  </to>
                </anchor>
              </controlPr>
            </control>
          </mc:Choice>
        </mc:AlternateContent>
        <mc:AlternateContent xmlns:mc="http://schemas.openxmlformats.org/markup-compatibility/2006">
          <mc:Choice Requires="x14">
            <control shapeId="15982" r:id="rId930" name="p02c39g05o02">
              <controlPr defaultSize="0" autoFill="0" autoLine="0" autoPict="0">
                <anchor moveWithCells="1" sizeWithCells="1">
                  <from>
                    <xdr:col>198</xdr:col>
                    <xdr:colOff>381000</xdr:colOff>
                    <xdr:row>27</xdr:row>
                    <xdr:rowOff>0</xdr:rowOff>
                  </from>
                  <to>
                    <xdr:col>200</xdr:col>
                    <xdr:colOff>76200</xdr:colOff>
                    <xdr:row>27</xdr:row>
                    <xdr:rowOff>219075</xdr:rowOff>
                  </to>
                </anchor>
              </controlPr>
            </control>
          </mc:Choice>
        </mc:AlternateContent>
        <mc:AlternateContent xmlns:mc="http://schemas.openxmlformats.org/markup-compatibility/2006">
          <mc:Choice Requires="x14">
            <control shapeId="15983" r:id="rId931" name="p02c39g05o03">
              <controlPr defaultSize="0" autoFill="0" autoLine="0" autoPict="0">
                <anchor moveWithCells="1" sizeWithCells="1">
                  <from>
                    <xdr:col>200</xdr:col>
                    <xdr:colOff>76200</xdr:colOff>
                    <xdr:row>27</xdr:row>
                    <xdr:rowOff>0</xdr:rowOff>
                  </from>
                  <to>
                    <xdr:col>201</xdr:col>
                    <xdr:colOff>0</xdr:colOff>
                    <xdr:row>27</xdr:row>
                    <xdr:rowOff>219075</xdr:rowOff>
                  </to>
                </anchor>
              </controlPr>
            </control>
          </mc:Choice>
        </mc:AlternateContent>
        <mc:AlternateContent xmlns:mc="http://schemas.openxmlformats.org/markup-compatibility/2006">
          <mc:Choice Requires="x14">
            <control shapeId="15984" r:id="rId932" name="p02c39g05o04">
              <controlPr defaultSize="0" autoFill="0" autoLine="0" autoPict="0">
                <anchor moveWithCells="1" sizeWithCells="1">
                  <from>
                    <xdr:col>200</xdr:col>
                    <xdr:colOff>361950</xdr:colOff>
                    <xdr:row>27</xdr:row>
                    <xdr:rowOff>0</xdr:rowOff>
                  </from>
                  <to>
                    <xdr:col>201</xdr:col>
                    <xdr:colOff>285750</xdr:colOff>
                    <xdr:row>27</xdr:row>
                    <xdr:rowOff>219075</xdr:rowOff>
                  </to>
                </anchor>
              </controlPr>
            </control>
          </mc:Choice>
        </mc:AlternateContent>
        <mc:AlternateContent xmlns:mc="http://schemas.openxmlformats.org/markup-compatibility/2006">
          <mc:Choice Requires="x14">
            <control shapeId="15985" r:id="rId933" name="p02c39g05o05">
              <controlPr defaultSize="0" autoFill="0" autoLine="0" autoPict="0">
                <anchor moveWithCells="1" sizeWithCells="1">
                  <from>
                    <xdr:col>201</xdr:col>
                    <xdr:colOff>209550</xdr:colOff>
                    <xdr:row>27</xdr:row>
                    <xdr:rowOff>0</xdr:rowOff>
                  </from>
                  <to>
                    <xdr:col>202</xdr:col>
                    <xdr:colOff>133350</xdr:colOff>
                    <xdr:row>27</xdr:row>
                    <xdr:rowOff>219075</xdr:rowOff>
                  </to>
                </anchor>
              </controlPr>
            </control>
          </mc:Choice>
        </mc:AlternateContent>
        <mc:AlternateContent xmlns:mc="http://schemas.openxmlformats.org/markup-compatibility/2006">
          <mc:Choice Requires="x14">
            <control shapeId="15987" r:id="rId934" name="p02c40g05o01">
              <controlPr defaultSize="0" autoFill="0" autoLine="0" autoPict="0">
                <anchor moveWithCells="1" sizeWithCells="1">
                  <from>
                    <xdr:col>203</xdr:col>
                    <xdr:colOff>66675</xdr:colOff>
                    <xdr:row>27</xdr:row>
                    <xdr:rowOff>0</xdr:rowOff>
                  </from>
                  <to>
                    <xdr:col>203</xdr:col>
                    <xdr:colOff>371475</xdr:colOff>
                    <xdr:row>27</xdr:row>
                    <xdr:rowOff>219075</xdr:rowOff>
                  </to>
                </anchor>
              </controlPr>
            </control>
          </mc:Choice>
        </mc:AlternateContent>
        <mc:AlternateContent xmlns:mc="http://schemas.openxmlformats.org/markup-compatibility/2006">
          <mc:Choice Requires="x14">
            <control shapeId="15988" r:id="rId935" name="p02c40g05o02">
              <controlPr defaultSize="0" autoFill="0" autoLine="0" autoPict="0">
                <anchor moveWithCells="1" sizeWithCells="1">
                  <from>
                    <xdr:col>203</xdr:col>
                    <xdr:colOff>381000</xdr:colOff>
                    <xdr:row>27</xdr:row>
                    <xdr:rowOff>0</xdr:rowOff>
                  </from>
                  <to>
                    <xdr:col>205</xdr:col>
                    <xdr:colOff>76200</xdr:colOff>
                    <xdr:row>27</xdr:row>
                    <xdr:rowOff>219075</xdr:rowOff>
                  </to>
                </anchor>
              </controlPr>
            </control>
          </mc:Choice>
        </mc:AlternateContent>
        <mc:AlternateContent xmlns:mc="http://schemas.openxmlformats.org/markup-compatibility/2006">
          <mc:Choice Requires="x14">
            <control shapeId="15989" r:id="rId936" name="p02c40g05o03">
              <controlPr defaultSize="0" autoFill="0" autoLine="0" autoPict="0">
                <anchor moveWithCells="1" sizeWithCells="1">
                  <from>
                    <xdr:col>205</xdr:col>
                    <xdr:colOff>76200</xdr:colOff>
                    <xdr:row>27</xdr:row>
                    <xdr:rowOff>0</xdr:rowOff>
                  </from>
                  <to>
                    <xdr:col>206</xdr:col>
                    <xdr:colOff>0</xdr:colOff>
                    <xdr:row>27</xdr:row>
                    <xdr:rowOff>219075</xdr:rowOff>
                  </to>
                </anchor>
              </controlPr>
            </control>
          </mc:Choice>
        </mc:AlternateContent>
        <mc:AlternateContent xmlns:mc="http://schemas.openxmlformats.org/markup-compatibility/2006">
          <mc:Choice Requires="x14">
            <control shapeId="15990" r:id="rId937" name="p02c40g05o04">
              <controlPr defaultSize="0" autoFill="0" autoLine="0" autoPict="0">
                <anchor moveWithCells="1" sizeWithCells="1">
                  <from>
                    <xdr:col>205</xdr:col>
                    <xdr:colOff>361950</xdr:colOff>
                    <xdr:row>27</xdr:row>
                    <xdr:rowOff>0</xdr:rowOff>
                  </from>
                  <to>
                    <xdr:col>206</xdr:col>
                    <xdr:colOff>285750</xdr:colOff>
                    <xdr:row>27</xdr:row>
                    <xdr:rowOff>219075</xdr:rowOff>
                  </to>
                </anchor>
              </controlPr>
            </control>
          </mc:Choice>
        </mc:AlternateContent>
        <mc:AlternateContent xmlns:mc="http://schemas.openxmlformats.org/markup-compatibility/2006">
          <mc:Choice Requires="x14">
            <control shapeId="15991" r:id="rId938" name="p02c40g05o05">
              <controlPr defaultSize="0" autoFill="0" autoLine="0" autoPict="0">
                <anchor moveWithCells="1" sizeWithCells="1">
                  <from>
                    <xdr:col>206</xdr:col>
                    <xdr:colOff>209550</xdr:colOff>
                    <xdr:row>27</xdr:row>
                    <xdr:rowOff>0</xdr:rowOff>
                  </from>
                  <to>
                    <xdr:col>207</xdr:col>
                    <xdr:colOff>133350</xdr:colOff>
                    <xdr:row>27</xdr:row>
                    <xdr:rowOff>219075</xdr:rowOff>
                  </to>
                </anchor>
              </controlPr>
            </control>
          </mc:Choice>
        </mc:AlternateContent>
        <mc:AlternateContent xmlns:mc="http://schemas.openxmlformats.org/markup-compatibility/2006">
          <mc:Choice Requires="x14">
            <control shapeId="15993" r:id="rId939" name="p02c41g05o01">
              <controlPr defaultSize="0" autoFill="0" autoLine="0" autoPict="0">
                <anchor moveWithCells="1" sizeWithCells="1">
                  <from>
                    <xdr:col>208</xdr:col>
                    <xdr:colOff>66675</xdr:colOff>
                    <xdr:row>27</xdr:row>
                    <xdr:rowOff>0</xdr:rowOff>
                  </from>
                  <to>
                    <xdr:col>208</xdr:col>
                    <xdr:colOff>371475</xdr:colOff>
                    <xdr:row>27</xdr:row>
                    <xdr:rowOff>219075</xdr:rowOff>
                  </to>
                </anchor>
              </controlPr>
            </control>
          </mc:Choice>
        </mc:AlternateContent>
        <mc:AlternateContent xmlns:mc="http://schemas.openxmlformats.org/markup-compatibility/2006">
          <mc:Choice Requires="x14">
            <control shapeId="15994" r:id="rId940" name="p02c41g05o02">
              <controlPr defaultSize="0" autoFill="0" autoLine="0" autoPict="0">
                <anchor moveWithCells="1" sizeWithCells="1">
                  <from>
                    <xdr:col>208</xdr:col>
                    <xdr:colOff>381000</xdr:colOff>
                    <xdr:row>27</xdr:row>
                    <xdr:rowOff>0</xdr:rowOff>
                  </from>
                  <to>
                    <xdr:col>210</xdr:col>
                    <xdr:colOff>76200</xdr:colOff>
                    <xdr:row>27</xdr:row>
                    <xdr:rowOff>219075</xdr:rowOff>
                  </to>
                </anchor>
              </controlPr>
            </control>
          </mc:Choice>
        </mc:AlternateContent>
        <mc:AlternateContent xmlns:mc="http://schemas.openxmlformats.org/markup-compatibility/2006">
          <mc:Choice Requires="x14">
            <control shapeId="15995" r:id="rId941" name="p02c41g05o03">
              <controlPr defaultSize="0" autoFill="0" autoLine="0" autoPict="0">
                <anchor moveWithCells="1" sizeWithCells="1">
                  <from>
                    <xdr:col>210</xdr:col>
                    <xdr:colOff>76200</xdr:colOff>
                    <xdr:row>27</xdr:row>
                    <xdr:rowOff>0</xdr:rowOff>
                  </from>
                  <to>
                    <xdr:col>211</xdr:col>
                    <xdr:colOff>0</xdr:colOff>
                    <xdr:row>27</xdr:row>
                    <xdr:rowOff>219075</xdr:rowOff>
                  </to>
                </anchor>
              </controlPr>
            </control>
          </mc:Choice>
        </mc:AlternateContent>
        <mc:AlternateContent xmlns:mc="http://schemas.openxmlformats.org/markup-compatibility/2006">
          <mc:Choice Requires="x14">
            <control shapeId="15996" r:id="rId942" name="p02c41g05o04">
              <controlPr defaultSize="0" autoFill="0" autoLine="0" autoPict="0">
                <anchor moveWithCells="1" sizeWithCells="1">
                  <from>
                    <xdr:col>210</xdr:col>
                    <xdr:colOff>361950</xdr:colOff>
                    <xdr:row>27</xdr:row>
                    <xdr:rowOff>0</xdr:rowOff>
                  </from>
                  <to>
                    <xdr:col>211</xdr:col>
                    <xdr:colOff>285750</xdr:colOff>
                    <xdr:row>27</xdr:row>
                    <xdr:rowOff>219075</xdr:rowOff>
                  </to>
                </anchor>
              </controlPr>
            </control>
          </mc:Choice>
        </mc:AlternateContent>
        <mc:AlternateContent xmlns:mc="http://schemas.openxmlformats.org/markup-compatibility/2006">
          <mc:Choice Requires="x14">
            <control shapeId="15997" r:id="rId943" name="p02c41g05o05">
              <controlPr defaultSize="0" autoFill="0" autoLine="0" autoPict="0">
                <anchor moveWithCells="1" sizeWithCells="1">
                  <from>
                    <xdr:col>211</xdr:col>
                    <xdr:colOff>209550</xdr:colOff>
                    <xdr:row>27</xdr:row>
                    <xdr:rowOff>0</xdr:rowOff>
                  </from>
                  <to>
                    <xdr:col>212</xdr:col>
                    <xdr:colOff>133350</xdr:colOff>
                    <xdr:row>27</xdr:row>
                    <xdr:rowOff>219075</xdr:rowOff>
                  </to>
                </anchor>
              </controlPr>
            </control>
          </mc:Choice>
        </mc:AlternateContent>
        <mc:AlternateContent xmlns:mc="http://schemas.openxmlformats.org/markup-compatibility/2006">
          <mc:Choice Requires="x14">
            <control shapeId="15999" r:id="rId944" name="p02c42g05o01">
              <controlPr defaultSize="0" autoFill="0" autoLine="0" autoPict="0">
                <anchor moveWithCells="1" sizeWithCells="1">
                  <from>
                    <xdr:col>213</xdr:col>
                    <xdr:colOff>66675</xdr:colOff>
                    <xdr:row>27</xdr:row>
                    <xdr:rowOff>0</xdr:rowOff>
                  </from>
                  <to>
                    <xdr:col>213</xdr:col>
                    <xdr:colOff>371475</xdr:colOff>
                    <xdr:row>27</xdr:row>
                    <xdr:rowOff>219075</xdr:rowOff>
                  </to>
                </anchor>
              </controlPr>
            </control>
          </mc:Choice>
        </mc:AlternateContent>
        <mc:AlternateContent xmlns:mc="http://schemas.openxmlformats.org/markup-compatibility/2006">
          <mc:Choice Requires="x14">
            <control shapeId="16000" r:id="rId945" name="p02c42g05o02">
              <controlPr defaultSize="0" autoFill="0" autoLine="0" autoPict="0">
                <anchor moveWithCells="1" sizeWithCells="1">
                  <from>
                    <xdr:col>213</xdr:col>
                    <xdr:colOff>381000</xdr:colOff>
                    <xdr:row>27</xdr:row>
                    <xdr:rowOff>0</xdr:rowOff>
                  </from>
                  <to>
                    <xdr:col>215</xdr:col>
                    <xdr:colOff>76200</xdr:colOff>
                    <xdr:row>27</xdr:row>
                    <xdr:rowOff>219075</xdr:rowOff>
                  </to>
                </anchor>
              </controlPr>
            </control>
          </mc:Choice>
        </mc:AlternateContent>
        <mc:AlternateContent xmlns:mc="http://schemas.openxmlformats.org/markup-compatibility/2006">
          <mc:Choice Requires="x14">
            <control shapeId="16001" r:id="rId946" name="p02c42g05o03">
              <controlPr defaultSize="0" autoFill="0" autoLine="0" autoPict="0">
                <anchor moveWithCells="1" sizeWithCells="1">
                  <from>
                    <xdr:col>215</xdr:col>
                    <xdr:colOff>76200</xdr:colOff>
                    <xdr:row>27</xdr:row>
                    <xdr:rowOff>0</xdr:rowOff>
                  </from>
                  <to>
                    <xdr:col>216</xdr:col>
                    <xdr:colOff>0</xdr:colOff>
                    <xdr:row>27</xdr:row>
                    <xdr:rowOff>219075</xdr:rowOff>
                  </to>
                </anchor>
              </controlPr>
            </control>
          </mc:Choice>
        </mc:AlternateContent>
        <mc:AlternateContent xmlns:mc="http://schemas.openxmlformats.org/markup-compatibility/2006">
          <mc:Choice Requires="x14">
            <control shapeId="16002" r:id="rId947" name="p02c42g05o04">
              <controlPr defaultSize="0" autoFill="0" autoLine="0" autoPict="0">
                <anchor moveWithCells="1" sizeWithCells="1">
                  <from>
                    <xdr:col>215</xdr:col>
                    <xdr:colOff>361950</xdr:colOff>
                    <xdr:row>27</xdr:row>
                    <xdr:rowOff>0</xdr:rowOff>
                  </from>
                  <to>
                    <xdr:col>216</xdr:col>
                    <xdr:colOff>285750</xdr:colOff>
                    <xdr:row>27</xdr:row>
                    <xdr:rowOff>219075</xdr:rowOff>
                  </to>
                </anchor>
              </controlPr>
            </control>
          </mc:Choice>
        </mc:AlternateContent>
        <mc:AlternateContent xmlns:mc="http://schemas.openxmlformats.org/markup-compatibility/2006">
          <mc:Choice Requires="x14">
            <control shapeId="16003" r:id="rId948" name="p02c42g05o05">
              <controlPr defaultSize="0" autoFill="0" autoLine="0" autoPict="0">
                <anchor moveWithCells="1" sizeWithCells="1">
                  <from>
                    <xdr:col>216</xdr:col>
                    <xdr:colOff>209550</xdr:colOff>
                    <xdr:row>27</xdr:row>
                    <xdr:rowOff>0</xdr:rowOff>
                  </from>
                  <to>
                    <xdr:col>217</xdr:col>
                    <xdr:colOff>133350</xdr:colOff>
                    <xdr:row>27</xdr:row>
                    <xdr:rowOff>219075</xdr:rowOff>
                  </to>
                </anchor>
              </controlPr>
            </control>
          </mc:Choice>
        </mc:AlternateContent>
        <mc:AlternateContent xmlns:mc="http://schemas.openxmlformats.org/markup-compatibility/2006">
          <mc:Choice Requires="x14">
            <control shapeId="16005" r:id="rId949" name="p02c43g05o01">
              <controlPr defaultSize="0" autoFill="0" autoLine="0" autoPict="0">
                <anchor moveWithCells="1" sizeWithCells="1">
                  <from>
                    <xdr:col>218</xdr:col>
                    <xdr:colOff>66675</xdr:colOff>
                    <xdr:row>27</xdr:row>
                    <xdr:rowOff>0</xdr:rowOff>
                  </from>
                  <to>
                    <xdr:col>218</xdr:col>
                    <xdr:colOff>371475</xdr:colOff>
                    <xdr:row>27</xdr:row>
                    <xdr:rowOff>219075</xdr:rowOff>
                  </to>
                </anchor>
              </controlPr>
            </control>
          </mc:Choice>
        </mc:AlternateContent>
        <mc:AlternateContent xmlns:mc="http://schemas.openxmlformats.org/markup-compatibility/2006">
          <mc:Choice Requires="x14">
            <control shapeId="16006" r:id="rId950" name="p02c43g05o02">
              <controlPr defaultSize="0" autoFill="0" autoLine="0" autoPict="0">
                <anchor moveWithCells="1" sizeWithCells="1">
                  <from>
                    <xdr:col>218</xdr:col>
                    <xdr:colOff>381000</xdr:colOff>
                    <xdr:row>27</xdr:row>
                    <xdr:rowOff>0</xdr:rowOff>
                  </from>
                  <to>
                    <xdr:col>220</xdr:col>
                    <xdr:colOff>76200</xdr:colOff>
                    <xdr:row>27</xdr:row>
                    <xdr:rowOff>219075</xdr:rowOff>
                  </to>
                </anchor>
              </controlPr>
            </control>
          </mc:Choice>
        </mc:AlternateContent>
        <mc:AlternateContent xmlns:mc="http://schemas.openxmlformats.org/markup-compatibility/2006">
          <mc:Choice Requires="x14">
            <control shapeId="16007" r:id="rId951" name="p02c43g05o03">
              <controlPr defaultSize="0" autoFill="0" autoLine="0" autoPict="0">
                <anchor moveWithCells="1" sizeWithCells="1">
                  <from>
                    <xdr:col>220</xdr:col>
                    <xdr:colOff>76200</xdr:colOff>
                    <xdr:row>27</xdr:row>
                    <xdr:rowOff>0</xdr:rowOff>
                  </from>
                  <to>
                    <xdr:col>221</xdr:col>
                    <xdr:colOff>0</xdr:colOff>
                    <xdr:row>27</xdr:row>
                    <xdr:rowOff>219075</xdr:rowOff>
                  </to>
                </anchor>
              </controlPr>
            </control>
          </mc:Choice>
        </mc:AlternateContent>
        <mc:AlternateContent xmlns:mc="http://schemas.openxmlformats.org/markup-compatibility/2006">
          <mc:Choice Requires="x14">
            <control shapeId="16008" r:id="rId952" name="p02c43g05o04">
              <controlPr defaultSize="0" autoFill="0" autoLine="0" autoPict="0">
                <anchor moveWithCells="1" sizeWithCells="1">
                  <from>
                    <xdr:col>220</xdr:col>
                    <xdr:colOff>361950</xdr:colOff>
                    <xdr:row>27</xdr:row>
                    <xdr:rowOff>0</xdr:rowOff>
                  </from>
                  <to>
                    <xdr:col>221</xdr:col>
                    <xdr:colOff>285750</xdr:colOff>
                    <xdr:row>27</xdr:row>
                    <xdr:rowOff>219075</xdr:rowOff>
                  </to>
                </anchor>
              </controlPr>
            </control>
          </mc:Choice>
        </mc:AlternateContent>
        <mc:AlternateContent xmlns:mc="http://schemas.openxmlformats.org/markup-compatibility/2006">
          <mc:Choice Requires="x14">
            <control shapeId="16009" r:id="rId953" name="p02c43g05o05">
              <controlPr defaultSize="0" autoFill="0" autoLine="0" autoPict="0">
                <anchor moveWithCells="1" sizeWithCells="1">
                  <from>
                    <xdr:col>221</xdr:col>
                    <xdr:colOff>209550</xdr:colOff>
                    <xdr:row>27</xdr:row>
                    <xdr:rowOff>0</xdr:rowOff>
                  </from>
                  <to>
                    <xdr:col>222</xdr:col>
                    <xdr:colOff>133350</xdr:colOff>
                    <xdr:row>27</xdr:row>
                    <xdr:rowOff>219075</xdr:rowOff>
                  </to>
                </anchor>
              </controlPr>
            </control>
          </mc:Choice>
        </mc:AlternateContent>
        <mc:AlternateContent xmlns:mc="http://schemas.openxmlformats.org/markup-compatibility/2006">
          <mc:Choice Requires="x14">
            <control shapeId="16011" r:id="rId954" name="p02c44g05o01">
              <controlPr defaultSize="0" autoFill="0" autoLine="0" autoPict="0">
                <anchor moveWithCells="1" sizeWithCells="1">
                  <from>
                    <xdr:col>223</xdr:col>
                    <xdr:colOff>66675</xdr:colOff>
                    <xdr:row>27</xdr:row>
                    <xdr:rowOff>0</xdr:rowOff>
                  </from>
                  <to>
                    <xdr:col>223</xdr:col>
                    <xdr:colOff>371475</xdr:colOff>
                    <xdr:row>27</xdr:row>
                    <xdr:rowOff>219075</xdr:rowOff>
                  </to>
                </anchor>
              </controlPr>
            </control>
          </mc:Choice>
        </mc:AlternateContent>
        <mc:AlternateContent xmlns:mc="http://schemas.openxmlformats.org/markup-compatibility/2006">
          <mc:Choice Requires="x14">
            <control shapeId="16012" r:id="rId955" name="p02c44g05o02">
              <controlPr defaultSize="0" autoFill="0" autoLine="0" autoPict="0">
                <anchor moveWithCells="1" sizeWithCells="1">
                  <from>
                    <xdr:col>223</xdr:col>
                    <xdr:colOff>381000</xdr:colOff>
                    <xdr:row>27</xdr:row>
                    <xdr:rowOff>0</xdr:rowOff>
                  </from>
                  <to>
                    <xdr:col>225</xdr:col>
                    <xdr:colOff>76200</xdr:colOff>
                    <xdr:row>27</xdr:row>
                    <xdr:rowOff>219075</xdr:rowOff>
                  </to>
                </anchor>
              </controlPr>
            </control>
          </mc:Choice>
        </mc:AlternateContent>
        <mc:AlternateContent xmlns:mc="http://schemas.openxmlformats.org/markup-compatibility/2006">
          <mc:Choice Requires="x14">
            <control shapeId="16013" r:id="rId956" name="p02c44g05o03">
              <controlPr defaultSize="0" autoFill="0" autoLine="0" autoPict="0">
                <anchor moveWithCells="1" sizeWithCells="1">
                  <from>
                    <xdr:col>225</xdr:col>
                    <xdr:colOff>76200</xdr:colOff>
                    <xdr:row>27</xdr:row>
                    <xdr:rowOff>0</xdr:rowOff>
                  </from>
                  <to>
                    <xdr:col>226</xdr:col>
                    <xdr:colOff>0</xdr:colOff>
                    <xdr:row>27</xdr:row>
                    <xdr:rowOff>219075</xdr:rowOff>
                  </to>
                </anchor>
              </controlPr>
            </control>
          </mc:Choice>
        </mc:AlternateContent>
        <mc:AlternateContent xmlns:mc="http://schemas.openxmlformats.org/markup-compatibility/2006">
          <mc:Choice Requires="x14">
            <control shapeId="16014" r:id="rId957" name="p02c44g05o04">
              <controlPr defaultSize="0" autoFill="0" autoLine="0" autoPict="0">
                <anchor moveWithCells="1" sizeWithCells="1">
                  <from>
                    <xdr:col>225</xdr:col>
                    <xdr:colOff>361950</xdr:colOff>
                    <xdr:row>27</xdr:row>
                    <xdr:rowOff>0</xdr:rowOff>
                  </from>
                  <to>
                    <xdr:col>226</xdr:col>
                    <xdr:colOff>285750</xdr:colOff>
                    <xdr:row>27</xdr:row>
                    <xdr:rowOff>219075</xdr:rowOff>
                  </to>
                </anchor>
              </controlPr>
            </control>
          </mc:Choice>
        </mc:AlternateContent>
        <mc:AlternateContent xmlns:mc="http://schemas.openxmlformats.org/markup-compatibility/2006">
          <mc:Choice Requires="x14">
            <control shapeId="16015" r:id="rId958" name="p02c44g05o05">
              <controlPr defaultSize="0" autoFill="0" autoLine="0" autoPict="0">
                <anchor moveWithCells="1" sizeWithCells="1">
                  <from>
                    <xdr:col>226</xdr:col>
                    <xdr:colOff>209550</xdr:colOff>
                    <xdr:row>27</xdr:row>
                    <xdr:rowOff>0</xdr:rowOff>
                  </from>
                  <to>
                    <xdr:col>227</xdr:col>
                    <xdr:colOff>133350</xdr:colOff>
                    <xdr:row>27</xdr:row>
                    <xdr:rowOff>219075</xdr:rowOff>
                  </to>
                </anchor>
              </controlPr>
            </control>
          </mc:Choice>
        </mc:AlternateContent>
        <mc:AlternateContent xmlns:mc="http://schemas.openxmlformats.org/markup-compatibility/2006">
          <mc:Choice Requires="x14">
            <control shapeId="16017" r:id="rId959" name="p02c45g05o01">
              <controlPr defaultSize="0" autoFill="0" autoLine="0" autoPict="0">
                <anchor moveWithCells="1" sizeWithCells="1">
                  <from>
                    <xdr:col>228</xdr:col>
                    <xdr:colOff>66675</xdr:colOff>
                    <xdr:row>27</xdr:row>
                    <xdr:rowOff>0</xdr:rowOff>
                  </from>
                  <to>
                    <xdr:col>228</xdr:col>
                    <xdr:colOff>371475</xdr:colOff>
                    <xdr:row>27</xdr:row>
                    <xdr:rowOff>219075</xdr:rowOff>
                  </to>
                </anchor>
              </controlPr>
            </control>
          </mc:Choice>
        </mc:AlternateContent>
        <mc:AlternateContent xmlns:mc="http://schemas.openxmlformats.org/markup-compatibility/2006">
          <mc:Choice Requires="x14">
            <control shapeId="16018" r:id="rId960" name="p02c45g05o02">
              <controlPr defaultSize="0" autoFill="0" autoLine="0" autoPict="0">
                <anchor moveWithCells="1" sizeWithCells="1">
                  <from>
                    <xdr:col>228</xdr:col>
                    <xdr:colOff>381000</xdr:colOff>
                    <xdr:row>27</xdr:row>
                    <xdr:rowOff>0</xdr:rowOff>
                  </from>
                  <to>
                    <xdr:col>230</xdr:col>
                    <xdr:colOff>76200</xdr:colOff>
                    <xdr:row>27</xdr:row>
                    <xdr:rowOff>219075</xdr:rowOff>
                  </to>
                </anchor>
              </controlPr>
            </control>
          </mc:Choice>
        </mc:AlternateContent>
        <mc:AlternateContent xmlns:mc="http://schemas.openxmlformats.org/markup-compatibility/2006">
          <mc:Choice Requires="x14">
            <control shapeId="16019" r:id="rId961" name="p02c45g05o03">
              <controlPr defaultSize="0" autoFill="0" autoLine="0" autoPict="0">
                <anchor moveWithCells="1" sizeWithCells="1">
                  <from>
                    <xdr:col>230</xdr:col>
                    <xdr:colOff>76200</xdr:colOff>
                    <xdr:row>27</xdr:row>
                    <xdr:rowOff>0</xdr:rowOff>
                  </from>
                  <to>
                    <xdr:col>231</xdr:col>
                    <xdr:colOff>0</xdr:colOff>
                    <xdr:row>27</xdr:row>
                    <xdr:rowOff>219075</xdr:rowOff>
                  </to>
                </anchor>
              </controlPr>
            </control>
          </mc:Choice>
        </mc:AlternateContent>
        <mc:AlternateContent xmlns:mc="http://schemas.openxmlformats.org/markup-compatibility/2006">
          <mc:Choice Requires="x14">
            <control shapeId="16020" r:id="rId962" name="p02c45g05o04">
              <controlPr defaultSize="0" autoFill="0" autoLine="0" autoPict="0">
                <anchor moveWithCells="1" sizeWithCells="1">
                  <from>
                    <xdr:col>230</xdr:col>
                    <xdr:colOff>361950</xdr:colOff>
                    <xdr:row>27</xdr:row>
                    <xdr:rowOff>0</xdr:rowOff>
                  </from>
                  <to>
                    <xdr:col>231</xdr:col>
                    <xdr:colOff>285750</xdr:colOff>
                    <xdr:row>27</xdr:row>
                    <xdr:rowOff>219075</xdr:rowOff>
                  </to>
                </anchor>
              </controlPr>
            </control>
          </mc:Choice>
        </mc:AlternateContent>
        <mc:AlternateContent xmlns:mc="http://schemas.openxmlformats.org/markup-compatibility/2006">
          <mc:Choice Requires="x14">
            <control shapeId="16021" r:id="rId963" name="p02c45g05o05">
              <controlPr defaultSize="0" autoFill="0" autoLine="0" autoPict="0">
                <anchor moveWithCells="1" sizeWithCells="1">
                  <from>
                    <xdr:col>231</xdr:col>
                    <xdr:colOff>209550</xdr:colOff>
                    <xdr:row>27</xdr:row>
                    <xdr:rowOff>0</xdr:rowOff>
                  </from>
                  <to>
                    <xdr:col>232</xdr:col>
                    <xdr:colOff>133350</xdr:colOff>
                    <xdr:row>27</xdr:row>
                    <xdr:rowOff>219075</xdr:rowOff>
                  </to>
                </anchor>
              </controlPr>
            </control>
          </mc:Choice>
        </mc:AlternateContent>
        <mc:AlternateContent xmlns:mc="http://schemas.openxmlformats.org/markup-compatibility/2006">
          <mc:Choice Requires="x14">
            <control shapeId="16023" r:id="rId964" name="p02c46g05o01">
              <controlPr defaultSize="0" autoFill="0" autoLine="0" autoPict="0">
                <anchor moveWithCells="1" sizeWithCells="1">
                  <from>
                    <xdr:col>233</xdr:col>
                    <xdr:colOff>66675</xdr:colOff>
                    <xdr:row>27</xdr:row>
                    <xdr:rowOff>0</xdr:rowOff>
                  </from>
                  <to>
                    <xdr:col>233</xdr:col>
                    <xdr:colOff>371475</xdr:colOff>
                    <xdr:row>27</xdr:row>
                    <xdr:rowOff>219075</xdr:rowOff>
                  </to>
                </anchor>
              </controlPr>
            </control>
          </mc:Choice>
        </mc:AlternateContent>
        <mc:AlternateContent xmlns:mc="http://schemas.openxmlformats.org/markup-compatibility/2006">
          <mc:Choice Requires="x14">
            <control shapeId="16024" r:id="rId965" name="p02c46g05o02">
              <controlPr defaultSize="0" autoFill="0" autoLine="0" autoPict="0">
                <anchor moveWithCells="1" sizeWithCells="1">
                  <from>
                    <xdr:col>233</xdr:col>
                    <xdr:colOff>381000</xdr:colOff>
                    <xdr:row>27</xdr:row>
                    <xdr:rowOff>0</xdr:rowOff>
                  </from>
                  <to>
                    <xdr:col>235</xdr:col>
                    <xdr:colOff>76200</xdr:colOff>
                    <xdr:row>27</xdr:row>
                    <xdr:rowOff>219075</xdr:rowOff>
                  </to>
                </anchor>
              </controlPr>
            </control>
          </mc:Choice>
        </mc:AlternateContent>
        <mc:AlternateContent xmlns:mc="http://schemas.openxmlformats.org/markup-compatibility/2006">
          <mc:Choice Requires="x14">
            <control shapeId="16025" r:id="rId966" name="p02c46g05o03">
              <controlPr defaultSize="0" autoFill="0" autoLine="0" autoPict="0">
                <anchor moveWithCells="1" sizeWithCells="1">
                  <from>
                    <xdr:col>235</xdr:col>
                    <xdr:colOff>76200</xdr:colOff>
                    <xdr:row>27</xdr:row>
                    <xdr:rowOff>0</xdr:rowOff>
                  </from>
                  <to>
                    <xdr:col>236</xdr:col>
                    <xdr:colOff>0</xdr:colOff>
                    <xdr:row>27</xdr:row>
                    <xdr:rowOff>219075</xdr:rowOff>
                  </to>
                </anchor>
              </controlPr>
            </control>
          </mc:Choice>
        </mc:AlternateContent>
        <mc:AlternateContent xmlns:mc="http://schemas.openxmlformats.org/markup-compatibility/2006">
          <mc:Choice Requires="x14">
            <control shapeId="16026" r:id="rId967" name="p02c46g05o04">
              <controlPr defaultSize="0" autoFill="0" autoLine="0" autoPict="0">
                <anchor moveWithCells="1" sizeWithCells="1">
                  <from>
                    <xdr:col>235</xdr:col>
                    <xdr:colOff>361950</xdr:colOff>
                    <xdr:row>27</xdr:row>
                    <xdr:rowOff>0</xdr:rowOff>
                  </from>
                  <to>
                    <xdr:col>236</xdr:col>
                    <xdr:colOff>285750</xdr:colOff>
                    <xdr:row>27</xdr:row>
                    <xdr:rowOff>219075</xdr:rowOff>
                  </to>
                </anchor>
              </controlPr>
            </control>
          </mc:Choice>
        </mc:AlternateContent>
        <mc:AlternateContent xmlns:mc="http://schemas.openxmlformats.org/markup-compatibility/2006">
          <mc:Choice Requires="x14">
            <control shapeId="16027" r:id="rId968" name="p02c46g05o05">
              <controlPr defaultSize="0" autoFill="0" autoLine="0" autoPict="0">
                <anchor moveWithCells="1" sizeWithCells="1">
                  <from>
                    <xdr:col>236</xdr:col>
                    <xdr:colOff>209550</xdr:colOff>
                    <xdr:row>27</xdr:row>
                    <xdr:rowOff>0</xdr:rowOff>
                  </from>
                  <to>
                    <xdr:col>237</xdr:col>
                    <xdr:colOff>133350</xdr:colOff>
                    <xdr:row>27</xdr:row>
                    <xdr:rowOff>219075</xdr:rowOff>
                  </to>
                </anchor>
              </controlPr>
            </control>
          </mc:Choice>
        </mc:AlternateContent>
        <mc:AlternateContent xmlns:mc="http://schemas.openxmlformats.org/markup-compatibility/2006">
          <mc:Choice Requires="x14">
            <control shapeId="16029" r:id="rId969" name="p02c47g05o01">
              <controlPr defaultSize="0" autoFill="0" autoLine="0" autoPict="0">
                <anchor moveWithCells="1" sizeWithCells="1">
                  <from>
                    <xdr:col>238</xdr:col>
                    <xdr:colOff>66675</xdr:colOff>
                    <xdr:row>27</xdr:row>
                    <xdr:rowOff>0</xdr:rowOff>
                  </from>
                  <to>
                    <xdr:col>238</xdr:col>
                    <xdr:colOff>371475</xdr:colOff>
                    <xdr:row>27</xdr:row>
                    <xdr:rowOff>219075</xdr:rowOff>
                  </to>
                </anchor>
              </controlPr>
            </control>
          </mc:Choice>
        </mc:AlternateContent>
        <mc:AlternateContent xmlns:mc="http://schemas.openxmlformats.org/markup-compatibility/2006">
          <mc:Choice Requires="x14">
            <control shapeId="16030" r:id="rId970" name="p02c47g05o02">
              <controlPr defaultSize="0" autoFill="0" autoLine="0" autoPict="0">
                <anchor moveWithCells="1" sizeWithCells="1">
                  <from>
                    <xdr:col>238</xdr:col>
                    <xdr:colOff>381000</xdr:colOff>
                    <xdr:row>27</xdr:row>
                    <xdr:rowOff>0</xdr:rowOff>
                  </from>
                  <to>
                    <xdr:col>240</xdr:col>
                    <xdr:colOff>76200</xdr:colOff>
                    <xdr:row>27</xdr:row>
                    <xdr:rowOff>219075</xdr:rowOff>
                  </to>
                </anchor>
              </controlPr>
            </control>
          </mc:Choice>
        </mc:AlternateContent>
        <mc:AlternateContent xmlns:mc="http://schemas.openxmlformats.org/markup-compatibility/2006">
          <mc:Choice Requires="x14">
            <control shapeId="16031" r:id="rId971" name="p02c47g05o03">
              <controlPr defaultSize="0" autoFill="0" autoLine="0" autoPict="0">
                <anchor moveWithCells="1" sizeWithCells="1">
                  <from>
                    <xdr:col>240</xdr:col>
                    <xdr:colOff>76200</xdr:colOff>
                    <xdr:row>27</xdr:row>
                    <xdr:rowOff>0</xdr:rowOff>
                  </from>
                  <to>
                    <xdr:col>241</xdr:col>
                    <xdr:colOff>0</xdr:colOff>
                    <xdr:row>27</xdr:row>
                    <xdr:rowOff>219075</xdr:rowOff>
                  </to>
                </anchor>
              </controlPr>
            </control>
          </mc:Choice>
        </mc:AlternateContent>
        <mc:AlternateContent xmlns:mc="http://schemas.openxmlformats.org/markup-compatibility/2006">
          <mc:Choice Requires="x14">
            <control shapeId="16032" r:id="rId972" name="p02c47g05o04">
              <controlPr defaultSize="0" autoFill="0" autoLine="0" autoPict="0">
                <anchor moveWithCells="1" sizeWithCells="1">
                  <from>
                    <xdr:col>240</xdr:col>
                    <xdr:colOff>361950</xdr:colOff>
                    <xdr:row>27</xdr:row>
                    <xdr:rowOff>0</xdr:rowOff>
                  </from>
                  <to>
                    <xdr:col>241</xdr:col>
                    <xdr:colOff>285750</xdr:colOff>
                    <xdr:row>27</xdr:row>
                    <xdr:rowOff>219075</xdr:rowOff>
                  </to>
                </anchor>
              </controlPr>
            </control>
          </mc:Choice>
        </mc:AlternateContent>
        <mc:AlternateContent xmlns:mc="http://schemas.openxmlformats.org/markup-compatibility/2006">
          <mc:Choice Requires="x14">
            <control shapeId="16033" r:id="rId973" name="p02c47g05o05">
              <controlPr defaultSize="0" autoFill="0" autoLine="0" autoPict="0">
                <anchor moveWithCells="1" sizeWithCells="1">
                  <from>
                    <xdr:col>241</xdr:col>
                    <xdr:colOff>209550</xdr:colOff>
                    <xdr:row>27</xdr:row>
                    <xdr:rowOff>0</xdr:rowOff>
                  </from>
                  <to>
                    <xdr:col>242</xdr:col>
                    <xdr:colOff>133350</xdr:colOff>
                    <xdr:row>27</xdr:row>
                    <xdr:rowOff>219075</xdr:rowOff>
                  </to>
                </anchor>
              </controlPr>
            </control>
          </mc:Choice>
        </mc:AlternateContent>
        <mc:AlternateContent xmlns:mc="http://schemas.openxmlformats.org/markup-compatibility/2006">
          <mc:Choice Requires="x14">
            <control shapeId="16035" r:id="rId974" name="p02c48g05o01">
              <controlPr defaultSize="0" autoFill="0" autoLine="0" autoPict="0">
                <anchor moveWithCells="1" sizeWithCells="1">
                  <from>
                    <xdr:col>243</xdr:col>
                    <xdr:colOff>66675</xdr:colOff>
                    <xdr:row>27</xdr:row>
                    <xdr:rowOff>0</xdr:rowOff>
                  </from>
                  <to>
                    <xdr:col>243</xdr:col>
                    <xdr:colOff>371475</xdr:colOff>
                    <xdr:row>27</xdr:row>
                    <xdr:rowOff>219075</xdr:rowOff>
                  </to>
                </anchor>
              </controlPr>
            </control>
          </mc:Choice>
        </mc:AlternateContent>
        <mc:AlternateContent xmlns:mc="http://schemas.openxmlformats.org/markup-compatibility/2006">
          <mc:Choice Requires="x14">
            <control shapeId="16036" r:id="rId975" name="p02c48g05o02">
              <controlPr defaultSize="0" autoFill="0" autoLine="0" autoPict="0">
                <anchor moveWithCells="1" sizeWithCells="1">
                  <from>
                    <xdr:col>243</xdr:col>
                    <xdr:colOff>381000</xdr:colOff>
                    <xdr:row>27</xdr:row>
                    <xdr:rowOff>0</xdr:rowOff>
                  </from>
                  <to>
                    <xdr:col>245</xdr:col>
                    <xdr:colOff>76200</xdr:colOff>
                    <xdr:row>27</xdr:row>
                    <xdr:rowOff>219075</xdr:rowOff>
                  </to>
                </anchor>
              </controlPr>
            </control>
          </mc:Choice>
        </mc:AlternateContent>
        <mc:AlternateContent xmlns:mc="http://schemas.openxmlformats.org/markup-compatibility/2006">
          <mc:Choice Requires="x14">
            <control shapeId="16037" r:id="rId976" name="p02c48g05o03">
              <controlPr defaultSize="0" autoFill="0" autoLine="0" autoPict="0">
                <anchor moveWithCells="1" sizeWithCells="1">
                  <from>
                    <xdr:col>245</xdr:col>
                    <xdr:colOff>76200</xdr:colOff>
                    <xdr:row>27</xdr:row>
                    <xdr:rowOff>0</xdr:rowOff>
                  </from>
                  <to>
                    <xdr:col>246</xdr:col>
                    <xdr:colOff>0</xdr:colOff>
                    <xdr:row>27</xdr:row>
                    <xdr:rowOff>219075</xdr:rowOff>
                  </to>
                </anchor>
              </controlPr>
            </control>
          </mc:Choice>
        </mc:AlternateContent>
        <mc:AlternateContent xmlns:mc="http://schemas.openxmlformats.org/markup-compatibility/2006">
          <mc:Choice Requires="x14">
            <control shapeId="16038" r:id="rId977" name="p02c48g05o04">
              <controlPr defaultSize="0" autoFill="0" autoLine="0" autoPict="0">
                <anchor moveWithCells="1" sizeWithCells="1">
                  <from>
                    <xdr:col>245</xdr:col>
                    <xdr:colOff>361950</xdr:colOff>
                    <xdr:row>27</xdr:row>
                    <xdr:rowOff>0</xdr:rowOff>
                  </from>
                  <to>
                    <xdr:col>246</xdr:col>
                    <xdr:colOff>285750</xdr:colOff>
                    <xdr:row>27</xdr:row>
                    <xdr:rowOff>219075</xdr:rowOff>
                  </to>
                </anchor>
              </controlPr>
            </control>
          </mc:Choice>
        </mc:AlternateContent>
        <mc:AlternateContent xmlns:mc="http://schemas.openxmlformats.org/markup-compatibility/2006">
          <mc:Choice Requires="x14">
            <control shapeId="16039" r:id="rId978" name="p02c48g05o05">
              <controlPr defaultSize="0" autoFill="0" autoLine="0" autoPict="0">
                <anchor moveWithCells="1" sizeWithCells="1">
                  <from>
                    <xdr:col>246</xdr:col>
                    <xdr:colOff>209550</xdr:colOff>
                    <xdr:row>27</xdr:row>
                    <xdr:rowOff>0</xdr:rowOff>
                  </from>
                  <to>
                    <xdr:col>247</xdr:col>
                    <xdr:colOff>133350</xdr:colOff>
                    <xdr:row>27</xdr:row>
                    <xdr:rowOff>219075</xdr:rowOff>
                  </to>
                </anchor>
              </controlPr>
            </control>
          </mc:Choice>
        </mc:AlternateContent>
        <mc:AlternateContent xmlns:mc="http://schemas.openxmlformats.org/markup-compatibility/2006">
          <mc:Choice Requires="x14">
            <control shapeId="16041" r:id="rId979" name="p02c49g05o01">
              <controlPr defaultSize="0" autoFill="0" autoLine="0" autoPict="0">
                <anchor moveWithCells="1" sizeWithCells="1">
                  <from>
                    <xdr:col>248</xdr:col>
                    <xdr:colOff>66675</xdr:colOff>
                    <xdr:row>27</xdr:row>
                    <xdr:rowOff>0</xdr:rowOff>
                  </from>
                  <to>
                    <xdr:col>248</xdr:col>
                    <xdr:colOff>371475</xdr:colOff>
                    <xdr:row>27</xdr:row>
                    <xdr:rowOff>219075</xdr:rowOff>
                  </to>
                </anchor>
              </controlPr>
            </control>
          </mc:Choice>
        </mc:AlternateContent>
        <mc:AlternateContent xmlns:mc="http://schemas.openxmlformats.org/markup-compatibility/2006">
          <mc:Choice Requires="x14">
            <control shapeId="16042" r:id="rId980" name="p02c49g05o02">
              <controlPr defaultSize="0" autoFill="0" autoLine="0" autoPict="0">
                <anchor moveWithCells="1" sizeWithCells="1">
                  <from>
                    <xdr:col>248</xdr:col>
                    <xdr:colOff>381000</xdr:colOff>
                    <xdr:row>27</xdr:row>
                    <xdr:rowOff>0</xdr:rowOff>
                  </from>
                  <to>
                    <xdr:col>250</xdr:col>
                    <xdr:colOff>76200</xdr:colOff>
                    <xdr:row>27</xdr:row>
                    <xdr:rowOff>219075</xdr:rowOff>
                  </to>
                </anchor>
              </controlPr>
            </control>
          </mc:Choice>
        </mc:AlternateContent>
        <mc:AlternateContent xmlns:mc="http://schemas.openxmlformats.org/markup-compatibility/2006">
          <mc:Choice Requires="x14">
            <control shapeId="16043" r:id="rId981" name="p02c49g05o03">
              <controlPr defaultSize="0" autoFill="0" autoLine="0" autoPict="0">
                <anchor moveWithCells="1" sizeWithCells="1">
                  <from>
                    <xdr:col>250</xdr:col>
                    <xdr:colOff>76200</xdr:colOff>
                    <xdr:row>27</xdr:row>
                    <xdr:rowOff>0</xdr:rowOff>
                  </from>
                  <to>
                    <xdr:col>251</xdr:col>
                    <xdr:colOff>0</xdr:colOff>
                    <xdr:row>27</xdr:row>
                    <xdr:rowOff>219075</xdr:rowOff>
                  </to>
                </anchor>
              </controlPr>
            </control>
          </mc:Choice>
        </mc:AlternateContent>
        <mc:AlternateContent xmlns:mc="http://schemas.openxmlformats.org/markup-compatibility/2006">
          <mc:Choice Requires="x14">
            <control shapeId="16044" r:id="rId982" name="p02c49g05o04">
              <controlPr defaultSize="0" autoFill="0" autoLine="0" autoPict="0">
                <anchor moveWithCells="1" sizeWithCells="1">
                  <from>
                    <xdr:col>250</xdr:col>
                    <xdr:colOff>361950</xdr:colOff>
                    <xdr:row>27</xdr:row>
                    <xdr:rowOff>0</xdr:rowOff>
                  </from>
                  <to>
                    <xdr:col>251</xdr:col>
                    <xdr:colOff>285750</xdr:colOff>
                    <xdr:row>27</xdr:row>
                    <xdr:rowOff>219075</xdr:rowOff>
                  </to>
                </anchor>
              </controlPr>
            </control>
          </mc:Choice>
        </mc:AlternateContent>
        <mc:AlternateContent xmlns:mc="http://schemas.openxmlformats.org/markup-compatibility/2006">
          <mc:Choice Requires="x14">
            <control shapeId="16045" r:id="rId983" name="p02c49g05o05">
              <controlPr defaultSize="0" autoFill="0" autoLine="0" autoPict="0">
                <anchor moveWithCells="1" sizeWithCells="1">
                  <from>
                    <xdr:col>251</xdr:col>
                    <xdr:colOff>209550</xdr:colOff>
                    <xdr:row>27</xdr:row>
                    <xdr:rowOff>0</xdr:rowOff>
                  </from>
                  <to>
                    <xdr:col>252</xdr:col>
                    <xdr:colOff>133350</xdr:colOff>
                    <xdr:row>27</xdr:row>
                    <xdr:rowOff>219075</xdr:rowOff>
                  </to>
                </anchor>
              </controlPr>
            </control>
          </mc:Choice>
        </mc:AlternateContent>
        <mc:AlternateContent xmlns:mc="http://schemas.openxmlformats.org/markup-compatibility/2006">
          <mc:Choice Requires="x14">
            <control shapeId="16268" r:id="rId984" name="p02c01cb11">
              <controlPr defaultSize="0" autoFill="0" autoLine="0" autoPict="0">
                <anchor moveWithCells="1" sizeWithCells="1">
                  <from>
                    <xdr:col>8</xdr:col>
                    <xdr:colOff>95250</xdr:colOff>
                    <xdr:row>23</xdr:row>
                    <xdr:rowOff>200025</xdr:rowOff>
                  </from>
                  <to>
                    <xdr:col>8</xdr:col>
                    <xdr:colOff>400050</xdr:colOff>
                    <xdr:row>24</xdr:row>
                    <xdr:rowOff>190500</xdr:rowOff>
                  </to>
                </anchor>
              </controlPr>
            </control>
          </mc:Choice>
        </mc:AlternateContent>
        <mc:AlternateContent xmlns:mc="http://schemas.openxmlformats.org/markup-compatibility/2006">
          <mc:Choice Requires="x14">
            <control shapeId="16269" r:id="rId985" name="p02c01cb12">
              <controlPr defaultSize="0" autoFill="0" autoLine="0" autoPict="0">
                <anchor moveWithCells="1" sizeWithCells="1">
                  <from>
                    <xdr:col>8</xdr:col>
                    <xdr:colOff>381000</xdr:colOff>
                    <xdr:row>23</xdr:row>
                    <xdr:rowOff>200025</xdr:rowOff>
                  </from>
                  <to>
                    <xdr:col>10</xdr:col>
                    <xdr:colOff>76200</xdr:colOff>
                    <xdr:row>24</xdr:row>
                    <xdr:rowOff>190500</xdr:rowOff>
                  </to>
                </anchor>
              </controlPr>
            </control>
          </mc:Choice>
        </mc:AlternateContent>
        <mc:AlternateContent xmlns:mc="http://schemas.openxmlformats.org/markup-compatibility/2006">
          <mc:Choice Requires="x14">
            <control shapeId="16270" r:id="rId986" name="p02c01cb13">
              <controlPr defaultSize="0" autoFill="0" autoLine="0" autoPict="0">
                <anchor moveWithCells="1" sizeWithCells="1">
                  <from>
                    <xdr:col>10</xdr:col>
                    <xdr:colOff>47625</xdr:colOff>
                    <xdr:row>23</xdr:row>
                    <xdr:rowOff>200025</xdr:rowOff>
                  </from>
                  <to>
                    <xdr:col>10</xdr:col>
                    <xdr:colOff>352425</xdr:colOff>
                    <xdr:row>24</xdr:row>
                    <xdr:rowOff>190500</xdr:rowOff>
                  </to>
                </anchor>
              </controlPr>
            </control>
          </mc:Choice>
        </mc:AlternateContent>
        <mc:AlternateContent xmlns:mc="http://schemas.openxmlformats.org/markup-compatibility/2006">
          <mc:Choice Requires="x14">
            <control shapeId="16271" r:id="rId987" name="p02c01cb14">
              <controlPr defaultSize="0" autoFill="0" autoLine="0" autoPict="0">
                <anchor moveWithCells="1" sizeWithCells="1">
                  <from>
                    <xdr:col>10</xdr:col>
                    <xdr:colOff>323850</xdr:colOff>
                    <xdr:row>23</xdr:row>
                    <xdr:rowOff>200025</xdr:rowOff>
                  </from>
                  <to>
                    <xdr:col>11</xdr:col>
                    <xdr:colOff>247650</xdr:colOff>
                    <xdr:row>24</xdr:row>
                    <xdr:rowOff>190500</xdr:rowOff>
                  </to>
                </anchor>
              </controlPr>
            </control>
          </mc:Choice>
        </mc:AlternateContent>
        <mc:AlternateContent xmlns:mc="http://schemas.openxmlformats.org/markup-compatibility/2006">
          <mc:Choice Requires="x14">
            <control shapeId="16272" r:id="rId988" name="p02c01cb15">
              <controlPr defaultSize="0" autoFill="0" autoLine="0" autoPict="0">
                <anchor moveWithCells="1" sizeWithCells="1">
                  <from>
                    <xdr:col>11</xdr:col>
                    <xdr:colOff>209550</xdr:colOff>
                    <xdr:row>23</xdr:row>
                    <xdr:rowOff>200025</xdr:rowOff>
                  </from>
                  <to>
                    <xdr:col>12</xdr:col>
                    <xdr:colOff>133350</xdr:colOff>
                    <xdr:row>24</xdr:row>
                    <xdr:rowOff>190500</xdr:rowOff>
                  </to>
                </anchor>
              </controlPr>
            </control>
          </mc:Choice>
        </mc:AlternateContent>
        <mc:AlternateContent xmlns:mc="http://schemas.openxmlformats.org/markup-compatibility/2006">
          <mc:Choice Requires="x14">
            <control shapeId="16273" r:id="rId989" name="p02c02cb11">
              <controlPr defaultSize="0" autoFill="0" autoLine="0" autoPict="0">
                <anchor moveWithCells="1" sizeWithCells="1">
                  <from>
                    <xdr:col>13</xdr:col>
                    <xdr:colOff>95250</xdr:colOff>
                    <xdr:row>23</xdr:row>
                    <xdr:rowOff>200025</xdr:rowOff>
                  </from>
                  <to>
                    <xdr:col>13</xdr:col>
                    <xdr:colOff>400050</xdr:colOff>
                    <xdr:row>24</xdr:row>
                    <xdr:rowOff>190500</xdr:rowOff>
                  </to>
                </anchor>
              </controlPr>
            </control>
          </mc:Choice>
        </mc:AlternateContent>
        <mc:AlternateContent xmlns:mc="http://schemas.openxmlformats.org/markup-compatibility/2006">
          <mc:Choice Requires="x14">
            <control shapeId="16274" r:id="rId990" name="p02c02cb12">
              <controlPr defaultSize="0" autoFill="0" autoLine="0" autoPict="0">
                <anchor moveWithCells="1" sizeWithCells="1">
                  <from>
                    <xdr:col>13</xdr:col>
                    <xdr:colOff>381000</xdr:colOff>
                    <xdr:row>23</xdr:row>
                    <xdr:rowOff>200025</xdr:rowOff>
                  </from>
                  <to>
                    <xdr:col>15</xdr:col>
                    <xdr:colOff>76200</xdr:colOff>
                    <xdr:row>24</xdr:row>
                    <xdr:rowOff>190500</xdr:rowOff>
                  </to>
                </anchor>
              </controlPr>
            </control>
          </mc:Choice>
        </mc:AlternateContent>
        <mc:AlternateContent xmlns:mc="http://schemas.openxmlformats.org/markup-compatibility/2006">
          <mc:Choice Requires="x14">
            <control shapeId="16275" r:id="rId991" name="p02c02cb13">
              <controlPr defaultSize="0" autoFill="0" autoLine="0" autoPict="0">
                <anchor moveWithCells="1" sizeWithCells="1">
                  <from>
                    <xdr:col>15</xdr:col>
                    <xdr:colOff>47625</xdr:colOff>
                    <xdr:row>23</xdr:row>
                    <xdr:rowOff>200025</xdr:rowOff>
                  </from>
                  <to>
                    <xdr:col>15</xdr:col>
                    <xdr:colOff>352425</xdr:colOff>
                    <xdr:row>24</xdr:row>
                    <xdr:rowOff>190500</xdr:rowOff>
                  </to>
                </anchor>
              </controlPr>
            </control>
          </mc:Choice>
        </mc:AlternateContent>
        <mc:AlternateContent xmlns:mc="http://schemas.openxmlformats.org/markup-compatibility/2006">
          <mc:Choice Requires="x14">
            <control shapeId="16276" r:id="rId992" name="p02c02cb14">
              <controlPr defaultSize="0" autoFill="0" autoLine="0" autoPict="0">
                <anchor moveWithCells="1" sizeWithCells="1">
                  <from>
                    <xdr:col>15</xdr:col>
                    <xdr:colOff>323850</xdr:colOff>
                    <xdr:row>23</xdr:row>
                    <xdr:rowOff>200025</xdr:rowOff>
                  </from>
                  <to>
                    <xdr:col>16</xdr:col>
                    <xdr:colOff>247650</xdr:colOff>
                    <xdr:row>24</xdr:row>
                    <xdr:rowOff>190500</xdr:rowOff>
                  </to>
                </anchor>
              </controlPr>
            </control>
          </mc:Choice>
        </mc:AlternateContent>
        <mc:AlternateContent xmlns:mc="http://schemas.openxmlformats.org/markup-compatibility/2006">
          <mc:Choice Requires="x14">
            <control shapeId="16277" r:id="rId993" name="p02c02cb15">
              <controlPr defaultSize="0" autoFill="0" autoLine="0" autoPict="0">
                <anchor moveWithCells="1" sizeWithCells="1">
                  <from>
                    <xdr:col>16</xdr:col>
                    <xdr:colOff>209550</xdr:colOff>
                    <xdr:row>23</xdr:row>
                    <xdr:rowOff>200025</xdr:rowOff>
                  </from>
                  <to>
                    <xdr:col>17</xdr:col>
                    <xdr:colOff>133350</xdr:colOff>
                    <xdr:row>24</xdr:row>
                    <xdr:rowOff>190500</xdr:rowOff>
                  </to>
                </anchor>
              </controlPr>
            </control>
          </mc:Choice>
        </mc:AlternateContent>
        <mc:AlternateContent xmlns:mc="http://schemas.openxmlformats.org/markup-compatibility/2006">
          <mc:Choice Requires="x14">
            <control shapeId="16278" r:id="rId994" name="p02c03cb11">
              <controlPr defaultSize="0" autoFill="0" autoLine="0" autoPict="0">
                <anchor moveWithCells="1" sizeWithCells="1">
                  <from>
                    <xdr:col>18</xdr:col>
                    <xdr:colOff>95250</xdr:colOff>
                    <xdr:row>23</xdr:row>
                    <xdr:rowOff>200025</xdr:rowOff>
                  </from>
                  <to>
                    <xdr:col>18</xdr:col>
                    <xdr:colOff>400050</xdr:colOff>
                    <xdr:row>24</xdr:row>
                    <xdr:rowOff>190500</xdr:rowOff>
                  </to>
                </anchor>
              </controlPr>
            </control>
          </mc:Choice>
        </mc:AlternateContent>
        <mc:AlternateContent xmlns:mc="http://schemas.openxmlformats.org/markup-compatibility/2006">
          <mc:Choice Requires="x14">
            <control shapeId="16279" r:id="rId995" name="p02c03cb12">
              <controlPr defaultSize="0" autoFill="0" autoLine="0" autoPict="0">
                <anchor moveWithCells="1" sizeWithCells="1">
                  <from>
                    <xdr:col>18</xdr:col>
                    <xdr:colOff>381000</xdr:colOff>
                    <xdr:row>23</xdr:row>
                    <xdr:rowOff>200025</xdr:rowOff>
                  </from>
                  <to>
                    <xdr:col>20</xdr:col>
                    <xdr:colOff>76200</xdr:colOff>
                    <xdr:row>24</xdr:row>
                    <xdr:rowOff>190500</xdr:rowOff>
                  </to>
                </anchor>
              </controlPr>
            </control>
          </mc:Choice>
        </mc:AlternateContent>
        <mc:AlternateContent xmlns:mc="http://schemas.openxmlformats.org/markup-compatibility/2006">
          <mc:Choice Requires="x14">
            <control shapeId="16280" r:id="rId996" name="p02c03cb13">
              <controlPr defaultSize="0" autoFill="0" autoLine="0" autoPict="0">
                <anchor moveWithCells="1" sizeWithCells="1">
                  <from>
                    <xdr:col>20</xdr:col>
                    <xdr:colOff>47625</xdr:colOff>
                    <xdr:row>23</xdr:row>
                    <xdr:rowOff>200025</xdr:rowOff>
                  </from>
                  <to>
                    <xdr:col>20</xdr:col>
                    <xdr:colOff>352425</xdr:colOff>
                    <xdr:row>24</xdr:row>
                    <xdr:rowOff>190500</xdr:rowOff>
                  </to>
                </anchor>
              </controlPr>
            </control>
          </mc:Choice>
        </mc:AlternateContent>
        <mc:AlternateContent xmlns:mc="http://schemas.openxmlformats.org/markup-compatibility/2006">
          <mc:Choice Requires="x14">
            <control shapeId="16281" r:id="rId997" name="p02c03cb14">
              <controlPr defaultSize="0" autoFill="0" autoLine="0" autoPict="0">
                <anchor moveWithCells="1" sizeWithCells="1">
                  <from>
                    <xdr:col>20</xdr:col>
                    <xdr:colOff>323850</xdr:colOff>
                    <xdr:row>23</xdr:row>
                    <xdr:rowOff>200025</xdr:rowOff>
                  </from>
                  <to>
                    <xdr:col>21</xdr:col>
                    <xdr:colOff>247650</xdr:colOff>
                    <xdr:row>24</xdr:row>
                    <xdr:rowOff>190500</xdr:rowOff>
                  </to>
                </anchor>
              </controlPr>
            </control>
          </mc:Choice>
        </mc:AlternateContent>
        <mc:AlternateContent xmlns:mc="http://schemas.openxmlformats.org/markup-compatibility/2006">
          <mc:Choice Requires="x14">
            <control shapeId="16282" r:id="rId998" name="p02c03cb15">
              <controlPr defaultSize="0" autoFill="0" autoLine="0" autoPict="0">
                <anchor moveWithCells="1" sizeWithCells="1">
                  <from>
                    <xdr:col>21</xdr:col>
                    <xdr:colOff>209550</xdr:colOff>
                    <xdr:row>23</xdr:row>
                    <xdr:rowOff>200025</xdr:rowOff>
                  </from>
                  <to>
                    <xdr:col>22</xdr:col>
                    <xdr:colOff>133350</xdr:colOff>
                    <xdr:row>24</xdr:row>
                    <xdr:rowOff>190500</xdr:rowOff>
                  </to>
                </anchor>
              </controlPr>
            </control>
          </mc:Choice>
        </mc:AlternateContent>
        <mc:AlternateContent xmlns:mc="http://schemas.openxmlformats.org/markup-compatibility/2006">
          <mc:Choice Requires="x14">
            <control shapeId="16283" r:id="rId999" name="p02c04cb11">
              <controlPr defaultSize="0" autoFill="0" autoLine="0" autoPict="0">
                <anchor moveWithCells="1" sizeWithCells="1">
                  <from>
                    <xdr:col>23</xdr:col>
                    <xdr:colOff>95250</xdr:colOff>
                    <xdr:row>23</xdr:row>
                    <xdr:rowOff>200025</xdr:rowOff>
                  </from>
                  <to>
                    <xdr:col>23</xdr:col>
                    <xdr:colOff>400050</xdr:colOff>
                    <xdr:row>24</xdr:row>
                    <xdr:rowOff>190500</xdr:rowOff>
                  </to>
                </anchor>
              </controlPr>
            </control>
          </mc:Choice>
        </mc:AlternateContent>
        <mc:AlternateContent xmlns:mc="http://schemas.openxmlformats.org/markup-compatibility/2006">
          <mc:Choice Requires="x14">
            <control shapeId="16284" r:id="rId1000" name="p02c04cb12">
              <controlPr defaultSize="0" autoFill="0" autoLine="0" autoPict="0">
                <anchor moveWithCells="1" sizeWithCells="1">
                  <from>
                    <xdr:col>23</xdr:col>
                    <xdr:colOff>381000</xdr:colOff>
                    <xdr:row>23</xdr:row>
                    <xdr:rowOff>200025</xdr:rowOff>
                  </from>
                  <to>
                    <xdr:col>25</xdr:col>
                    <xdr:colOff>76200</xdr:colOff>
                    <xdr:row>24</xdr:row>
                    <xdr:rowOff>190500</xdr:rowOff>
                  </to>
                </anchor>
              </controlPr>
            </control>
          </mc:Choice>
        </mc:AlternateContent>
        <mc:AlternateContent xmlns:mc="http://schemas.openxmlformats.org/markup-compatibility/2006">
          <mc:Choice Requires="x14">
            <control shapeId="16285" r:id="rId1001" name="p02c04cb13">
              <controlPr defaultSize="0" autoFill="0" autoLine="0" autoPict="0">
                <anchor moveWithCells="1" sizeWithCells="1">
                  <from>
                    <xdr:col>25</xdr:col>
                    <xdr:colOff>47625</xdr:colOff>
                    <xdr:row>23</xdr:row>
                    <xdr:rowOff>200025</xdr:rowOff>
                  </from>
                  <to>
                    <xdr:col>25</xdr:col>
                    <xdr:colOff>352425</xdr:colOff>
                    <xdr:row>24</xdr:row>
                    <xdr:rowOff>190500</xdr:rowOff>
                  </to>
                </anchor>
              </controlPr>
            </control>
          </mc:Choice>
        </mc:AlternateContent>
        <mc:AlternateContent xmlns:mc="http://schemas.openxmlformats.org/markup-compatibility/2006">
          <mc:Choice Requires="x14">
            <control shapeId="16286" r:id="rId1002" name="p02c04cb14">
              <controlPr defaultSize="0" autoFill="0" autoLine="0" autoPict="0">
                <anchor moveWithCells="1" sizeWithCells="1">
                  <from>
                    <xdr:col>25</xdr:col>
                    <xdr:colOff>323850</xdr:colOff>
                    <xdr:row>23</xdr:row>
                    <xdr:rowOff>200025</xdr:rowOff>
                  </from>
                  <to>
                    <xdr:col>26</xdr:col>
                    <xdr:colOff>247650</xdr:colOff>
                    <xdr:row>24</xdr:row>
                    <xdr:rowOff>190500</xdr:rowOff>
                  </to>
                </anchor>
              </controlPr>
            </control>
          </mc:Choice>
        </mc:AlternateContent>
        <mc:AlternateContent xmlns:mc="http://schemas.openxmlformats.org/markup-compatibility/2006">
          <mc:Choice Requires="x14">
            <control shapeId="16287" r:id="rId1003" name="p02c04cb15">
              <controlPr defaultSize="0" autoFill="0" autoLine="0" autoPict="0">
                <anchor moveWithCells="1" sizeWithCells="1">
                  <from>
                    <xdr:col>26</xdr:col>
                    <xdr:colOff>209550</xdr:colOff>
                    <xdr:row>23</xdr:row>
                    <xdr:rowOff>200025</xdr:rowOff>
                  </from>
                  <to>
                    <xdr:col>27</xdr:col>
                    <xdr:colOff>133350</xdr:colOff>
                    <xdr:row>24</xdr:row>
                    <xdr:rowOff>190500</xdr:rowOff>
                  </to>
                </anchor>
              </controlPr>
            </control>
          </mc:Choice>
        </mc:AlternateContent>
        <mc:AlternateContent xmlns:mc="http://schemas.openxmlformats.org/markup-compatibility/2006">
          <mc:Choice Requires="x14">
            <control shapeId="16288" r:id="rId1004" name="p02c05cb11">
              <controlPr defaultSize="0" autoFill="0" autoLine="0" autoPict="0">
                <anchor moveWithCells="1" sizeWithCells="1">
                  <from>
                    <xdr:col>28</xdr:col>
                    <xdr:colOff>95250</xdr:colOff>
                    <xdr:row>23</xdr:row>
                    <xdr:rowOff>200025</xdr:rowOff>
                  </from>
                  <to>
                    <xdr:col>28</xdr:col>
                    <xdr:colOff>400050</xdr:colOff>
                    <xdr:row>24</xdr:row>
                    <xdr:rowOff>190500</xdr:rowOff>
                  </to>
                </anchor>
              </controlPr>
            </control>
          </mc:Choice>
        </mc:AlternateContent>
        <mc:AlternateContent xmlns:mc="http://schemas.openxmlformats.org/markup-compatibility/2006">
          <mc:Choice Requires="x14">
            <control shapeId="16289" r:id="rId1005" name="p02c05cb12">
              <controlPr defaultSize="0" autoFill="0" autoLine="0" autoPict="0">
                <anchor moveWithCells="1" sizeWithCells="1">
                  <from>
                    <xdr:col>28</xdr:col>
                    <xdr:colOff>381000</xdr:colOff>
                    <xdr:row>23</xdr:row>
                    <xdr:rowOff>200025</xdr:rowOff>
                  </from>
                  <to>
                    <xdr:col>30</xdr:col>
                    <xdr:colOff>76200</xdr:colOff>
                    <xdr:row>24</xdr:row>
                    <xdr:rowOff>190500</xdr:rowOff>
                  </to>
                </anchor>
              </controlPr>
            </control>
          </mc:Choice>
        </mc:AlternateContent>
        <mc:AlternateContent xmlns:mc="http://schemas.openxmlformats.org/markup-compatibility/2006">
          <mc:Choice Requires="x14">
            <control shapeId="16290" r:id="rId1006" name="p02c05cb13">
              <controlPr defaultSize="0" autoFill="0" autoLine="0" autoPict="0">
                <anchor moveWithCells="1" sizeWithCells="1">
                  <from>
                    <xdr:col>30</xdr:col>
                    <xdr:colOff>47625</xdr:colOff>
                    <xdr:row>23</xdr:row>
                    <xdr:rowOff>200025</xdr:rowOff>
                  </from>
                  <to>
                    <xdr:col>30</xdr:col>
                    <xdr:colOff>352425</xdr:colOff>
                    <xdr:row>24</xdr:row>
                    <xdr:rowOff>190500</xdr:rowOff>
                  </to>
                </anchor>
              </controlPr>
            </control>
          </mc:Choice>
        </mc:AlternateContent>
        <mc:AlternateContent xmlns:mc="http://schemas.openxmlformats.org/markup-compatibility/2006">
          <mc:Choice Requires="x14">
            <control shapeId="16291" r:id="rId1007" name="p02c05cb14">
              <controlPr defaultSize="0" autoFill="0" autoLine="0" autoPict="0">
                <anchor moveWithCells="1" sizeWithCells="1">
                  <from>
                    <xdr:col>30</xdr:col>
                    <xdr:colOff>323850</xdr:colOff>
                    <xdr:row>23</xdr:row>
                    <xdr:rowOff>200025</xdr:rowOff>
                  </from>
                  <to>
                    <xdr:col>31</xdr:col>
                    <xdr:colOff>247650</xdr:colOff>
                    <xdr:row>24</xdr:row>
                    <xdr:rowOff>190500</xdr:rowOff>
                  </to>
                </anchor>
              </controlPr>
            </control>
          </mc:Choice>
        </mc:AlternateContent>
        <mc:AlternateContent xmlns:mc="http://schemas.openxmlformats.org/markup-compatibility/2006">
          <mc:Choice Requires="x14">
            <control shapeId="16292" r:id="rId1008" name="p02c05cb15">
              <controlPr defaultSize="0" autoFill="0" autoLine="0" autoPict="0">
                <anchor moveWithCells="1" sizeWithCells="1">
                  <from>
                    <xdr:col>31</xdr:col>
                    <xdr:colOff>209550</xdr:colOff>
                    <xdr:row>23</xdr:row>
                    <xdr:rowOff>200025</xdr:rowOff>
                  </from>
                  <to>
                    <xdr:col>32</xdr:col>
                    <xdr:colOff>133350</xdr:colOff>
                    <xdr:row>24</xdr:row>
                    <xdr:rowOff>190500</xdr:rowOff>
                  </to>
                </anchor>
              </controlPr>
            </control>
          </mc:Choice>
        </mc:AlternateContent>
        <mc:AlternateContent xmlns:mc="http://schemas.openxmlformats.org/markup-compatibility/2006">
          <mc:Choice Requires="x14">
            <control shapeId="16293" r:id="rId1009" name="p02c06cb11">
              <controlPr defaultSize="0" autoFill="0" autoLine="0" autoPict="0">
                <anchor moveWithCells="1" sizeWithCells="1">
                  <from>
                    <xdr:col>33</xdr:col>
                    <xdr:colOff>95250</xdr:colOff>
                    <xdr:row>23</xdr:row>
                    <xdr:rowOff>200025</xdr:rowOff>
                  </from>
                  <to>
                    <xdr:col>33</xdr:col>
                    <xdr:colOff>400050</xdr:colOff>
                    <xdr:row>24</xdr:row>
                    <xdr:rowOff>190500</xdr:rowOff>
                  </to>
                </anchor>
              </controlPr>
            </control>
          </mc:Choice>
        </mc:AlternateContent>
        <mc:AlternateContent xmlns:mc="http://schemas.openxmlformats.org/markup-compatibility/2006">
          <mc:Choice Requires="x14">
            <control shapeId="16294" r:id="rId1010" name="p02c06cb12">
              <controlPr defaultSize="0" autoFill="0" autoLine="0" autoPict="0">
                <anchor moveWithCells="1" sizeWithCells="1">
                  <from>
                    <xdr:col>33</xdr:col>
                    <xdr:colOff>381000</xdr:colOff>
                    <xdr:row>23</xdr:row>
                    <xdr:rowOff>200025</xdr:rowOff>
                  </from>
                  <to>
                    <xdr:col>35</xdr:col>
                    <xdr:colOff>76200</xdr:colOff>
                    <xdr:row>24</xdr:row>
                    <xdr:rowOff>190500</xdr:rowOff>
                  </to>
                </anchor>
              </controlPr>
            </control>
          </mc:Choice>
        </mc:AlternateContent>
        <mc:AlternateContent xmlns:mc="http://schemas.openxmlformats.org/markup-compatibility/2006">
          <mc:Choice Requires="x14">
            <control shapeId="16295" r:id="rId1011" name="p02c06cb13">
              <controlPr defaultSize="0" autoFill="0" autoLine="0" autoPict="0">
                <anchor moveWithCells="1" sizeWithCells="1">
                  <from>
                    <xdr:col>35</xdr:col>
                    <xdr:colOff>47625</xdr:colOff>
                    <xdr:row>23</xdr:row>
                    <xdr:rowOff>200025</xdr:rowOff>
                  </from>
                  <to>
                    <xdr:col>35</xdr:col>
                    <xdr:colOff>352425</xdr:colOff>
                    <xdr:row>24</xdr:row>
                    <xdr:rowOff>190500</xdr:rowOff>
                  </to>
                </anchor>
              </controlPr>
            </control>
          </mc:Choice>
        </mc:AlternateContent>
        <mc:AlternateContent xmlns:mc="http://schemas.openxmlformats.org/markup-compatibility/2006">
          <mc:Choice Requires="x14">
            <control shapeId="16296" r:id="rId1012" name="p02c06cb14">
              <controlPr defaultSize="0" autoFill="0" autoLine="0" autoPict="0">
                <anchor moveWithCells="1" sizeWithCells="1">
                  <from>
                    <xdr:col>35</xdr:col>
                    <xdr:colOff>323850</xdr:colOff>
                    <xdr:row>23</xdr:row>
                    <xdr:rowOff>200025</xdr:rowOff>
                  </from>
                  <to>
                    <xdr:col>36</xdr:col>
                    <xdr:colOff>247650</xdr:colOff>
                    <xdr:row>24</xdr:row>
                    <xdr:rowOff>190500</xdr:rowOff>
                  </to>
                </anchor>
              </controlPr>
            </control>
          </mc:Choice>
        </mc:AlternateContent>
        <mc:AlternateContent xmlns:mc="http://schemas.openxmlformats.org/markup-compatibility/2006">
          <mc:Choice Requires="x14">
            <control shapeId="16297" r:id="rId1013" name="p02c06cb15">
              <controlPr defaultSize="0" autoFill="0" autoLine="0" autoPict="0">
                <anchor moveWithCells="1" sizeWithCells="1">
                  <from>
                    <xdr:col>36</xdr:col>
                    <xdr:colOff>209550</xdr:colOff>
                    <xdr:row>23</xdr:row>
                    <xdr:rowOff>200025</xdr:rowOff>
                  </from>
                  <to>
                    <xdr:col>37</xdr:col>
                    <xdr:colOff>133350</xdr:colOff>
                    <xdr:row>24</xdr:row>
                    <xdr:rowOff>190500</xdr:rowOff>
                  </to>
                </anchor>
              </controlPr>
            </control>
          </mc:Choice>
        </mc:AlternateContent>
        <mc:AlternateContent xmlns:mc="http://schemas.openxmlformats.org/markup-compatibility/2006">
          <mc:Choice Requires="x14">
            <control shapeId="16298" r:id="rId1014" name="p02c07cb11">
              <controlPr defaultSize="0" autoFill="0" autoLine="0" autoPict="0">
                <anchor moveWithCells="1" sizeWithCells="1">
                  <from>
                    <xdr:col>38</xdr:col>
                    <xdr:colOff>95250</xdr:colOff>
                    <xdr:row>23</xdr:row>
                    <xdr:rowOff>200025</xdr:rowOff>
                  </from>
                  <to>
                    <xdr:col>38</xdr:col>
                    <xdr:colOff>400050</xdr:colOff>
                    <xdr:row>24</xdr:row>
                    <xdr:rowOff>190500</xdr:rowOff>
                  </to>
                </anchor>
              </controlPr>
            </control>
          </mc:Choice>
        </mc:AlternateContent>
        <mc:AlternateContent xmlns:mc="http://schemas.openxmlformats.org/markup-compatibility/2006">
          <mc:Choice Requires="x14">
            <control shapeId="16299" r:id="rId1015" name="p02c07cb12">
              <controlPr defaultSize="0" autoFill="0" autoLine="0" autoPict="0">
                <anchor moveWithCells="1" sizeWithCells="1">
                  <from>
                    <xdr:col>38</xdr:col>
                    <xdr:colOff>381000</xdr:colOff>
                    <xdr:row>23</xdr:row>
                    <xdr:rowOff>200025</xdr:rowOff>
                  </from>
                  <to>
                    <xdr:col>40</xdr:col>
                    <xdr:colOff>76200</xdr:colOff>
                    <xdr:row>24</xdr:row>
                    <xdr:rowOff>190500</xdr:rowOff>
                  </to>
                </anchor>
              </controlPr>
            </control>
          </mc:Choice>
        </mc:AlternateContent>
        <mc:AlternateContent xmlns:mc="http://schemas.openxmlformats.org/markup-compatibility/2006">
          <mc:Choice Requires="x14">
            <control shapeId="16300" r:id="rId1016" name="p02c07cb13">
              <controlPr defaultSize="0" autoFill="0" autoLine="0" autoPict="0">
                <anchor moveWithCells="1" sizeWithCells="1">
                  <from>
                    <xdr:col>40</xdr:col>
                    <xdr:colOff>47625</xdr:colOff>
                    <xdr:row>23</xdr:row>
                    <xdr:rowOff>200025</xdr:rowOff>
                  </from>
                  <to>
                    <xdr:col>40</xdr:col>
                    <xdr:colOff>352425</xdr:colOff>
                    <xdr:row>24</xdr:row>
                    <xdr:rowOff>190500</xdr:rowOff>
                  </to>
                </anchor>
              </controlPr>
            </control>
          </mc:Choice>
        </mc:AlternateContent>
        <mc:AlternateContent xmlns:mc="http://schemas.openxmlformats.org/markup-compatibility/2006">
          <mc:Choice Requires="x14">
            <control shapeId="16301" r:id="rId1017" name="p02c07cb14">
              <controlPr defaultSize="0" autoFill="0" autoLine="0" autoPict="0">
                <anchor moveWithCells="1" sizeWithCells="1">
                  <from>
                    <xdr:col>40</xdr:col>
                    <xdr:colOff>323850</xdr:colOff>
                    <xdr:row>23</xdr:row>
                    <xdr:rowOff>200025</xdr:rowOff>
                  </from>
                  <to>
                    <xdr:col>41</xdr:col>
                    <xdr:colOff>247650</xdr:colOff>
                    <xdr:row>24</xdr:row>
                    <xdr:rowOff>190500</xdr:rowOff>
                  </to>
                </anchor>
              </controlPr>
            </control>
          </mc:Choice>
        </mc:AlternateContent>
        <mc:AlternateContent xmlns:mc="http://schemas.openxmlformats.org/markup-compatibility/2006">
          <mc:Choice Requires="x14">
            <control shapeId="16302" r:id="rId1018" name="p02c07cb15">
              <controlPr defaultSize="0" autoFill="0" autoLine="0" autoPict="0">
                <anchor moveWithCells="1" sizeWithCells="1">
                  <from>
                    <xdr:col>41</xdr:col>
                    <xdr:colOff>209550</xdr:colOff>
                    <xdr:row>23</xdr:row>
                    <xdr:rowOff>200025</xdr:rowOff>
                  </from>
                  <to>
                    <xdr:col>42</xdr:col>
                    <xdr:colOff>133350</xdr:colOff>
                    <xdr:row>24</xdr:row>
                    <xdr:rowOff>190500</xdr:rowOff>
                  </to>
                </anchor>
              </controlPr>
            </control>
          </mc:Choice>
        </mc:AlternateContent>
        <mc:AlternateContent xmlns:mc="http://schemas.openxmlformats.org/markup-compatibility/2006">
          <mc:Choice Requires="x14">
            <control shapeId="16303" r:id="rId1019" name="p02c08cb11">
              <controlPr defaultSize="0" autoFill="0" autoLine="0" autoPict="0">
                <anchor moveWithCells="1" sizeWithCells="1">
                  <from>
                    <xdr:col>43</xdr:col>
                    <xdr:colOff>95250</xdr:colOff>
                    <xdr:row>23</xdr:row>
                    <xdr:rowOff>200025</xdr:rowOff>
                  </from>
                  <to>
                    <xdr:col>43</xdr:col>
                    <xdr:colOff>400050</xdr:colOff>
                    <xdr:row>24</xdr:row>
                    <xdr:rowOff>190500</xdr:rowOff>
                  </to>
                </anchor>
              </controlPr>
            </control>
          </mc:Choice>
        </mc:AlternateContent>
        <mc:AlternateContent xmlns:mc="http://schemas.openxmlformats.org/markup-compatibility/2006">
          <mc:Choice Requires="x14">
            <control shapeId="16304" r:id="rId1020" name="p02c08cb12">
              <controlPr defaultSize="0" autoFill="0" autoLine="0" autoPict="0">
                <anchor moveWithCells="1" sizeWithCells="1">
                  <from>
                    <xdr:col>43</xdr:col>
                    <xdr:colOff>381000</xdr:colOff>
                    <xdr:row>23</xdr:row>
                    <xdr:rowOff>200025</xdr:rowOff>
                  </from>
                  <to>
                    <xdr:col>45</xdr:col>
                    <xdr:colOff>76200</xdr:colOff>
                    <xdr:row>24</xdr:row>
                    <xdr:rowOff>190500</xdr:rowOff>
                  </to>
                </anchor>
              </controlPr>
            </control>
          </mc:Choice>
        </mc:AlternateContent>
        <mc:AlternateContent xmlns:mc="http://schemas.openxmlformats.org/markup-compatibility/2006">
          <mc:Choice Requires="x14">
            <control shapeId="16305" r:id="rId1021" name="p02c08cb13">
              <controlPr defaultSize="0" autoFill="0" autoLine="0" autoPict="0">
                <anchor moveWithCells="1" sizeWithCells="1">
                  <from>
                    <xdr:col>45</xdr:col>
                    <xdr:colOff>47625</xdr:colOff>
                    <xdr:row>23</xdr:row>
                    <xdr:rowOff>200025</xdr:rowOff>
                  </from>
                  <to>
                    <xdr:col>45</xdr:col>
                    <xdr:colOff>352425</xdr:colOff>
                    <xdr:row>24</xdr:row>
                    <xdr:rowOff>190500</xdr:rowOff>
                  </to>
                </anchor>
              </controlPr>
            </control>
          </mc:Choice>
        </mc:AlternateContent>
        <mc:AlternateContent xmlns:mc="http://schemas.openxmlformats.org/markup-compatibility/2006">
          <mc:Choice Requires="x14">
            <control shapeId="16306" r:id="rId1022" name="p02c08cb14">
              <controlPr defaultSize="0" autoFill="0" autoLine="0" autoPict="0">
                <anchor moveWithCells="1" sizeWithCells="1">
                  <from>
                    <xdr:col>45</xdr:col>
                    <xdr:colOff>323850</xdr:colOff>
                    <xdr:row>23</xdr:row>
                    <xdr:rowOff>200025</xdr:rowOff>
                  </from>
                  <to>
                    <xdr:col>46</xdr:col>
                    <xdr:colOff>247650</xdr:colOff>
                    <xdr:row>24</xdr:row>
                    <xdr:rowOff>190500</xdr:rowOff>
                  </to>
                </anchor>
              </controlPr>
            </control>
          </mc:Choice>
        </mc:AlternateContent>
        <mc:AlternateContent xmlns:mc="http://schemas.openxmlformats.org/markup-compatibility/2006">
          <mc:Choice Requires="x14">
            <control shapeId="16307" r:id="rId1023" name="p02c08cb15">
              <controlPr defaultSize="0" autoFill="0" autoLine="0" autoPict="0">
                <anchor moveWithCells="1" sizeWithCells="1">
                  <from>
                    <xdr:col>46</xdr:col>
                    <xdr:colOff>209550</xdr:colOff>
                    <xdr:row>23</xdr:row>
                    <xdr:rowOff>200025</xdr:rowOff>
                  </from>
                  <to>
                    <xdr:col>47</xdr:col>
                    <xdr:colOff>133350</xdr:colOff>
                    <xdr:row>24</xdr:row>
                    <xdr:rowOff>190500</xdr:rowOff>
                  </to>
                </anchor>
              </controlPr>
            </control>
          </mc:Choice>
        </mc:AlternateContent>
        <mc:AlternateContent xmlns:mc="http://schemas.openxmlformats.org/markup-compatibility/2006">
          <mc:Choice Requires="x14">
            <control shapeId="16308" r:id="rId1024" name="p02c09cb11">
              <controlPr defaultSize="0" autoFill="0" autoLine="0" autoPict="0">
                <anchor moveWithCells="1" sizeWithCells="1">
                  <from>
                    <xdr:col>48</xdr:col>
                    <xdr:colOff>95250</xdr:colOff>
                    <xdr:row>23</xdr:row>
                    <xdr:rowOff>200025</xdr:rowOff>
                  </from>
                  <to>
                    <xdr:col>48</xdr:col>
                    <xdr:colOff>400050</xdr:colOff>
                    <xdr:row>24</xdr:row>
                    <xdr:rowOff>190500</xdr:rowOff>
                  </to>
                </anchor>
              </controlPr>
            </control>
          </mc:Choice>
        </mc:AlternateContent>
        <mc:AlternateContent xmlns:mc="http://schemas.openxmlformats.org/markup-compatibility/2006">
          <mc:Choice Requires="x14">
            <control shapeId="16309" r:id="rId1025" name="p02c09cb12">
              <controlPr defaultSize="0" autoFill="0" autoLine="0" autoPict="0">
                <anchor moveWithCells="1" sizeWithCells="1">
                  <from>
                    <xdr:col>48</xdr:col>
                    <xdr:colOff>381000</xdr:colOff>
                    <xdr:row>23</xdr:row>
                    <xdr:rowOff>200025</xdr:rowOff>
                  </from>
                  <to>
                    <xdr:col>50</xdr:col>
                    <xdr:colOff>76200</xdr:colOff>
                    <xdr:row>24</xdr:row>
                    <xdr:rowOff>190500</xdr:rowOff>
                  </to>
                </anchor>
              </controlPr>
            </control>
          </mc:Choice>
        </mc:AlternateContent>
        <mc:AlternateContent xmlns:mc="http://schemas.openxmlformats.org/markup-compatibility/2006">
          <mc:Choice Requires="x14">
            <control shapeId="16310" r:id="rId1026" name="p02c09cb13">
              <controlPr defaultSize="0" autoFill="0" autoLine="0" autoPict="0">
                <anchor moveWithCells="1" sizeWithCells="1">
                  <from>
                    <xdr:col>50</xdr:col>
                    <xdr:colOff>47625</xdr:colOff>
                    <xdr:row>23</xdr:row>
                    <xdr:rowOff>200025</xdr:rowOff>
                  </from>
                  <to>
                    <xdr:col>50</xdr:col>
                    <xdr:colOff>352425</xdr:colOff>
                    <xdr:row>24</xdr:row>
                    <xdr:rowOff>190500</xdr:rowOff>
                  </to>
                </anchor>
              </controlPr>
            </control>
          </mc:Choice>
        </mc:AlternateContent>
        <mc:AlternateContent xmlns:mc="http://schemas.openxmlformats.org/markup-compatibility/2006">
          <mc:Choice Requires="x14">
            <control shapeId="16311" r:id="rId1027" name="p02c09cb14">
              <controlPr defaultSize="0" autoFill="0" autoLine="0" autoPict="0">
                <anchor moveWithCells="1" sizeWithCells="1">
                  <from>
                    <xdr:col>50</xdr:col>
                    <xdr:colOff>323850</xdr:colOff>
                    <xdr:row>23</xdr:row>
                    <xdr:rowOff>200025</xdr:rowOff>
                  </from>
                  <to>
                    <xdr:col>51</xdr:col>
                    <xdr:colOff>247650</xdr:colOff>
                    <xdr:row>24</xdr:row>
                    <xdr:rowOff>190500</xdr:rowOff>
                  </to>
                </anchor>
              </controlPr>
            </control>
          </mc:Choice>
        </mc:AlternateContent>
        <mc:AlternateContent xmlns:mc="http://schemas.openxmlformats.org/markup-compatibility/2006">
          <mc:Choice Requires="x14">
            <control shapeId="16312" r:id="rId1028" name="p02c09cb15">
              <controlPr defaultSize="0" autoFill="0" autoLine="0" autoPict="0">
                <anchor moveWithCells="1" sizeWithCells="1">
                  <from>
                    <xdr:col>51</xdr:col>
                    <xdr:colOff>209550</xdr:colOff>
                    <xdr:row>23</xdr:row>
                    <xdr:rowOff>200025</xdr:rowOff>
                  </from>
                  <to>
                    <xdr:col>52</xdr:col>
                    <xdr:colOff>133350</xdr:colOff>
                    <xdr:row>24</xdr:row>
                    <xdr:rowOff>190500</xdr:rowOff>
                  </to>
                </anchor>
              </controlPr>
            </control>
          </mc:Choice>
        </mc:AlternateContent>
        <mc:AlternateContent xmlns:mc="http://schemas.openxmlformats.org/markup-compatibility/2006">
          <mc:Choice Requires="x14">
            <control shapeId="16313" r:id="rId1029" name="p02c10cb11">
              <controlPr defaultSize="0" autoFill="0" autoLine="0" autoPict="0">
                <anchor moveWithCells="1" sizeWithCells="1">
                  <from>
                    <xdr:col>53</xdr:col>
                    <xdr:colOff>95250</xdr:colOff>
                    <xdr:row>23</xdr:row>
                    <xdr:rowOff>200025</xdr:rowOff>
                  </from>
                  <to>
                    <xdr:col>53</xdr:col>
                    <xdr:colOff>400050</xdr:colOff>
                    <xdr:row>24</xdr:row>
                    <xdr:rowOff>190500</xdr:rowOff>
                  </to>
                </anchor>
              </controlPr>
            </control>
          </mc:Choice>
        </mc:AlternateContent>
        <mc:AlternateContent xmlns:mc="http://schemas.openxmlformats.org/markup-compatibility/2006">
          <mc:Choice Requires="x14">
            <control shapeId="16314" r:id="rId1030" name="p02c10cb12">
              <controlPr defaultSize="0" autoFill="0" autoLine="0" autoPict="0">
                <anchor moveWithCells="1" sizeWithCells="1">
                  <from>
                    <xdr:col>53</xdr:col>
                    <xdr:colOff>381000</xdr:colOff>
                    <xdr:row>23</xdr:row>
                    <xdr:rowOff>200025</xdr:rowOff>
                  </from>
                  <to>
                    <xdr:col>55</xdr:col>
                    <xdr:colOff>76200</xdr:colOff>
                    <xdr:row>24</xdr:row>
                    <xdr:rowOff>190500</xdr:rowOff>
                  </to>
                </anchor>
              </controlPr>
            </control>
          </mc:Choice>
        </mc:AlternateContent>
        <mc:AlternateContent xmlns:mc="http://schemas.openxmlformats.org/markup-compatibility/2006">
          <mc:Choice Requires="x14">
            <control shapeId="16315" r:id="rId1031" name="p02c10cb13">
              <controlPr defaultSize="0" autoFill="0" autoLine="0" autoPict="0">
                <anchor moveWithCells="1" sizeWithCells="1">
                  <from>
                    <xdr:col>55</xdr:col>
                    <xdr:colOff>47625</xdr:colOff>
                    <xdr:row>23</xdr:row>
                    <xdr:rowOff>200025</xdr:rowOff>
                  </from>
                  <to>
                    <xdr:col>55</xdr:col>
                    <xdr:colOff>352425</xdr:colOff>
                    <xdr:row>24</xdr:row>
                    <xdr:rowOff>190500</xdr:rowOff>
                  </to>
                </anchor>
              </controlPr>
            </control>
          </mc:Choice>
        </mc:AlternateContent>
        <mc:AlternateContent xmlns:mc="http://schemas.openxmlformats.org/markup-compatibility/2006">
          <mc:Choice Requires="x14">
            <control shapeId="16316" r:id="rId1032" name="p02c10cb14">
              <controlPr defaultSize="0" autoFill="0" autoLine="0" autoPict="0">
                <anchor moveWithCells="1" sizeWithCells="1">
                  <from>
                    <xdr:col>55</xdr:col>
                    <xdr:colOff>323850</xdr:colOff>
                    <xdr:row>23</xdr:row>
                    <xdr:rowOff>200025</xdr:rowOff>
                  </from>
                  <to>
                    <xdr:col>56</xdr:col>
                    <xdr:colOff>247650</xdr:colOff>
                    <xdr:row>24</xdr:row>
                    <xdr:rowOff>190500</xdr:rowOff>
                  </to>
                </anchor>
              </controlPr>
            </control>
          </mc:Choice>
        </mc:AlternateContent>
        <mc:AlternateContent xmlns:mc="http://schemas.openxmlformats.org/markup-compatibility/2006">
          <mc:Choice Requires="x14">
            <control shapeId="16317" r:id="rId1033" name="p02c10cb15">
              <controlPr defaultSize="0" autoFill="0" autoLine="0" autoPict="0">
                <anchor moveWithCells="1" sizeWithCells="1">
                  <from>
                    <xdr:col>56</xdr:col>
                    <xdr:colOff>209550</xdr:colOff>
                    <xdr:row>23</xdr:row>
                    <xdr:rowOff>200025</xdr:rowOff>
                  </from>
                  <to>
                    <xdr:col>57</xdr:col>
                    <xdr:colOff>133350</xdr:colOff>
                    <xdr:row>24</xdr:row>
                    <xdr:rowOff>190500</xdr:rowOff>
                  </to>
                </anchor>
              </controlPr>
            </control>
          </mc:Choice>
        </mc:AlternateContent>
        <mc:AlternateContent xmlns:mc="http://schemas.openxmlformats.org/markup-compatibility/2006">
          <mc:Choice Requires="x14">
            <control shapeId="16318" r:id="rId1034" name="p02c11cb11">
              <controlPr defaultSize="0" autoFill="0" autoLine="0" autoPict="0">
                <anchor moveWithCells="1" sizeWithCells="1">
                  <from>
                    <xdr:col>58</xdr:col>
                    <xdr:colOff>95250</xdr:colOff>
                    <xdr:row>23</xdr:row>
                    <xdr:rowOff>200025</xdr:rowOff>
                  </from>
                  <to>
                    <xdr:col>58</xdr:col>
                    <xdr:colOff>400050</xdr:colOff>
                    <xdr:row>24</xdr:row>
                    <xdr:rowOff>190500</xdr:rowOff>
                  </to>
                </anchor>
              </controlPr>
            </control>
          </mc:Choice>
        </mc:AlternateContent>
        <mc:AlternateContent xmlns:mc="http://schemas.openxmlformats.org/markup-compatibility/2006">
          <mc:Choice Requires="x14">
            <control shapeId="16319" r:id="rId1035" name="p02c11cb12">
              <controlPr defaultSize="0" autoFill="0" autoLine="0" autoPict="0">
                <anchor moveWithCells="1" sizeWithCells="1">
                  <from>
                    <xdr:col>58</xdr:col>
                    <xdr:colOff>381000</xdr:colOff>
                    <xdr:row>23</xdr:row>
                    <xdr:rowOff>200025</xdr:rowOff>
                  </from>
                  <to>
                    <xdr:col>60</xdr:col>
                    <xdr:colOff>76200</xdr:colOff>
                    <xdr:row>24</xdr:row>
                    <xdr:rowOff>190500</xdr:rowOff>
                  </to>
                </anchor>
              </controlPr>
            </control>
          </mc:Choice>
        </mc:AlternateContent>
        <mc:AlternateContent xmlns:mc="http://schemas.openxmlformats.org/markup-compatibility/2006">
          <mc:Choice Requires="x14">
            <control shapeId="16320" r:id="rId1036" name="p02c11cb13">
              <controlPr defaultSize="0" autoFill="0" autoLine="0" autoPict="0">
                <anchor moveWithCells="1" sizeWithCells="1">
                  <from>
                    <xdr:col>60</xdr:col>
                    <xdr:colOff>47625</xdr:colOff>
                    <xdr:row>23</xdr:row>
                    <xdr:rowOff>200025</xdr:rowOff>
                  </from>
                  <to>
                    <xdr:col>60</xdr:col>
                    <xdr:colOff>352425</xdr:colOff>
                    <xdr:row>24</xdr:row>
                    <xdr:rowOff>190500</xdr:rowOff>
                  </to>
                </anchor>
              </controlPr>
            </control>
          </mc:Choice>
        </mc:AlternateContent>
        <mc:AlternateContent xmlns:mc="http://schemas.openxmlformats.org/markup-compatibility/2006">
          <mc:Choice Requires="x14">
            <control shapeId="16321" r:id="rId1037" name="p02c11cb14">
              <controlPr defaultSize="0" autoFill="0" autoLine="0" autoPict="0">
                <anchor moveWithCells="1" sizeWithCells="1">
                  <from>
                    <xdr:col>60</xdr:col>
                    <xdr:colOff>323850</xdr:colOff>
                    <xdr:row>23</xdr:row>
                    <xdr:rowOff>200025</xdr:rowOff>
                  </from>
                  <to>
                    <xdr:col>61</xdr:col>
                    <xdr:colOff>247650</xdr:colOff>
                    <xdr:row>24</xdr:row>
                    <xdr:rowOff>190500</xdr:rowOff>
                  </to>
                </anchor>
              </controlPr>
            </control>
          </mc:Choice>
        </mc:AlternateContent>
        <mc:AlternateContent xmlns:mc="http://schemas.openxmlformats.org/markup-compatibility/2006">
          <mc:Choice Requires="x14">
            <control shapeId="16322" r:id="rId1038" name="p02c11cb15">
              <controlPr defaultSize="0" autoFill="0" autoLine="0" autoPict="0">
                <anchor moveWithCells="1" sizeWithCells="1">
                  <from>
                    <xdr:col>61</xdr:col>
                    <xdr:colOff>209550</xdr:colOff>
                    <xdr:row>23</xdr:row>
                    <xdr:rowOff>200025</xdr:rowOff>
                  </from>
                  <to>
                    <xdr:col>62</xdr:col>
                    <xdr:colOff>133350</xdr:colOff>
                    <xdr:row>24</xdr:row>
                    <xdr:rowOff>190500</xdr:rowOff>
                  </to>
                </anchor>
              </controlPr>
            </control>
          </mc:Choice>
        </mc:AlternateContent>
        <mc:AlternateContent xmlns:mc="http://schemas.openxmlformats.org/markup-compatibility/2006">
          <mc:Choice Requires="x14">
            <control shapeId="16323" r:id="rId1039" name="p02c12cb11">
              <controlPr defaultSize="0" autoFill="0" autoLine="0" autoPict="0">
                <anchor moveWithCells="1" sizeWithCells="1">
                  <from>
                    <xdr:col>63</xdr:col>
                    <xdr:colOff>95250</xdr:colOff>
                    <xdr:row>23</xdr:row>
                    <xdr:rowOff>200025</xdr:rowOff>
                  </from>
                  <to>
                    <xdr:col>63</xdr:col>
                    <xdr:colOff>400050</xdr:colOff>
                    <xdr:row>24</xdr:row>
                    <xdr:rowOff>190500</xdr:rowOff>
                  </to>
                </anchor>
              </controlPr>
            </control>
          </mc:Choice>
        </mc:AlternateContent>
        <mc:AlternateContent xmlns:mc="http://schemas.openxmlformats.org/markup-compatibility/2006">
          <mc:Choice Requires="x14">
            <control shapeId="16324" r:id="rId1040" name="p02c12cb12">
              <controlPr defaultSize="0" autoFill="0" autoLine="0" autoPict="0">
                <anchor moveWithCells="1" sizeWithCells="1">
                  <from>
                    <xdr:col>63</xdr:col>
                    <xdr:colOff>381000</xdr:colOff>
                    <xdr:row>23</xdr:row>
                    <xdr:rowOff>200025</xdr:rowOff>
                  </from>
                  <to>
                    <xdr:col>65</xdr:col>
                    <xdr:colOff>76200</xdr:colOff>
                    <xdr:row>24</xdr:row>
                    <xdr:rowOff>190500</xdr:rowOff>
                  </to>
                </anchor>
              </controlPr>
            </control>
          </mc:Choice>
        </mc:AlternateContent>
        <mc:AlternateContent xmlns:mc="http://schemas.openxmlformats.org/markup-compatibility/2006">
          <mc:Choice Requires="x14">
            <control shapeId="16325" r:id="rId1041" name="p02c12cb13">
              <controlPr defaultSize="0" autoFill="0" autoLine="0" autoPict="0">
                <anchor moveWithCells="1" sizeWithCells="1">
                  <from>
                    <xdr:col>65</xdr:col>
                    <xdr:colOff>47625</xdr:colOff>
                    <xdr:row>23</xdr:row>
                    <xdr:rowOff>200025</xdr:rowOff>
                  </from>
                  <to>
                    <xdr:col>65</xdr:col>
                    <xdr:colOff>352425</xdr:colOff>
                    <xdr:row>24</xdr:row>
                    <xdr:rowOff>190500</xdr:rowOff>
                  </to>
                </anchor>
              </controlPr>
            </control>
          </mc:Choice>
        </mc:AlternateContent>
        <mc:AlternateContent xmlns:mc="http://schemas.openxmlformats.org/markup-compatibility/2006">
          <mc:Choice Requires="x14">
            <control shapeId="16326" r:id="rId1042" name="p02c12cb14">
              <controlPr defaultSize="0" autoFill="0" autoLine="0" autoPict="0">
                <anchor moveWithCells="1" sizeWithCells="1">
                  <from>
                    <xdr:col>65</xdr:col>
                    <xdr:colOff>323850</xdr:colOff>
                    <xdr:row>23</xdr:row>
                    <xdr:rowOff>200025</xdr:rowOff>
                  </from>
                  <to>
                    <xdr:col>66</xdr:col>
                    <xdr:colOff>247650</xdr:colOff>
                    <xdr:row>24</xdr:row>
                    <xdr:rowOff>190500</xdr:rowOff>
                  </to>
                </anchor>
              </controlPr>
            </control>
          </mc:Choice>
        </mc:AlternateContent>
        <mc:AlternateContent xmlns:mc="http://schemas.openxmlformats.org/markup-compatibility/2006">
          <mc:Choice Requires="x14">
            <control shapeId="16327" r:id="rId1043" name="p02c12cb15">
              <controlPr defaultSize="0" autoFill="0" autoLine="0" autoPict="0">
                <anchor moveWithCells="1" sizeWithCells="1">
                  <from>
                    <xdr:col>66</xdr:col>
                    <xdr:colOff>209550</xdr:colOff>
                    <xdr:row>23</xdr:row>
                    <xdr:rowOff>200025</xdr:rowOff>
                  </from>
                  <to>
                    <xdr:col>67</xdr:col>
                    <xdr:colOff>133350</xdr:colOff>
                    <xdr:row>24</xdr:row>
                    <xdr:rowOff>190500</xdr:rowOff>
                  </to>
                </anchor>
              </controlPr>
            </control>
          </mc:Choice>
        </mc:AlternateContent>
        <mc:AlternateContent xmlns:mc="http://schemas.openxmlformats.org/markup-compatibility/2006">
          <mc:Choice Requires="x14">
            <control shapeId="16328" r:id="rId1044" name="p02c13cb11">
              <controlPr defaultSize="0" autoFill="0" autoLine="0" autoPict="0">
                <anchor moveWithCells="1" sizeWithCells="1">
                  <from>
                    <xdr:col>68</xdr:col>
                    <xdr:colOff>95250</xdr:colOff>
                    <xdr:row>23</xdr:row>
                    <xdr:rowOff>200025</xdr:rowOff>
                  </from>
                  <to>
                    <xdr:col>68</xdr:col>
                    <xdr:colOff>400050</xdr:colOff>
                    <xdr:row>24</xdr:row>
                    <xdr:rowOff>190500</xdr:rowOff>
                  </to>
                </anchor>
              </controlPr>
            </control>
          </mc:Choice>
        </mc:AlternateContent>
        <mc:AlternateContent xmlns:mc="http://schemas.openxmlformats.org/markup-compatibility/2006">
          <mc:Choice Requires="x14">
            <control shapeId="16329" r:id="rId1045" name="p02c13cb12">
              <controlPr defaultSize="0" autoFill="0" autoLine="0" autoPict="0">
                <anchor moveWithCells="1" sizeWithCells="1">
                  <from>
                    <xdr:col>68</xdr:col>
                    <xdr:colOff>381000</xdr:colOff>
                    <xdr:row>23</xdr:row>
                    <xdr:rowOff>200025</xdr:rowOff>
                  </from>
                  <to>
                    <xdr:col>70</xdr:col>
                    <xdr:colOff>76200</xdr:colOff>
                    <xdr:row>24</xdr:row>
                    <xdr:rowOff>190500</xdr:rowOff>
                  </to>
                </anchor>
              </controlPr>
            </control>
          </mc:Choice>
        </mc:AlternateContent>
        <mc:AlternateContent xmlns:mc="http://schemas.openxmlformats.org/markup-compatibility/2006">
          <mc:Choice Requires="x14">
            <control shapeId="16330" r:id="rId1046" name="p02c13cb13">
              <controlPr defaultSize="0" autoFill="0" autoLine="0" autoPict="0">
                <anchor moveWithCells="1" sizeWithCells="1">
                  <from>
                    <xdr:col>70</xdr:col>
                    <xdr:colOff>47625</xdr:colOff>
                    <xdr:row>23</xdr:row>
                    <xdr:rowOff>200025</xdr:rowOff>
                  </from>
                  <to>
                    <xdr:col>70</xdr:col>
                    <xdr:colOff>352425</xdr:colOff>
                    <xdr:row>24</xdr:row>
                    <xdr:rowOff>190500</xdr:rowOff>
                  </to>
                </anchor>
              </controlPr>
            </control>
          </mc:Choice>
        </mc:AlternateContent>
        <mc:AlternateContent xmlns:mc="http://schemas.openxmlformats.org/markup-compatibility/2006">
          <mc:Choice Requires="x14">
            <control shapeId="16331" r:id="rId1047" name="p02c13cb14">
              <controlPr defaultSize="0" autoFill="0" autoLine="0" autoPict="0">
                <anchor moveWithCells="1" sizeWithCells="1">
                  <from>
                    <xdr:col>70</xdr:col>
                    <xdr:colOff>323850</xdr:colOff>
                    <xdr:row>23</xdr:row>
                    <xdr:rowOff>200025</xdr:rowOff>
                  </from>
                  <to>
                    <xdr:col>71</xdr:col>
                    <xdr:colOff>247650</xdr:colOff>
                    <xdr:row>24</xdr:row>
                    <xdr:rowOff>190500</xdr:rowOff>
                  </to>
                </anchor>
              </controlPr>
            </control>
          </mc:Choice>
        </mc:AlternateContent>
        <mc:AlternateContent xmlns:mc="http://schemas.openxmlformats.org/markup-compatibility/2006">
          <mc:Choice Requires="x14">
            <control shapeId="16332" r:id="rId1048" name="p02c13cb15">
              <controlPr defaultSize="0" autoFill="0" autoLine="0" autoPict="0">
                <anchor moveWithCells="1" sizeWithCells="1">
                  <from>
                    <xdr:col>71</xdr:col>
                    <xdr:colOff>209550</xdr:colOff>
                    <xdr:row>23</xdr:row>
                    <xdr:rowOff>200025</xdr:rowOff>
                  </from>
                  <to>
                    <xdr:col>72</xdr:col>
                    <xdr:colOff>133350</xdr:colOff>
                    <xdr:row>24</xdr:row>
                    <xdr:rowOff>190500</xdr:rowOff>
                  </to>
                </anchor>
              </controlPr>
            </control>
          </mc:Choice>
        </mc:AlternateContent>
        <mc:AlternateContent xmlns:mc="http://schemas.openxmlformats.org/markup-compatibility/2006">
          <mc:Choice Requires="x14">
            <control shapeId="16333" r:id="rId1049" name="p02c14cb11">
              <controlPr defaultSize="0" autoFill="0" autoLine="0" autoPict="0">
                <anchor moveWithCells="1" sizeWithCells="1">
                  <from>
                    <xdr:col>73</xdr:col>
                    <xdr:colOff>95250</xdr:colOff>
                    <xdr:row>23</xdr:row>
                    <xdr:rowOff>200025</xdr:rowOff>
                  </from>
                  <to>
                    <xdr:col>73</xdr:col>
                    <xdr:colOff>400050</xdr:colOff>
                    <xdr:row>24</xdr:row>
                    <xdr:rowOff>190500</xdr:rowOff>
                  </to>
                </anchor>
              </controlPr>
            </control>
          </mc:Choice>
        </mc:AlternateContent>
        <mc:AlternateContent xmlns:mc="http://schemas.openxmlformats.org/markup-compatibility/2006">
          <mc:Choice Requires="x14">
            <control shapeId="16334" r:id="rId1050" name="p02c14cb12">
              <controlPr defaultSize="0" autoFill="0" autoLine="0" autoPict="0">
                <anchor moveWithCells="1" sizeWithCells="1">
                  <from>
                    <xdr:col>73</xdr:col>
                    <xdr:colOff>381000</xdr:colOff>
                    <xdr:row>23</xdr:row>
                    <xdr:rowOff>200025</xdr:rowOff>
                  </from>
                  <to>
                    <xdr:col>75</xdr:col>
                    <xdr:colOff>76200</xdr:colOff>
                    <xdr:row>24</xdr:row>
                    <xdr:rowOff>190500</xdr:rowOff>
                  </to>
                </anchor>
              </controlPr>
            </control>
          </mc:Choice>
        </mc:AlternateContent>
        <mc:AlternateContent xmlns:mc="http://schemas.openxmlformats.org/markup-compatibility/2006">
          <mc:Choice Requires="x14">
            <control shapeId="16335" r:id="rId1051" name="p02c14cb13">
              <controlPr defaultSize="0" autoFill="0" autoLine="0" autoPict="0">
                <anchor moveWithCells="1" sizeWithCells="1">
                  <from>
                    <xdr:col>75</xdr:col>
                    <xdr:colOff>47625</xdr:colOff>
                    <xdr:row>23</xdr:row>
                    <xdr:rowOff>200025</xdr:rowOff>
                  </from>
                  <to>
                    <xdr:col>75</xdr:col>
                    <xdr:colOff>352425</xdr:colOff>
                    <xdr:row>24</xdr:row>
                    <xdr:rowOff>190500</xdr:rowOff>
                  </to>
                </anchor>
              </controlPr>
            </control>
          </mc:Choice>
        </mc:AlternateContent>
        <mc:AlternateContent xmlns:mc="http://schemas.openxmlformats.org/markup-compatibility/2006">
          <mc:Choice Requires="x14">
            <control shapeId="16336" r:id="rId1052" name="p02c14cb14">
              <controlPr defaultSize="0" autoFill="0" autoLine="0" autoPict="0">
                <anchor moveWithCells="1" sizeWithCells="1">
                  <from>
                    <xdr:col>75</xdr:col>
                    <xdr:colOff>323850</xdr:colOff>
                    <xdr:row>23</xdr:row>
                    <xdr:rowOff>200025</xdr:rowOff>
                  </from>
                  <to>
                    <xdr:col>76</xdr:col>
                    <xdr:colOff>247650</xdr:colOff>
                    <xdr:row>24</xdr:row>
                    <xdr:rowOff>190500</xdr:rowOff>
                  </to>
                </anchor>
              </controlPr>
            </control>
          </mc:Choice>
        </mc:AlternateContent>
        <mc:AlternateContent xmlns:mc="http://schemas.openxmlformats.org/markup-compatibility/2006">
          <mc:Choice Requires="x14">
            <control shapeId="16337" r:id="rId1053" name="p02c14cb15">
              <controlPr defaultSize="0" autoFill="0" autoLine="0" autoPict="0">
                <anchor moveWithCells="1" sizeWithCells="1">
                  <from>
                    <xdr:col>76</xdr:col>
                    <xdr:colOff>209550</xdr:colOff>
                    <xdr:row>23</xdr:row>
                    <xdr:rowOff>200025</xdr:rowOff>
                  </from>
                  <to>
                    <xdr:col>77</xdr:col>
                    <xdr:colOff>133350</xdr:colOff>
                    <xdr:row>24</xdr:row>
                    <xdr:rowOff>190500</xdr:rowOff>
                  </to>
                </anchor>
              </controlPr>
            </control>
          </mc:Choice>
        </mc:AlternateContent>
        <mc:AlternateContent xmlns:mc="http://schemas.openxmlformats.org/markup-compatibility/2006">
          <mc:Choice Requires="x14">
            <control shapeId="16338" r:id="rId1054" name="p02c15cb11">
              <controlPr defaultSize="0" autoFill="0" autoLine="0" autoPict="0">
                <anchor moveWithCells="1" sizeWithCells="1">
                  <from>
                    <xdr:col>78</xdr:col>
                    <xdr:colOff>95250</xdr:colOff>
                    <xdr:row>23</xdr:row>
                    <xdr:rowOff>200025</xdr:rowOff>
                  </from>
                  <to>
                    <xdr:col>78</xdr:col>
                    <xdr:colOff>400050</xdr:colOff>
                    <xdr:row>24</xdr:row>
                    <xdr:rowOff>190500</xdr:rowOff>
                  </to>
                </anchor>
              </controlPr>
            </control>
          </mc:Choice>
        </mc:AlternateContent>
        <mc:AlternateContent xmlns:mc="http://schemas.openxmlformats.org/markup-compatibility/2006">
          <mc:Choice Requires="x14">
            <control shapeId="16339" r:id="rId1055" name="p02c15cb12">
              <controlPr defaultSize="0" autoFill="0" autoLine="0" autoPict="0">
                <anchor moveWithCells="1" sizeWithCells="1">
                  <from>
                    <xdr:col>78</xdr:col>
                    <xdr:colOff>381000</xdr:colOff>
                    <xdr:row>23</xdr:row>
                    <xdr:rowOff>200025</xdr:rowOff>
                  </from>
                  <to>
                    <xdr:col>80</xdr:col>
                    <xdr:colOff>76200</xdr:colOff>
                    <xdr:row>24</xdr:row>
                    <xdr:rowOff>190500</xdr:rowOff>
                  </to>
                </anchor>
              </controlPr>
            </control>
          </mc:Choice>
        </mc:AlternateContent>
        <mc:AlternateContent xmlns:mc="http://schemas.openxmlformats.org/markup-compatibility/2006">
          <mc:Choice Requires="x14">
            <control shapeId="16340" r:id="rId1056" name="p02c15cb13">
              <controlPr defaultSize="0" autoFill="0" autoLine="0" autoPict="0">
                <anchor moveWithCells="1" sizeWithCells="1">
                  <from>
                    <xdr:col>80</xdr:col>
                    <xdr:colOff>47625</xdr:colOff>
                    <xdr:row>23</xdr:row>
                    <xdr:rowOff>200025</xdr:rowOff>
                  </from>
                  <to>
                    <xdr:col>80</xdr:col>
                    <xdr:colOff>352425</xdr:colOff>
                    <xdr:row>24</xdr:row>
                    <xdr:rowOff>190500</xdr:rowOff>
                  </to>
                </anchor>
              </controlPr>
            </control>
          </mc:Choice>
        </mc:AlternateContent>
        <mc:AlternateContent xmlns:mc="http://schemas.openxmlformats.org/markup-compatibility/2006">
          <mc:Choice Requires="x14">
            <control shapeId="16341" r:id="rId1057" name="p02c15cb14">
              <controlPr defaultSize="0" autoFill="0" autoLine="0" autoPict="0">
                <anchor moveWithCells="1" sizeWithCells="1">
                  <from>
                    <xdr:col>80</xdr:col>
                    <xdr:colOff>323850</xdr:colOff>
                    <xdr:row>23</xdr:row>
                    <xdr:rowOff>200025</xdr:rowOff>
                  </from>
                  <to>
                    <xdr:col>81</xdr:col>
                    <xdr:colOff>247650</xdr:colOff>
                    <xdr:row>24</xdr:row>
                    <xdr:rowOff>190500</xdr:rowOff>
                  </to>
                </anchor>
              </controlPr>
            </control>
          </mc:Choice>
        </mc:AlternateContent>
        <mc:AlternateContent xmlns:mc="http://schemas.openxmlformats.org/markup-compatibility/2006">
          <mc:Choice Requires="x14">
            <control shapeId="16342" r:id="rId1058" name="p02c15cb15">
              <controlPr defaultSize="0" autoFill="0" autoLine="0" autoPict="0">
                <anchor moveWithCells="1" sizeWithCells="1">
                  <from>
                    <xdr:col>81</xdr:col>
                    <xdr:colOff>209550</xdr:colOff>
                    <xdr:row>23</xdr:row>
                    <xdr:rowOff>200025</xdr:rowOff>
                  </from>
                  <to>
                    <xdr:col>82</xdr:col>
                    <xdr:colOff>133350</xdr:colOff>
                    <xdr:row>24</xdr:row>
                    <xdr:rowOff>190500</xdr:rowOff>
                  </to>
                </anchor>
              </controlPr>
            </control>
          </mc:Choice>
        </mc:AlternateContent>
        <mc:AlternateContent xmlns:mc="http://schemas.openxmlformats.org/markup-compatibility/2006">
          <mc:Choice Requires="x14">
            <control shapeId="16343" r:id="rId1059" name="p02c16cb11">
              <controlPr defaultSize="0" autoFill="0" autoLine="0" autoPict="0">
                <anchor moveWithCells="1" sizeWithCells="1">
                  <from>
                    <xdr:col>83</xdr:col>
                    <xdr:colOff>95250</xdr:colOff>
                    <xdr:row>23</xdr:row>
                    <xdr:rowOff>200025</xdr:rowOff>
                  </from>
                  <to>
                    <xdr:col>83</xdr:col>
                    <xdr:colOff>400050</xdr:colOff>
                    <xdr:row>24</xdr:row>
                    <xdr:rowOff>190500</xdr:rowOff>
                  </to>
                </anchor>
              </controlPr>
            </control>
          </mc:Choice>
        </mc:AlternateContent>
        <mc:AlternateContent xmlns:mc="http://schemas.openxmlformats.org/markup-compatibility/2006">
          <mc:Choice Requires="x14">
            <control shapeId="16344" r:id="rId1060" name="p02c16cb12">
              <controlPr defaultSize="0" autoFill="0" autoLine="0" autoPict="0">
                <anchor moveWithCells="1" sizeWithCells="1">
                  <from>
                    <xdr:col>83</xdr:col>
                    <xdr:colOff>381000</xdr:colOff>
                    <xdr:row>23</xdr:row>
                    <xdr:rowOff>200025</xdr:rowOff>
                  </from>
                  <to>
                    <xdr:col>85</xdr:col>
                    <xdr:colOff>76200</xdr:colOff>
                    <xdr:row>24</xdr:row>
                    <xdr:rowOff>190500</xdr:rowOff>
                  </to>
                </anchor>
              </controlPr>
            </control>
          </mc:Choice>
        </mc:AlternateContent>
        <mc:AlternateContent xmlns:mc="http://schemas.openxmlformats.org/markup-compatibility/2006">
          <mc:Choice Requires="x14">
            <control shapeId="16345" r:id="rId1061" name="p02c16cb13">
              <controlPr defaultSize="0" autoFill="0" autoLine="0" autoPict="0">
                <anchor moveWithCells="1" sizeWithCells="1">
                  <from>
                    <xdr:col>85</xdr:col>
                    <xdr:colOff>47625</xdr:colOff>
                    <xdr:row>23</xdr:row>
                    <xdr:rowOff>200025</xdr:rowOff>
                  </from>
                  <to>
                    <xdr:col>85</xdr:col>
                    <xdr:colOff>352425</xdr:colOff>
                    <xdr:row>24</xdr:row>
                    <xdr:rowOff>190500</xdr:rowOff>
                  </to>
                </anchor>
              </controlPr>
            </control>
          </mc:Choice>
        </mc:AlternateContent>
        <mc:AlternateContent xmlns:mc="http://schemas.openxmlformats.org/markup-compatibility/2006">
          <mc:Choice Requires="x14">
            <control shapeId="16346" r:id="rId1062" name="p02c16cb14">
              <controlPr defaultSize="0" autoFill="0" autoLine="0" autoPict="0">
                <anchor moveWithCells="1" sizeWithCells="1">
                  <from>
                    <xdr:col>85</xdr:col>
                    <xdr:colOff>323850</xdr:colOff>
                    <xdr:row>23</xdr:row>
                    <xdr:rowOff>200025</xdr:rowOff>
                  </from>
                  <to>
                    <xdr:col>86</xdr:col>
                    <xdr:colOff>247650</xdr:colOff>
                    <xdr:row>24</xdr:row>
                    <xdr:rowOff>190500</xdr:rowOff>
                  </to>
                </anchor>
              </controlPr>
            </control>
          </mc:Choice>
        </mc:AlternateContent>
        <mc:AlternateContent xmlns:mc="http://schemas.openxmlformats.org/markup-compatibility/2006">
          <mc:Choice Requires="x14">
            <control shapeId="16347" r:id="rId1063" name="p02c16cb15">
              <controlPr defaultSize="0" autoFill="0" autoLine="0" autoPict="0">
                <anchor moveWithCells="1" sizeWithCells="1">
                  <from>
                    <xdr:col>86</xdr:col>
                    <xdr:colOff>209550</xdr:colOff>
                    <xdr:row>23</xdr:row>
                    <xdr:rowOff>200025</xdr:rowOff>
                  </from>
                  <to>
                    <xdr:col>87</xdr:col>
                    <xdr:colOff>133350</xdr:colOff>
                    <xdr:row>24</xdr:row>
                    <xdr:rowOff>190500</xdr:rowOff>
                  </to>
                </anchor>
              </controlPr>
            </control>
          </mc:Choice>
        </mc:AlternateContent>
        <mc:AlternateContent xmlns:mc="http://schemas.openxmlformats.org/markup-compatibility/2006">
          <mc:Choice Requires="x14">
            <control shapeId="16348" r:id="rId1064" name="p02c17cb11">
              <controlPr defaultSize="0" autoFill="0" autoLine="0" autoPict="0">
                <anchor moveWithCells="1" sizeWithCells="1">
                  <from>
                    <xdr:col>88</xdr:col>
                    <xdr:colOff>95250</xdr:colOff>
                    <xdr:row>23</xdr:row>
                    <xdr:rowOff>200025</xdr:rowOff>
                  </from>
                  <to>
                    <xdr:col>88</xdr:col>
                    <xdr:colOff>400050</xdr:colOff>
                    <xdr:row>24</xdr:row>
                    <xdr:rowOff>190500</xdr:rowOff>
                  </to>
                </anchor>
              </controlPr>
            </control>
          </mc:Choice>
        </mc:AlternateContent>
        <mc:AlternateContent xmlns:mc="http://schemas.openxmlformats.org/markup-compatibility/2006">
          <mc:Choice Requires="x14">
            <control shapeId="16349" r:id="rId1065" name="p02c17cb12">
              <controlPr defaultSize="0" autoFill="0" autoLine="0" autoPict="0">
                <anchor moveWithCells="1" sizeWithCells="1">
                  <from>
                    <xdr:col>88</xdr:col>
                    <xdr:colOff>381000</xdr:colOff>
                    <xdr:row>23</xdr:row>
                    <xdr:rowOff>200025</xdr:rowOff>
                  </from>
                  <to>
                    <xdr:col>90</xdr:col>
                    <xdr:colOff>76200</xdr:colOff>
                    <xdr:row>24</xdr:row>
                    <xdr:rowOff>190500</xdr:rowOff>
                  </to>
                </anchor>
              </controlPr>
            </control>
          </mc:Choice>
        </mc:AlternateContent>
        <mc:AlternateContent xmlns:mc="http://schemas.openxmlformats.org/markup-compatibility/2006">
          <mc:Choice Requires="x14">
            <control shapeId="16350" r:id="rId1066" name="p02c17cb13">
              <controlPr defaultSize="0" autoFill="0" autoLine="0" autoPict="0">
                <anchor moveWithCells="1" sizeWithCells="1">
                  <from>
                    <xdr:col>90</xdr:col>
                    <xdr:colOff>47625</xdr:colOff>
                    <xdr:row>23</xdr:row>
                    <xdr:rowOff>200025</xdr:rowOff>
                  </from>
                  <to>
                    <xdr:col>90</xdr:col>
                    <xdr:colOff>352425</xdr:colOff>
                    <xdr:row>24</xdr:row>
                    <xdr:rowOff>190500</xdr:rowOff>
                  </to>
                </anchor>
              </controlPr>
            </control>
          </mc:Choice>
        </mc:AlternateContent>
        <mc:AlternateContent xmlns:mc="http://schemas.openxmlformats.org/markup-compatibility/2006">
          <mc:Choice Requires="x14">
            <control shapeId="16351" r:id="rId1067" name="p02c17cb14">
              <controlPr defaultSize="0" autoFill="0" autoLine="0" autoPict="0">
                <anchor moveWithCells="1" sizeWithCells="1">
                  <from>
                    <xdr:col>90</xdr:col>
                    <xdr:colOff>323850</xdr:colOff>
                    <xdr:row>23</xdr:row>
                    <xdr:rowOff>200025</xdr:rowOff>
                  </from>
                  <to>
                    <xdr:col>91</xdr:col>
                    <xdr:colOff>247650</xdr:colOff>
                    <xdr:row>24</xdr:row>
                    <xdr:rowOff>190500</xdr:rowOff>
                  </to>
                </anchor>
              </controlPr>
            </control>
          </mc:Choice>
        </mc:AlternateContent>
        <mc:AlternateContent xmlns:mc="http://schemas.openxmlformats.org/markup-compatibility/2006">
          <mc:Choice Requires="x14">
            <control shapeId="16352" r:id="rId1068" name="p02c17cb15">
              <controlPr defaultSize="0" autoFill="0" autoLine="0" autoPict="0">
                <anchor moveWithCells="1" sizeWithCells="1">
                  <from>
                    <xdr:col>91</xdr:col>
                    <xdr:colOff>209550</xdr:colOff>
                    <xdr:row>23</xdr:row>
                    <xdr:rowOff>200025</xdr:rowOff>
                  </from>
                  <to>
                    <xdr:col>92</xdr:col>
                    <xdr:colOff>133350</xdr:colOff>
                    <xdr:row>24</xdr:row>
                    <xdr:rowOff>190500</xdr:rowOff>
                  </to>
                </anchor>
              </controlPr>
            </control>
          </mc:Choice>
        </mc:AlternateContent>
        <mc:AlternateContent xmlns:mc="http://schemas.openxmlformats.org/markup-compatibility/2006">
          <mc:Choice Requires="x14">
            <control shapeId="16353" r:id="rId1069" name="p02c18cb11">
              <controlPr defaultSize="0" autoFill="0" autoLine="0" autoPict="0">
                <anchor moveWithCells="1" sizeWithCells="1">
                  <from>
                    <xdr:col>93</xdr:col>
                    <xdr:colOff>95250</xdr:colOff>
                    <xdr:row>23</xdr:row>
                    <xdr:rowOff>200025</xdr:rowOff>
                  </from>
                  <to>
                    <xdr:col>93</xdr:col>
                    <xdr:colOff>400050</xdr:colOff>
                    <xdr:row>24</xdr:row>
                    <xdr:rowOff>190500</xdr:rowOff>
                  </to>
                </anchor>
              </controlPr>
            </control>
          </mc:Choice>
        </mc:AlternateContent>
        <mc:AlternateContent xmlns:mc="http://schemas.openxmlformats.org/markup-compatibility/2006">
          <mc:Choice Requires="x14">
            <control shapeId="16354" r:id="rId1070" name="p02c18cb12">
              <controlPr defaultSize="0" autoFill="0" autoLine="0" autoPict="0">
                <anchor moveWithCells="1" sizeWithCells="1">
                  <from>
                    <xdr:col>93</xdr:col>
                    <xdr:colOff>381000</xdr:colOff>
                    <xdr:row>23</xdr:row>
                    <xdr:rowOff>200025</xdr:rowOff>
                  </from>
                  <to>
                    <xdr:col>95</xdr:col>
                    <xdr:colOff>76200</xdr:colOff>
                    <xdr:row>24</xdr:row>
                    <xdr:rowOff>190500</xdr:rowOff>
                  </to>
                </anchor>
              </controlPr>
            </control>
          </mc:Choice>
        </mc:AlternateContent>
        <mc:AlternateContent xmlns:mc="http://schemas.openxmlformats.org/markup-compatibility/2006">
          <mc:Choice Requires="x14">
            <control shapeId="16355" r:id="rId1071" name="p02c18cb13">
              <controlPr defaultSize="0" autoFill="0" autoLine="0" autoPict="0">
                <anchor moveWithCells="1" sizeWithCells="1">
                  <from>
                    <xdr:col>95</xdr:col>
                    <xdr:colOff>47625</xdr:colOff>
                    <xdr:row>23</xdr:row>
                    <xdr:rowOff>200025</xdr:rowOff>
                  </from>
                  <to>
                    <xdr:col>95</xdr:col>
                    <xdr:colOff>352425</xdr:colOff>
                    <xdr:row>24</xdr:row>
                    <xdr:rowOff>190500</xdr:rowOff>
                  </to>
                </anchor>
              </controlPr>
            </control>
          </mc:Choice>
        </mc:AlternateContent>
        <mc:AlternateContent xmlns:mc="http://schemas.openxmlformats.org/markup-compatibility/2006">
          <mc:Choice Requires="x14">
            <control shapeId="16356" r:id="rId1072" name="p02c18cb14">
              <controlPr defaultSize="0" autoFill="0" autoLine="0" autoPict="0">
                <anchor moveWithCells="1" sizeWithCells="1">
                  <from>
                    <xdr:col>95</xdr:col>
                    <xdr:colOff>323850</xdr:colOff>
                    <xdr:row>23</xdr:row>
                    <xdr:rowOff>200025</xdr:rowOff>
                  </from>
                  <to>
                    <xdr:col>96</xdr:col>
                    <xdr:colOff>247650</xdr:colOff>
                    <xdr:row>24</xdr:row>
                    <xdr:rowOff>190500</xdr:rowOff>
                  </to>
                </anchor>
              </controlPr>
            </control>
          </mc:Choice>
        </mc:AlternateContent>
        <mc:AlternateContent xmlns:mc="http://schemas.openxmlformats.org/markup-compatibility/2006">
          <mc:Choice Requires="x14">
            <control shapeId="16357" r:id="rId1073" name="p02c18cb15">
              <controlPr defaultSize="0" autoFill="0" autoLine="0" autoPict="0">
                <anchor moveWithCells="1" sizeWithCells="1">
                  <from>
                    <xdr:col>96</xdr:col>
                    <xdr:colOff>209550</xdr:colOff>
                    <xdr:row>23</xdr:row>
                    <xdr:rowOff>200025</xdr:rowOff>
                  </from>
                  <to>
                    <xdr:col>97</xdr:col>
                    <xdr:colOff>133350</xdr:colOff>
                    <xdr:row>24</xdr:row>
                    <xdr:rowOff>190500</xdr:rowOff>
                  </to>
                </anchor>
              </controlPr>
            </control>
          </mc:Choice>
        </mc:AlternateContent>
        <mc:AlternateContent xmlns:mc="http://schemas.openxmlformats.org/markup-compatibility/2006">
          <mc:Choice Requires="x14">
            <control shapeId="16358" r:id="rId1074" name="p02c19cb11">
              <controlPr defaultSize="0" autoFill="0" autoLine="0" autoPict="0">
                <anchor moveWithCells="1" sizeWithCells="1">
                  <from>
                    <xdr:col>98</xdr:col>
                    <xdr:colOff>95250</xdr:colOff>
                    <xdr:row>23</xdr:row>
                    <xdr:rowOff>200025</xdr:rowOff>
                  </from>
                  <to>
                    <xdr:col>98</xdr:col>
                    <xdr:colOff>400050</xdr:colOff>
                    <xdr:row>24</xdr:row>
                    <xdr:rowOff>190500</xdr:rowOff>
                  </to>
                </anchor>
              </controlPr>
            </control>
          </mc:Choice>
        </mc:AlternateContent>
        <mc:AlternateContent xmlns:mc="http://schemas.openxmlformats.org/markup-compatibility/2006">
          <mc:Choice Requires="x14">
            <control shapeId="16359" r:id="rId1075" name="p02c19cb12">
              <controlPr defaultSize="0" autoFill="0" autoLine="0" autoPict="0">
                <anchor moveWithCells="1" sizeWithCells="1">
                  <from>
                    <xdr:col>98</xdr:col>
                    <xdr:colOff>381000</xdr:colOff>
                    <xdr:row>23</xdr:row>
                    <xdr:rowOff>200025</xdr:rowOff>
                  </from>
                  <to>
                    <xdr:col>100</xdr:col>
                    <xdr:colOff>76200</xdr:colOff>
                    <xdr:row>24</xdr:row>
                    <xdr:rowOff>190500</xdr:rowOff>
                  </to>
                </anchor>
              </controlPr>
            </control>
          </mc:Choice>
        </mc:AlternateContent>
        <mc:AlternateContent xmlns:mc="http://schemas.openxmlformats.org/markup-compatibility/2006">
          <mc:Choice Requires="x14">
            <control shapeId="16360" r:id="rId1076" name="p02c19cb13">
              <controlPr defaultSize="0" autoFill="0" autoLine="0" autoPict="0">
                <anchor moveWithCells="1" sizeWithCells="1">
                  <from>
                    <xdr:col>100</xdr:col>
                    <xdr:colOff>47625</xdr:colOff>
                    <xdr:row>23</xdr:row>
                    <xdr:rowOff>200025</xdr:rowOff>
                  </from>
                  <to>
                    <xdr:col>100</xdr:col>
                    <xdr:colOff>352425</xdr:colOff>
                    <xdr:row>24</xdr:row>
                    <xdr:rowOff>190500</xdr:rowOff>
                  </to>
                </anchor>
              </controlPr>
            </control>
          </mc:Choice>
        </mc:AlternateContent>
        <mc:AlternateContent xmlns:mc="http://schemas.openxmlformats.org/markup-compatibility/2006">
          <mc:Choice Requires="x14">
            <control shapeId="16361" r:id="rId1077" name="p02c19cb14">
              <controlPr defaultSize="0" autoFill="0" autoLine="0" autoPict="0">
                <anchor moveWithCells="1" sizeWithCells="1">
                  <from>
                    <xdr:col>100</xdr:col>
                    <xdr:colOff>323850</xdr:colOff>
                    <xdr:row>23</xdr:row>
                    <xdr:rowOff>200025</xdr:rowOff>
                  </from>
                  <to>
                    <xdr:col>101</xdr:col>
                    <xdr:colOff>247650</xdr:colOff>
                    <xdr:row>24</xdr:row>
                    <xdr:rowOff>190500</xdr:rowOff>
                  </to>
                </anchor>
              </controlPr>
            </control>
          </mc:Choice>
        </mc:AlternateContent>
        <mc:AlternateContent xmlns:mc="http://schemas.openxmlformats.org/markup-compatibility/2006">
          <mc:Choice Requires="x14">
            <control shapeId="16362" r:id="rId1078" name="p02c19cb15">
              <controlPr defaultSize="0" autoFill="0" autoLine="0" autoPict="0">
                <anchor moveWithCells="1" sizeWithCells="1">
                  <from>
                    <xdr:col>101</xdr:col>
                    <xdr:colOff>209550</xdr:colOff>
                    <xdr:row>23</xdr:row>
                    <xdr:rowOff>200025</xdr:rowOff>
                  </from>
                  <to>
                    <xdr:col>102</xdr:col>
                    <xdr:colOff>133350</xdr:colOff>
                    <xdr:row>24</xdr:row>
                    <xdr:rowOff>190500</xdr:rowOff>
                  </to>
                </anchor>
              </controlPr>
            </control>
          </mc:Choice>
        </mc:AlternateContent>
        <mc:AlternateContent xmlns:mc="http://schemas.openxmlformats.org/markup-compatibility/2006">
          <mc:Choice Requires="x14">
            <control shapeId="16363" r:id="rId1079" name="p02c20cb11">
              <controlPr defaultSize="0" autoFill="0" autoLine="0" autoPict="0">
                <anchor moveWithCells="1" sizeWithCells="1">
                  <from>
                    <xdr:col>103</xdr:col>
                    <xdr:colOff>95250</xdr:colOff>
                    <xdr:row>23</xdr:row>
                    <xdr:rowOff>200025</xdr:rowOff>
                  </from>
                  <to>
                    <xdr:col>103</xdr:col>
                    <xdr:colOff>400050</xdr:colOff>
                    <xdr:row>24</xdr:row>
                    <xdr:rowOff>190500</xdr:rowOff>
                  </to>
                </anchor>
              </controlPr>
            </control>
          </mc:Choice>
        </mc:AlternateContent>
        <mc:AlternateContent xmlns:mc="http://schemas.openxmlformats.org/markup-compatibility/2006">
          <mc:Choice Requires="x14">
            <control shapeId="16364" r:id="rId1080" name="p02c20cb12">
              <controlPr defaultSize="0" autoFill="0" autoLine="0" autoPict="0">
                <anchor moveWithCells="1" sizeWithCells="1">
                  <from>
                    <xdr:col>103</xdr:col>
                    <xdr:colOff>381000</xdr:colOff>
                    <xdr:row>23</xdr:row>
                    <xdr:rowOff>200025</xdr:rowOff>
                  </from>
                  <to>
                    <xdr:col>105</xdr:col>
                    <xdr:colOff>76200</xdr:colOff>
                    <xdr:row>24</xdr:row>
                    <xdr:rowOff>190500</xdr:rowOff>
                  </to>
                </anchor>
              </controlPr>
            </control>
          </mc:Choice>
        </mc:AlternateContent>
        <mc:AlternateContent xmlns:mc="http://schemas.openxmlformats.org/markup-compatibility/2006">
          <mc:Choice Requires="x14">
            <control shapeId="16365" r:id="rId1081" name="p02c20cb13">
              <controlPr defaultSize="0" autoFill="0" autoLine="0" autoPict="0">
                <anchor moveWithCells="1" sizeWithCells="1">
                  <from>
                    <xdr:col>105</xdr:col>
                    <xdr:colOff>47625</xdr:colOff>
                    <xdr:row>23</xdr:row>
                    <xdr:rowOff>200025</xdr:rowOff>
                  </from>
                  <to>
                    <xdr:col>105</xdr:col>
                    <xdr:colOff>352425</xdr:colOff>
                    <xdr:row>24</xdr:row>
                    <xdr:rowOff>190500</xdr:rowOff>
                  </to>
                </anchor>
              </controlPr>
            </control>
          </mc:Choice>
        </mc:AlternateContent>
        <mc:AlternateContent xmlns:mc="http://schemas.openxmlformats.org/markup-compatibility/2006">
          <mc:Choice Requires="x14">
            <control shapeId="16366" r:id="rId1082" name="p02c20cb14">
              <controlPr defaultSize="0" autoFill="0" autoLine="0" autoPict="0">
                <anchor moveWithCells="1" sizeWithCells="1">
                  <from>
                    <xdr:col>105</xdr:col>
                    <xdr:colOff>323850</xdr:colOff>
                    <xdr:row>23</xdr:row>
                    <xdr:rowOff>200025</xdr:rowOff>
                  </from>
                  <to>
                    <xdr:col>106</xdr:col>
                    <xdr:colOff>247650</xdr:colOff>
                    <xdr:row>24</xdr:row>
                    <xdr:rowOff>190500</xdr:rowOff>
                  </to>
                </anchor>
              </controlPr>
            </control>
          </mc:Choice>
        </mc:AlternateContent>
        <mc:AlternateContent xmlns:mc="http://schemas.openxmlformats.org/markup-compatibility/2006">
          <mc:Choice Requires="x14">
            <control shapeId="16367" r:id="rId1083" name="p02c20cb15">
              <controlPr defaultSize="0" autoFill="0" autoLine="0" autoPict="0">
                <anchor moveWithCells="1" sizeWithCells="1">
                  <from>
                    <xdr:col>106</xdr:col>
                    <xdr:colOff>209550</xdr:colOff>
                    <xdr:row>23</xdr:row>
                    <xdr:rowOff>200025</xdr:rowOff>
                  </from>
                  <to>
                    <xdr:col>107</xdr:col>
                    <xdr:colOff>133350</xdr:colOff>
                    <xdr:row>24</xdr:row>
                    <xdr:rowOff>190500</xdr:rowOff>
                  </to>
                </anchor>
              </controlPr>
            </control>
          </mc:Choice>
        </mc:AlternateContent>
        <mc:AlternateContent xmlns:mc="http://schemas.openxmlformats.org/markup-compatibility/2006">
          <mc:Choice Requires="x14">
            <control shapeId="16368" r:id="rId1084" name="p02c21cb11">
              <controlPr defaultSize="0" autoFill="0" autoLine="0" autoPict="0">
                <anchor moveWithCells="1" sizeWithCells="1">
                  <from>
                    <xdr:col>108</xdr:col>
                    <xdr:colOff>95250</xdr:colOff>
                    <xdr:row>23</xdr:row>
                    <xdr:rowOff>200025</xdr:rowOff>
                  </from>
                  <to>
                    <xdr:col>108</xdr:col>
                    <xdr:colOff>400050</xdr:colOff>
                    <xdr:row>24</xdr:row>
                    <xdr:rowOff>190500</xdr:rowOff>
                  </to>
                </anchor>
              </controlPr>
            </control>
          </mc:Choice>
        </mc:AlternateContent>
        <mc:AlternateContent xmlns:mc="http://schemas.openxmlformats.org/markup-compatibility/2006">
          <mc:Choice Requires="x14">
            <control shapeId="16369" r:id="rId1085" name="p02c21cb12">
              <controlPr defaultSize="0" autoFill="0" autoLine="0" autoPict="0">
                <anchor moveWithCells="1" sizeWithCells="1">
                  <from>
                    <xdr:col>108</xdr:col>
                    <xdr:colOff>381000</xdr:colOff>
                    <xdr:row>23</xdr:row>
                    <xdr:rowOff>200025</xdr:rowOff>
                  </from>
                  <to>
                    <xdr:col>110</xdr:col>
                    <xdr:colOff>76200</xdr:colOff>
                    <xdr:row>24</xdr:row>
                    <xdr:rowOff>190500</xdr:rowOff>
                  </to>
                </anchor>
              </controlPr>
            </control>
          </mc:Choice>
        </mc:AlternateContent>
        <mc:AlternateContent xmlns:mc="http://schemas.openxmlformats.org/markup-compatibility/2006">
          <mc:Choice Requires="x14">
            <control shapeId="16370" r:id="rId1086" name="p02c21cb13">
              <controlPr defaultSize="0" autoFill="0" autoLine="0" autoPict="0">
                <anchor moveWithCells="1" sizeWithCells="1">
                  <from>
                    <xdr:col>110</xdr:col>
                    <xdr:colOff>47625</xdr:colOff>
                    <xdr:row>23</xdr:row>
                    <xdr:rowOff>200025</xdr:rowOff>
                  </from>
                  <to>
                    <xdr:col>110</xdr:col>
                    <xdr:colOff>352425</xdr:colOff>
                    <xdr:row>24</xdr:row>
                    <xdr:rowOff>190500</xdr:rowOff>
                  </to>
                </anchor>
              </controlPr>
            </control>
          </mc:Choice>
        </mc:AlternateContent>
        <mc:AlternateContent xmlns:mc="http://schemas.openxmlformats.org/markup-compatibility/2006">
          <mc:Choice Requires="x14">
            <control shapeId="16371" r:id="rId1087" name="p02c21cb14">
              <controlPr defaultSize="0" autoFill="0" autoLine="0" autoPict="0">
                <anchor moveWithCells="1" sizeWithCells="1">
                  <from>
                    <xdr:col>110</xdr:col>
                    <xdr:colOff>323850</xdr:colOff>
                    <xdr:row>23</xdr:row>
                    <xdr:rowOff>200025</xdr:rowOff>
                  </from>
                  <to>
                    <xdr:col>111</xdr:col>
                    <xdr:colOff>247650</xdr:colOff>
                    <xdr:row>24</xdr:row>
                    <xdr:rowOff>190500</xdr:rowOff>
                  </to>
                </anchor>
              </controlPr>
            </control>
          </mc:Choice>
        </mc:AlternateContent>
        <mc:AlternateContent xmlns:mc="http://schemas.openxmlformats.org/markup-compatibility/2006">
          <mc:Choice Requires="x14">
            <control shapeId="16372" r:id="rId1088" name="p02c21cb15">
              <controlPr defaultSize="0" autoFill="0" autoLine="0" autoPict="0">
                <anchor moveWithCells="1" sizeWithCells="1">
                  <from>
                    <xdr:col>111</xdr:col>
                    <xdr:colOff>209550</xdr:colOff>
                    <xdr:row>23</xdr:row>
                    <xdr:rowOff>200025</xdr:rowOff>
                  </from>
                  <to>
                    <xdr:col>112</xdr:col>
                    <xdr:colOff>133350</xdr:colOff>
                    <xdr:row>24</xdr:row>
                    <xdr:rowOff>190500</xdr:rowOff>
                  </to>
                </anchor>
              </controlPr>
            </control>
          </mc:Choice>
        </mc:AlternateContent>
        <mc:AlternateContent xmlns:mc="http://schemas.openxmlformats.org/markup-compatibility/2006">
          <mc:Choice Requires="x14">
            <control shapeId="16373" r:id="rId1089" name="p02c22cb11">
              <controlPr defaultSize="0" autoFill="0" autoLine="0" autoPict="0">
                <anchor moveWithCells="1" sizeWithCells="1">
                  <from>
                    <xdr:col>113</xdr:col>
                    <xdr:colOff>95250</xdr:colOff>
                    <xdr:row>23</xdr:row>
                    <xdr:rowOff>200025</xdr:rowOff>
                  </from>
                  <to>
                    <xdr:col>113</xdr:col>
                    <xdr:colOff>400050</xdr:colOff>
                    <xdr:row>24</xdr:row>
                    <xdr:rowOff>190500</xdr:rowOff>
                  </to>
                </anchor>
              </controlPr>
            </control>
          </mc:Choice>
        </mc:AlternateContent>
        <mc:AlternateContent xmlns:mc="http://schemas.openxmlformats.org/markup-compatibility/2006">
          <mc:Choice Requires="x14">
            <control shapeId="16374" r:id="rId1090" name="p02c22cb12">
              <controlPr defaultSize="0" autoFill="0" autoLine="0" autoPict="0">
                <anchor moveWithCells="1" sizeWithCells="1">
                  <from>
                    <xdr:col>113</xdr:col>
                    <xdr:colOff>381000</xdr:colOff>
                    <xdr:row>23</xdr:row>
                    <xdr:rowOff>200025</xdr:rowOff>
                  </from>
                  <to>
                    <xdr:col>115</xdr:col>
                    <xdr:colOff>76200</xdr:colOff>
                    <xdr:row>24</xdr:row>
                    <xdr:rowOff>190500</xdr:rowOff>
                  </to>
                </anchor>
              </controlPr>
            </control>
          </mc:Choice>
        </mc:AlternateContent>
        <mc:AlternateContent xmlns:mc="http://schemas.openxmlformats.org/markup-compatibility/2006">
          <mc:Choice Requires="x14">
            <control shapeId="16375" r:id="rId1091" name="p02c22cb13">
              <controlPr defaultSize="0" autoFill="0" autoLine="0" autoPict="0">
                <anchor moveWithCells="1" sizeWithCells="1">
                  <from>
                    <xdr:col>115</xdr:col>
                    <xdr:colOff>47625</xdr:colOff>
                    <xdr:row>23</xdr:row>
                    <xdr:rowOff>200025</xdr:rowOff>
                  </from>
                  <to>
                    <xdr:col>115</xdr:col>
                    <xdr:colOff>352425</xdr:colOff>
                    <xdr:row>24</xdr:row>
                    <xdr:rowOff>190500</xdr:rowOff>
                  </to>
                </anchor>
              </controlPr>
            </control>
          </mc:Choice>
        </mc:AlternateContent>
        <mc:AlternateContent xmlns:mc="http://schemas.openxmlformats.org/markup-compatibility/2006">
          <mc:Choice Requires="x14">
            <control shapeId="16376" r:id="rId1092" name="p02c22cb14">
              <controlPr defaultSize="0" autoFill="0" autoLine="0" autoPict="0">
                <anchor moveWithCells="1" sizeWithCells="1">
                  <from>
                    <xdr:col>115</xdr:col>
                    <xdr:colOff>323850</xdr:colOff>
                    <xdr:row>23</xdr:row>
                    <xdr:rowOff>200025</xdr:rowOff>
                  </from>
                  <to>
                    <xdr:col>116</xdr:col>
                    <xdr:colOff>247650</xdr:colOff>
                    <xdr:row>24</xdr:row>
                    <xdr:rowOff>190500</xdr:rowOff>
                  </to>
                </anchor>
              </controlPr>
            </control>
          </mc:Choice>
        </mc:AlternateContent>
        <mc:AlternateContent xmlns:mc="http://schemas.openxmlformats.org/markup-compatibility/2006">
          <mc:Choice Requires="x14">
            <control shapeId="16377" r:id="rId1093" name="p02c22cb15">
              <controlPr defaultSize="0" autoFill="0" autoLine="0" autoPict="0">
                <anchor moveWithCells="1" sizeWithCells="1">
                  <from>
                    <xdr:col>116</xdr:col>
                    <xdr:colOff>209550</xdr:colOff>
                    <xdr:row>23</xdr:row>
                    <xdr:rowOff>200025</xdr:rowOff>
                  </from>
                  <to>
                    <xdr:col>117</xdr:col>
                    <xdr:colOff>133350</xdr:colOff>
                    <xdr:row>24</xdr:row>
                    <xdr:rowOff>190500</xdr:rowOff>
                  </to>
                </anchor>
              </controlPr>
            </control>
          </mc:Choice>
        </mc:AlternateContent>
        <mc:AlternateContent xmlns:mc="http://schemas.openxmlformats.org/markup-compatibility/2006">
          <mc:Choice Requires="x14">
            <control shapeId="16378" r:id="rId1094" name="p02c23cb11">
              <controlPr defaultSize="0" autoFill="0" autoLine="0" autoPict="0">
                <anchor moveWithCells="1" sizeWithCells="1">
                  <from>
                    <xdr:col>118</xdr:col>
                    <xdr:colOff>95250</xdr:colOff>
                    <xdr:row>23</xdr:row>
                    <xdr:rowOff>200025</xdr:rowOff>
                  </from>
                  <to>
                    <xdr:col>118</xdr:col>
                    <xdr:colOff>400050</xdr:colOff>
                    <xdr:row>24</xdr:row>
                    <xdr:rowOff>190500</xdr:rowOff>
                  </to>
                </anchor>
              </controlPr>
            </control>
          </mc:Choice>
        </mc:AlternateContent>
        <mc:AlternateContent xmlns:mc="http://schemas.openxmlformats.org/markup-compatibility/2006">
          <mc:Choice Requires="x14">
            <control shapeId="16379" r:id="rId1095" name="p02c23cb12">
              <controlPr defaultSize="0" autoFill="0" autoLine="0" autoPict="0">
                <anchor moveWithCells="1" sizeWithCells="1">
                  <from>
                    <xdr:col>118</xdr:col>
                    <xdr:colOff>381000</xdr:colOff>
                    <xdr:row>23</xdr:row>
                    <xdr:rowOff>200025</xdr:rowOff>
                  </from>
                  <to>
                    <xdr:col>120</xdr:col>
                    <xdr:colOff>76200</xdr:colOff>
                    <xdr:row>24</xdr:row>
                    <xdr:rowOff>190500</xdr:rowOff>
                  </to>
                </anchor>
              </controlPr>
            </control>
          </mc:Choice>
        </mc:AlternateContent>
        <mc:AlternateContent xmlns:mc="http://schemas.openxmlformats.org/markup-compatibility/2006">
          <mc:Choice Requires="x14">
            <control shapeId="16380" r:id="rId1096" name="p02c23cb13">
              <controlPr defaultSize="0" autoFill="0" autoLine="0" autoPict="0">
                <anchor moveWithCells="1" sizeWithCells="1">
                  <from>
                    <xdr:col>120</xdr:col>
                    <xdr:colOff>47625</xdr:colOff>
                    <xdr:row>23</xdr:row>
                    <xdr:rowOff>200025</xdr:rowOff>
                  </from>
                  <to>
                    <xdr:col>120</xdr:col>
                    <xdr:colOff>352425</xdr:colOff>
                    <xdr:row>24</xdr:row>
                    <xdr:rowOff>190500</xdr:rowOff>
                  </to>
                </anchor>
              </controlPr>
            </control>
          </mc:Choice>
        </mc:AlternateContent>
        <mc:AlternateContent xmlns:mc="http://schemas.openxmlformats.org/markup-compatibility/2006">
          <mc:Choice Requires="x14">
            <control shapeId="16381" r:id="rId1097" name="p02c23cb14">
              <controlPr defaultSize="0" autoFill="0" autoLine="0" autoPict="0">
                <anchor moveWithCells="1" sizeWithCells="1">
                  <from>
                    <xdr:col>120</xdr:col>
                    <xdr:colOff>323850</xdr:colOff>
                    <xdr:row>23</xdr:row>
                    <xdr:rowOff>200025</xdr:rowOff>
                  </from>
                  <to>
                    <xdr:col>121</xdr:col>
                    <xdr:colOff>247650</xdr:colOff>
                    <xdr:row>24</xdr:row>
                    <xdr:rowOff>190500</xdr:rowOff>
                  </to>
                </anchor>
              </controlPr>
            </control>
          </mc:Choice>
        </mc:AlternateContent>
        <mc:AlternateContent xmlns:mc="http://schemas.openxmlformats.org/markup-compatibility/2006">
          <mc:Choice Requires="x14">
            <control shapeId="16382" r:id="rId1098" name="p02c23cb15">
              <controlPr defaultSize="0" autoFill="0" autoLine="0" autoPict="0">
                <anchor moveWithCells="1" sizeWithCells="1">
                  <from>
                    <xdr:col>121</xdr:col>
                    <xdr:colOff>209550</xdr:colOff>
                    <xdr:row>23</xdr:row>
                    <xdr:rowOff>200025</xdr:rowOff>
                  </from>
                  <to>
                    <xdr:col>122</xdr:col>
                    <xdr:colOff>133350</xdr:colOff>
                    <xdr:row>24</xdr:row>
                    <xdr:rowOff>190500</xdr:rowOff>
                  </to>
                </anchor>
              </controlPr>
            </control>
          </mc:Choice>
        </mc:AlternateContent>
        <mc:AlternateContent xmlns:mc="http://schemas.openxmlformats.org/markup-compatibility/2006">
          <mc:Choice Requires="x14">
            <control shapeId="16383" r:id="rId1099" name="p02c24cb11">
              <controlPr defaultSize="0" autoFill="0" autoLine="0" autoPict="0">
                <anchor moveWithCells="1" sizeWithCells="1">
                  <from>
                    <xdr:col>123</xdr:col>
                    <xdr:colOff>95250</xdr:colOff>
                    <xdr:row>23</xdr:row>
                    <xdr:rowOff>200025</xdr:rowOff>
                  </from>
                  <to>
                    <xdr:col>123</xdr:col>
                    <xdr:colOff>400050</xdr:colOff>
                    <xdr:row>24</xdr:row>
                    <xdr:rowOff>190500</xdr:rowOff>
                  </to>
                </anchor>
              </controlPr>
            </control>
          </mc:Choice>
        </mc:AlternateContent>
        <mc:AlternateContent xmlns:mc="http://schemas.openxmlformats.org/markup-compatibility/2006">
          <mc:Choice Requires="x14">
            <control shapeId="27648" r:id="rId1100" name="p02c24cb12">
              <controlPr defaultSize="0" autoFill="0" autoLine="0" autoPict="0">
                <anchor moveWithCells="1" sizeWithCells="1">
                  <from>
                    <xdr:col>123</xdr:col>
                    <xdr:colOff>381000</xdr:colOff>
                    <xdr:row>23</xdr:row>
                    <xdr:rowOff>200025</xdr:rowOff>
                  </from>
                  <to>
                    <xdr:col>125</xdr:col>
                    <xdr:colOff>76200</xdr:colOff>
                    <xdr:row>24</xdr:row>
                    <xdr:rowOff>190500</xdr:rowOff>
                  </to>
                </anchor>
              </controlPr>
            </control>
          </mc:Choice>
        </mc:AlternateContent>
        <mc:AlternateContent xmlns:mc="http://schemas.openxmlformats.org/markup-compatibility/2006">
          <mc:Choice Requires="x14">
            <control shapeId="27649" r:id="rId1101" name="p02c24cb13">
              <controlPr defaultSize="0" autoFill="0" autoLine="0" autoPict="0">
                <anchor moveWithCells="1" sizeWithCells="1">
                  <from>
                    <xdr:col>125</xdr:col>
                    <xdr:colOff>47625</xdr:colOff>
                    <xdr:row>23</xdr:row>
                    <xdr:rowOff>200025</xdr:rowOff>
                  </from>
                  <to>
                    <xdr:col>125</xdr:col>
                    <xdr:colOff>352425</xdr:colOff>
                    <xdr:row>24</xdr:row>
                    <xdr:rowOff>190500</xdr:rowOff>
                  </to>
                </anchor>
              </controlPr>
            </control>
          </mc:Choice>
        </mc:AlternateContent>
        <mc:AlternateContent xmlns:mc="http://schemas.openxmlformats.org/markup-compatibility/2006">
          <mc:Choice Requires="x14">
            <control shapeId="27650" r:id="rId1102" name="p02c24cb14">
              <controlPr defaultSize="0" autoFill="0" autoLine="0" autoPict="0">
                <anchor moveWithCells="1" sizeWithCells="1">
                  <from>
                    <xdr:col>125</xdr:col>
                    <xdr:colOff>323850</xdr:colOff>
                    <xdr:row>23</xdr:row>
                    <xdr:rowOff>200025</xdr:rowOff>
                  </from>
                  <to>
                    <xdr:col>126</xdr:col>
                    <xdr:colOff>247650</xdr:colOff>
                    <xdr:row>24</xdr:row>
                    <xdr:rowOff>190500</xdr:rowOff>
                  </to>
                </anchor>
              </controlPr>
            </control>
          </mc:Choice>
        </mc:AlternateContent>
        <mc:AlternateContent xmlns:mc="http://schemas.openxmlformats.org/markup-compatibility/2006">
          <mc:Choice Requires="x14">
            <control shapeId="27651" r:id="rId1103" name="p02c24cb15">
              <controlPr defaultSize="0" autoFill="0" autoLine="0" autoPict="0">
                <anchor moveWithCells="1" sizeWithCells="1">
                  <from>
                    <xdr:col>126</xdr:col>
                    <xdr:colOff>209550</xdr:colOff>
                    <xdr:row>23</xdr:row>
                    <xdr:rowOff>200025</xdr:rowOff>
                  </from>
                  <to>
                    <xdr:col>127</xdr:col>
                    <xdr:colOff>133350</xdr:colOff>
                    <xdr:row>24</xdr:row>
                    <xdr:rowOff>190500</xdr:rowOff>
                  </to>
                </anchor>
              </controlPr>
            </control>
          </mc:Choice>
        </mc:AlternateContent>
        <mc:AlternateContent xmlns:mc="http://schemas.openxmlformats.org/markup-compatibility/2006">
          <mc:Choice Requires="x14">
            <control shapeId="27652" r:id="rId1104" name="p02c25cb11">
              <controlPr defaultSize="0" autoFill="0" autoLine="0" autoPict="0">
                <anchor moveWithCells="1" sizeWithCells="1">
                  <from>
                    <xdr:col>128</xdr:col>
                    <xdr:colOff>95250</xdr:colOff>
                    <xdr:row>23</xdr:row>
                    <xdr:rowOff>200025</xdr:rowOff>
                  </from>
                  <to>
                    <xdr:col>128</xdr:col>
                    <xdr:colOff>400050</xdr:colOff>
                    <xdr:row>24</xdr:row>
                    <xdr:rowOff>190500</xdr:rowOff>
                  </to>
                </anchor>
              </controlPr>
            </control>
          </mc:Choice>
        </mc:AlternateContent>
        <mc:AlternateContent xmlns:mc="http://schemas.openxmlformats.org/markup-compatibility/2006">
          <mc:Choice Requires="x14">
            <control shapeId="27653" r:id="rId1105" name="p02c25cb12">
              <controlPr defaultSize="0" autoFill="0" autoLine="0" autoPict="0">
                <anchor moveWithCells="1" sizeWithCells="1">
                  <from>
                    <xdr:col>128</xdr:col>
                    <xdr:colOff>381000</xdr:colOff>
                    <xdr:row>23</xdr:row>
                    <xdr:rowOff>200025</xdr:rowOff>
                  </from>
                  <to>
                    <xdr:col>130</xdr:col>
                    <xdr:colOff>76200</xdr:colOff>
                    <xdr:row>24</xdr:row>
                    <xdr:rowOff>190500</xdr:rowOff>
                  </to>
                </anchor>
              </controlPr>
            </control>
          </mc:Choice>
        </mc:AlternateContent>
        <mc:AlternateContent xmlns:mc="http://schemas.openxmlformats.org/markup-compatibility/2006">
          <mc:Choice Requires="x14">
            <control shapeId="27654" r:id="rId1106" name="p02c25cb13">
              <controlPr defaultSize="0" autoFill="0" autoLine="0" autoPict="0">
                <anchor moveWithCells="1" sizeWithCells="1">
                  <from>
                    <xdr:col>130</xdr:col>
                    <xdr:colOff>47625</xdr:colOff>
                    <xdr:row>23</xdr:row>
                    <xdr:rowOff>200025</xdr:rowOff>
                  </from>
                  <to>
                    <xdr:col>130</xdr:col>
                    <xdr:colOff>352425</xdr:colOff>
                    <xdr:row>24</xdr:row>
                    <xdr:rowOff>190500</xdr:rowOff>
                  </to>
                </anchor>
              </controlPr>
            </control>
          </mc:Choice>
        </mc:AlternateContent>
        <mc:AlternateContent xmlns:mc="http://schemas.openxmlformats.org/markup-compatibility/2006">
          <mc:Choice Requires="x14">
            <control shapeId="27655" r:id="rId1107" name="p02c25cb14">
              <controlPr defaultSize="0" autoFill="0" autoLine="0" autoPict="0">
                <anchor moveWithCells="1" sizeWithCells="1">
                  <from>
                    <xdr:col>130</xdr:col>
                    <xdr:colOff>323850</xdr:colOff>
                    <xdr:row>23</xdr:row>
                    <xdr:rowOff>200025</xdr:rowOff>
                  </from>
                  <to>
                    <xdr:col>131</xdr:col>
                    <xdr:colOff>247650</xdr:colOff>
                    <xdr:row>24</xdr:row>
                    <xdr:rowOff>190500</xdr:rowOff>
                  </to>
                </anchor>
              </controlPr>
            </control>
          </mc:Choice>
        </mc:AlternateContent>
        <mc:AlternateContent xmlns:mc="http://schemas.openxmlformats.org/markup-compatibility/2006">
          <mc:Choice Requires="x14">
            <control shapeId="27656" r:id="rId1108" name="p02c25cb15">
              <controlPr defaultSize="0" autoFill="0" autoLine="0" autoPict="0">
                <anchor moveWithCells="1" sizeWithCells="1">
                  <from>
                    <xdr:col>131</xdr:col>
                    <xdr:colOff>209550</xdr:colOff>
                    <xdr:row>23</xdr:row>
                    <xdr:rowOff>200025</xdr:rowOff>
                  </from>
                  <to>
                    <xdr:col>132</xdr:col>
                    <xdr:colOff>133350</xdr:colOff>
                    <xdr:row>24</xdr:row>
                    <xdr:rowOff>190500</xdr:rowOff>
                  </to>
                </anchor>
              </controlPr>
            </control>
          </mc:Choice>
        </mc:AlternateContent>
        <mc:AlternateContent xmlns:mc="http://schemas.openxmlformats.org/markup-compatibility/2006">
          <mc:Choice Requires="x14">
            <control shapeId="27657" r:id="rId1109" name="p02c26cb11">
              <controlPr defaultSize="0" autoFill="0" autoLine="0" autoPict="0">
                <anchor moveWithCells="1" sizeWithCells="1">
                  <from>
                    <xdr:col>133</xdr:col>
                    <xdr:colOff>95250</xdr:colOff>
                    <xdr:row>23</xdr:row>
                    <xdr:rowOff>200025</xdr:rowOff>
                  </from>
                  <to>
                    <xdr:col>133</xdr:col>
                    <xdr:colOff>400050</xdr:colOff>
                    <xdr:row>24</xdr:row>
                    <xdr:rowOff>190500</xdr:rowOff>
                  </to>
                </anchor>
              </controlPr>
            </control>
          </mc:Choice>
        </mc:AlternateContent>
        <mc:AlternateContent xmlns:mc="http://schemas.openxmlformats.org/markup-compatibility/2006">
          <mc:Choice Requires="x14">
            <control shapeId="27658" r:id="rId1110" name="p02c26cb12">
              <controlPr defaultSize="0" autoFill="0" autoLine="0" autoPict="0">
                <anchor moveWithCells="1" sizeWithCells="1">
                  <from>
                    <xdr:col>133</xdr:col>
                    <xdr:colOff>381000</xdr:colOff>
                    <xdr:row>23</xdr:row>
                    <xdr:rowOff>200025</xdr:rowOff>
                  </from>
                  <to>
                    <xdr:col>135</xdr:col>
                    <xdr:colOff>76200</xdr:colOff>
                    <xdr:row>24</xdr:row>
                    <xdr:rowOff>190500</xdr:rowOff>
                  </to>
                </anchor>
              </controlPr>
            </control>
          </mc:Choice>
        </mc:AlternateContent>
        <mc:AlternateContent xmlns:mc="http://schemas.openxmlformats.org/markup-compatibility/2006">
          <mc:Choice Requires="x14">
            <control shapeId="27659" r:id="rId1111" name="p02c26cb13">
              <controlPr defaultSize="0" autoFill="0" autoLine="0" autoPict="0">
                <anchor moveWithCells="1" sizeWithCells="1">
                  <from>
                    <xdr:col>135</xdr:col>
                    <xdr:colOff>47625</xdr:colOff>
                    <xdr:row>23</xdr:row>
                    <xdr:rowOff>200025</xdr:rowOff>
                  </from>
                  <to>
                    <xdr:col>135</xdr:col>
                    <xdr:colOff>352425</xdr:colOff>
                    <xdr:row>24</xdr:row>
                    <xdr:rowOff>190500</xdr:rowOff>
                  </to>
                </anchor>
              </controlPr>
            </control>
          </mc:Choice>
        </mc:AlternateContent>
        <mc:AlternateContent xmlns:mc="http://schemas.openxmlformats.org/markup-compatibility/2006">
          <mc:Choice Requires="x14">
            <control shapeId="27660" r:id="rId1112" name="p02c26cb14">
              <controlPr defaultSize="0" autoFill="0" autoLine="0" autoPict="0">
                <anchor moveWithCells="1" sizeWithCells="1">
                  <from>
                    <xdr:col>135</xdr:col>
                    <xdr:colOff>323850</xdr:colOff>
                    <xdr:row>23</xdr:row>
                    <xdr:rowOff>200025</xdr:rowOff>
                  </from>
                  <to>
                    <xdr:col>136</xdr:col>
                    <xdr:colOff>247650</xdr:colOff>
                    <xdr:row>24</xdr:row>
                    <xdr:rowOff>190500</xdr:rowOff>
                  </to>
                </anchor>
              </controlPr>
            </control>
          </mc:Choice>
        </mc:AlternateContent>
        <mc:AlternateContent xmlns:mc="http://schemas.openxmlformats.org/markup-compatibility/2006">
          <mc:Choice Requires="x14">
            <control shapeId="27661" r:id="rId1113" name="p02c26cb15">
              <controlPr defaultSize="0" autoFill="0" autoLine="0" autoPict="0">
                <anchor moveWithCells="1" sizeWithCells="1">
                  <from>
                    <xdr:col>136</xdr:col>
                    <xdr:colOff>209550</xdr:colOff>
                    <xdr:row>23</xdr:row>
                    <xdr:rowOff>200025</xdr:rowOff>
                  </from>
                  <to>
                    <xdr:col>137</xdr:col>
                    <xdr:colOff>133350</xdr:colOff>
                    <xdr:row>24</xdr:row>
                    <xdr:rowOff>190500</xdr:rowOff>
                  </to>
                </anchor>
              </controlPr>
            </control>
          </mc:Choice>
        </mc:AlternateContent>
        <mc:AlternateContent xmlns:mc="http://schemas.openxmlformats.org/markup-compatibility/2006">
          <mc:Choice Requires="x14">
            <control shapeId="27662" r:id="rId1114" name="p02c27cb11">
              <controlPr defaultSize="0" autoFill="0" autoLine="0" autoPict="0">
                <anchor moveWithCells="1" sizeWithCells="1">
                  <from>
                    <xdr:col>138</xdr:col>
                    <xdr:colOff>95250</xdr:colOff>
                    <xdr:row>23</xdr:row>
                    <xdr:rowOff>200025</xdr:rowOff>
                  </from>
                  <to>
                    <xdr:col>138</xdr:col>
                    <xdr:colOff>400050</xdr:colOff>
                    <xdr:row>24</xdr:row>
                    <xdr:rowOff>190500</xdr:rowOff>
                  </to>
                </anchor>
              </controlPr>
            </control>
          </mc:Choice>
        </mc:AlternateContent>
        <mc:AlternateContent xmlns:mc="http://schemas.openxmlformats.org/markup-compatibility/2006">
          <mc:Choice Requires="x14">
            <control shapeId="27663" r:id="rId1115" name="p02c27cb12">
              <controlPr defaultSize="0" autoFill="0" autoLine="0" autoPict="0">
                <anchor moveWithCells="1" sizeWithCells="1">
                  <from>
                    <xdr:col>138</xdr:col>
                    <xdr:colOff>381000</xdr:colOff>
                    <xdr:row>23</xdr:row>
                    <xdr:rowOff>200025</xdr:rowOff>
                  </from>
                  <to>
                    <xdr:col>140</xdr:col>
                    <xdr:colOff>76200</xdr:colOff>
                    <xdr:row>24</xdr:row>
                    <xdr:rowOff>190500</xdr:rowOff>
                  </to>
                </anchor>
              </controlPr>
            </control>
          </mc:Choice>
        </mc:AlternateContent>
        <mc:AlternateContent xmlns:mc="http://schemas.openxmlformats.org/markup-compatibility/2006">
          <mc:Choice Requires="x14">
            <control shapeId="27664" r:id="rId1116" name="p02c27cb13">
              <controlPr defaultSize="0" autoFill="0" autoLine="0" autoPict="0">
                <anchor moveWithCells="1" sizeWithCells="1">
                  <from>
                    <xdr:col>140</xdr:col>
                    <xdr:colOff>47625</xdr:colOff>
                    <xdr:row>23</xdr:row>
                    <xdr:rowOff>200025</xdr:rowOff>
                  </from>
                  <to>
                    <xdr:col>140</xdr:col>
                    <xdr:colOff>352425</xdr:colOff>
                    <xdr:row>24</xdr:row>
                    <xdr:rowOff>190500</xdr:rowOff>
                  </to>
                </anchor>
              </controlPr>
            </control>
          </mc:Choice>
        </mc:AlternateContent>
        <mc:AlternateContent xmlns:mc="http://schemas.openxmlformats.org/markup-compatibility/2006">
          <mc:Choice Requires="x14">
            <control shapeId="27665" r:id="rId1117" name="p02c27cb14">
              <controlPr defaultSize="0" autoFill="0" autoLine="0" autoPict="0">
                <anchor moveWithCells="1" sizeWithCells="1">
                  <from>
                    <xdr:col>140</xdr:col>
                    <xdr:colOff>323850</xdr:colOff>
                    <xdr:row>23</xdr:row>
                    <xdr:rowOff>200025</xdr:rowOff>
                  </from>
                  <to>
                    <xdr:col>141</xdr:col>
                    <xdr:colOff>247650</xdr:colOff>
                    <xdr:row>24</xdr:row>
                    <xdr:rowOff>190500</xdr:rowOff>
                  </to>
                </anchor>
              </controlPr>
            </control>
          </mc:Choice>
        </mc:AlternateContent>
        <mc:AlternateContent xmlns:mc="http://schemas.openxmlformats.org/markup-compatibility/2006">
          <mc:Choice Requires="x14">
            <control shapeId="27666" r:id="rId1118" name="p02c27cb15">
              <controlPr defaultSize="0" autoFill="0" autoLine="0" autoPict="0">
                <anchor moveWithCells="1" sizeWithCells="1">
                  <from>
                    <xdr:col>141</xdr:col>
                    <xdr:colOff>209550</xdr:colOff>
                    <xdr:row>23</xdr:row>
                    <xdr:rowOff>200025</xdr:rowOff>
                  </from>
                  <to>
                    <xdr:col>142</xdr:col>
                    <xdr:colOff>133350</xdr:colOff>
                    <xdr:row>24</xdr:row>
                    <xdr:rowOff>190500</xdr:rowOff>
                  </to>
                </anchor>
              </controlPr>
            </control>
          </mc:Choice>
        </mc:AlternateContent>
        <mc:AlternateContent xmlns:mc="http://schemas.openxmlformats.org/markup-compatibility/2006">
          <mc:Choice Requires="x14">
            <control shapeId="27667" r:id="rId1119" name="p02c28cb11">
              <controlPr defaultSize="0" autoFill="0" autoLine="0" autoPict="0">
                <anchor moveWithCells="1" sizeWithCells="1">
                  <from>
                    <xdr:col>143</xdr:col>
                    <xdr:colOff>95250</xdr:colOff>
                    <xdr:row>23</xdr:row>
                    <xdr:rowOff>200025</xdr:rowOff>
                  </from>
                  <to>
                    <xdr:col>143</xdr:col>
                    <xdr:colOff>400050</xdr:colOff>
                    <xdr:row>24</xdr:row>
                    <xdr:rowOff>190500</xdr:rowOff>
                  </to>
                </anchor>
              </controlPr>
            </control>
          </mc:Choice>
        </mc:AlternateContent>
        <mc:AlternateContent xmlns:mc="http://schemas.openxmlformats.org/markup-compatibility/2006">
          <mc:Choice Requires="x14">
            <control shapeId="27668" r:id="rId1120" name="p02c28cb12">
              <controlPr defaultSize="0" autoFill="0" autoLine="0" autoPict="0">
                <anchor moveWithCells="1" sizeWithCells="1">
                  <from>
                    <xdr:col>143</xdr:col>
                    <xdr:colOff>381000</xdr:colOff>
                    <xdr:row>23</xdr:row>
                    <xdr:rowOff>200025</xdr:rowOff>
                  </from>
                  <to>
                    <xdr:col>145</xdr:col>
                    <xdr:colOff>76200</xdr:colOff>
                    <xdr:row>24</xdr:row>
                    <xdr:rowOff>190500</xdr:rowOff>
                  </to>
                </anchor>
              </controlPr>
            </control>
          </mc:Choice>
        </mc:AlternateContent>
        <mc:AlternateContent xmlns:mc="http://schemas.openxmlformats.org/markup-compatibility/2006">
          <mc:Choice Requires="x14">
            <control shapeId="27669" r:id="rId1121" name="p02c28cb13">
              <controlPr defaultSize="0" autoFill="0" autoLine="0" autoPict="0">
                <anchor moveWithCells="1" sizeWithCells="1">
                  <from>
                    <xdr:col>145</xdr:col>
                    <xdr:colOff>47625</xdr:colOff>
                    <xdr:row>23</xdr:row>
                    <xdr:rowOff>200025</xdr:rowOff>
                  </from>
                  <to>
                    <xdr:col>145</xdr:col>
                    <xdr:colOff>352425</xdr:colOff>
                    <xdr:row>24</xdr:row>
                    <xdr:rowOff>190500</xdr:rowOff>
                  </to>
                </anchor>
              </controlPr>
            </control>
          </mc:Choice>
        </mc:AlternateContent>
        <mc:AlternateContent xmlns:mc="http://schemas.openxmlformats.org/markup-compatibility/2006">
          <mc:Choice Requires="x14">
            <control shapeId="27670" r:id="rId1122" name="p02c28cb14">
              <controlPr defaultSize="0" autoFill="0" autoLine="0" autoPict="0">
                <anchor moveWithCells="1" sizeWithCells="1">
                  <from>
                    <xdr:col>145</xdr:col>
                    <xdr:colOff>323850</xdr:colOff>
                    <xdr:row>23</xdr:row>
                    <xdr:rowOff>200025</xdr:rowOff>
                  </from>
                  <to>
                    <xdr:col>146</xdr:col>
                    <xdr:colOff>247650</xdr:colOff>
                    <xdr:row>24</xdr:row>
                    <xdr:rowOff>190500</xdr:rowOff>
                  </to>
                </anchor>
              </controlPr>
            </control>
          </mc:Choice>
        </mc:AlternateContent>
        <mc:AlternateContent xmlns:mc="http://schemas.openxmlformats.org/markup-compatibility/2006">
          <mc:Choice Requires="x14">
            <control shapeId="27671" r:id="rId1123" name="p02c28cb15">
              <controlPr defaultSize="0" autoFill="0" autoLine="0" autoPict="0">
                <anchor moveWithCells="1" sizeWithCells="1">
                  <from>
                    <xdr:col>146</xdr:col>
                    <xdr:colOff>209550</xdr:colOff>
                    <xdr:row>23</xdr:row>
                    <xdr:rowOff>200025</xdr:rowOff>
                  </from>
                  <to>
                    <xdr:col>147</xdr:col>
                    <xdr:colOff>133350</xdr:colOff>
                    <xdr:row>24</xdr:row>
                    <xdr:rowOff>190500</xdr:rowOff>
                  </to>
                </anchor>
              </controlPr>
            </control>
          </mc:Choice>
        </mc:AlternateContent>
        <mc:AlternateContent xmlns:mc="http://schemas.openxmlformats.org/markup-compatibility/2006">
          <mc:Choice Requires="x14">
            <control shapeId="27672" r:id="rId1124" name="p02c29cb11">
              <controlPr defaultSize="0" autoFill="0" autoLine="0" autoPict="0">
                <anchor moveWithCells="1" sizeWithCells="1">
                  <from>
                    <xdr:col>148</xdr:col>
                    <xdr:colOff>95250</xdr:colOff>
                    <xdr:row>23</xdr:row>
                    <xdr:rowOff>200025</xdr:rowOff>
                  </from>
                  <to>
                    <xdr:col>148</xdr:col>
                    <xdr:colOff>400050</xdr:colOff>
                    <xdr:row>24</xdr:row>
                    <xdr:rowOff>190500</xdr:rowOff>
                  </to>
                </anchor>
              </controlPr>
            </control>
          </mc:Choice>
        </mc:AlternateContent>
        <mc:AlternateContent xmlns:mc="http://schemas.openxmlformats.org/markup-compatibility/2006">
          <mc:Choice Requires="x14">
            <control shapeId="27673" r:id="rId1125" name="p02c29cb12">
              <controlPr defaultSize="0" autoFill="0" autoLine="0" autoPict="0">
                <anchor moveWithCells="1" sizeWithCells="1">
                  <from>
                    <xdr:col>148</xdr:col>
                    <xdr:colOff>381000</xdr:colOff>
                    <xdr:row>23</xdr:row>
                    <xdr:rowOff>200025</xdr:rowOff>
                  </from>
                  <to>
                    <xdr:col>150</xdr:col>
                    <xdr:colOff>76200</xdr:colOff>
                    <xdr:row>24</xdr:row>
                    <xdr:rowOff>190500</xdr:rowOff>
                  </to>
                </anchor>
              </controlPr>
            </control>
          </mc:Choice>
        </mc:AlternateContent>
        <mc:AlternateContent xmlns:mc="http://schemas.openxmlformats.org/markup-compatibility/2006">
          <mc:Choice Requires="x14">
            <control shapeId="27674" r:id="rId1126" name="p02c29cb13">
              <controlPr defaultSize="0" autoFill="0" autoLine="0" autoPict="0">
                <anchor moveWithCells="1" sizeWithCells="1">
                  <from>
                    <xdr:col>150</xdr:col>
                    <xdr:colOff>47625</xdr:colOff>
                    <xdr:row>23</xdr:row>
                    <xdr:rowOff>200025</xdr:rowOff>
                  </from>
                  <to>
                    <xdr:col>150</xdr:col>
                    <xdr:colOff>352425</xdr:colOff>
                    <xdr:row>24</xdr:row>
                    <xdr:rowOff>190500</xdr:rowOff>
                  </to>
                </anchor>
              </controlPr>
            </control>
          </mc:Choice>
        </mc:AlternateContent>
        <mc:AlternateContent xmlns:mc="http://schemas.openxmlformats.org/markup-compatibility/2006">
          <mc:Choice Requires="x14">
            <control shapeId="27675" r:id="rId1127" name="p02c29cb14">
              <controlPr defaultSize="0" autoFill="0" autoLine="0" autoPict="0">
                <anchor moveWithCells="1" sizeWithCells="1">
                  <from>
                    <xdr:col>150</xdr:col>
                    <xdr:colOff>323850</xdr:colOff>
                    <xdr:row>23</xdr:row>
                    <xdr:rowOff>200025</xdr:rowOff>
                  </from>
                  <to>
                    <xdr:col>151</xdr:col>
                    <xdr:colOff>247650</xdr:colOff>
                    <xdr:row>24</xdr:row>
                    <xdr:rowOff>190500</xdr:rowOff>
                  </to>
                </anchor>
              </controlPr>
            </control>
          </mc:Choice>
        </mc:AlternateContent>
        <mc:AlternateContent xmlns:mc="http://schemas.openxmlformats.org/markup-compatibility/2006">
          <mc:Choice Requires="x14">
            <control shapeId="27676" r:id="rId1128" name="p02c29cb15">
              <controlPr defaultSize="0" autoFill="0" autoLine="0" autoPict="0">
                <anchor moveWithCells="1" sizeWithCells="1">
                  <from>
                    <xdr:col>151</xdr:col>
                    <xdr:colOff>209550</xdr:colOff>
                    <xdr:row>23</xdr:row>
                    <xdr:rowOff>200025</xdr:rowOff>
                  </from>
                  <to>
                    <xdr:col>152</xdr:col>
                    <xdr:colOff>133350</xdr:colOff>
                    <xdr:row>24</xdr:row>
                    <xdr:rowOff>190500</xdr:rowOff>
                  </to>
                </anchor>
              </controlPr>
            </control>
          </mc:Choice>
        </mc:AlternateContent>
        <mc:AlternateContent xmlns:mc="http://schemas.openxmlformats.org/markup-compatibility/2006">
          <mc:Choice Requires="x14">
            <control shapeId="27677" r:id="rId1129" name="p02c30cb11">
              <controlPr defaultSize="0" autoFill="0" autoLine="0" autoPict="0">
                <anchor moveWithCells="1" sizeWithCells="1">
                  <from>
                    <xdr:col>153</xdr:col>
                    <xdr:colOff>95250</xdr:colOff>
                    <xdr:row>23</xdr:row>
                    <xdr:rowOff>200025</xdr:rowOff>
                  </from>
                  <to>
                    <xdr:col>153</xdr:col>
                    <xdr:colOff>400050</xdr:colOff>
                    <xdr:row>24</xdr:row>
                    <xdr:rowOff>190500</xdr:rowOff>
                  </to>
                </anchor>
              </controlPr>
            </control>
          </mc:Choice>
        </mc:AlternateContent>
        <mc:AlternateContent xmlns:mc="http://schemas.openxmlformats.org/markup-compatibility/2006">
          <mc:Choice Requires="x14">
            <control shapeId="27678" r:id="rId1130" name="p02c30cb12">
              <controlPr defaultSize="0" autoFill="0" autoLine="0" autoPict="0">
                <anchor moveWithCells="1" sizeWithCells="1">
                  <from>
                    <xdr:col>153</xdr:col>
                    <xdr:colOff>381000</xdr:colOff>
                    <xdr:row>23</xdr:row>
                    <xdr:rowOff>200025</xdr:rowOff>
                  </from>
                  <to>
                    <xdr:col>155</xdr:col>
                    <xdr:colOff>76200</xdr:colOff>
                    <xdr:row>24</xdr:row>
                    <xdr:rowOff>190500</xdr:rowOff>
                  </to>
                </anchor>
              </controlPr>
            </control>
          </mc:Choice>
        </mc:AlternateContent>
        <mc:AlternateContent xmlns:mc="http://schemas.openxmlformats.org/markup-compatibility/2006">
          <mc:Choice Requires="x14">
            <control shapeId="27679" r:id="rId1131" name="p02c30cb13">
              <controlPr defaultSize="0" autoFill="0" autoLine="0" autoPict="0">
                <anchor moveWithCells="1" sizeWithCells="1">
                  <from>
                    <xdr:col>155</xdr:col>
                    <xdr:colOff>47625</xdr:colOff>
                    <xdr:row>23</xdr:row>
                    <xdr:rowOff>200025</xdr:rowOff>
                  </from>
                  <to>
                    <xdr:col>155</xdr:col>
                    <xdr:colOff>352425</xdr:colOff>
                    <xdr:row>24</xdr:row>
                    <xdr:rowOff>190500</xdr:rowOff>
                  </to>
                </anchor>
              </controlPr>
            </control>
          </mc:Choice>
        </mc:AlternateContent>
        <mc:AlternateContent xmlns:mc="http://schemas.openxmlformats.org/markup-compatibility/2006">
          <mc:Choice Requires="x14">
            <control shapeId="27680" r:id="rId1132" name="p02c30cb14">
              <controlPr defaultSize="0" autoFill="0" autoLine="0" autoPict="0">
                <anchor moveWithCells="1" sizeWithCells="1">
                  <from>
                    <xdr:col>155</xdr:col>
                    <xdr:colOff>323850</xdr:colOff>
                    <xdr:row>23</xdr:row>
                    <xdr:rowOff>200025</xdr:rowOff>
                  </from>
                  <to>
                    <xdr:col>156</xdr:col>
                    <xdr:colOff>247650</xdr:colOff>
                    <xdr:row>24</xdr:row>
                    <xdr:rowOff>190500</xdr:rowOff>
                  </to>
                </anchor>
              </controlPr>
            </control>
          </mc:Choice>
        </mc:AlternateContent>
        <mc:AlternateContent xmlns:mc="http://schemas.openxmlformats.org/markup-compatibility/2006">
          <mc:Choice Requires="x14">
            <control shapeId="27681" r:id="rId1133" name="p02c30cb15">
              <controlPr defaultSize="0" autoFill="0" autoLine="0" autoPict="0">
                <anchor moveWithCells="1" sizeWithCells="1">
                  <from>
                    <xdr:col>156</xdr:col>
                    <xdr:colOff>209550</xdr:colOff>
                    <xdr:row>23</xdr:row>
                    <xdr:rowOff>200025</xdr:rowOff>
                  </from>
                  <to>
                    <xdr:col>157</xdr:col>
                    <xdr:colOff>133350</xdr:colOff>
                    <xdr:row>24</xdr:row>
                    <xdr:rowOff>190500</xdr:rowOff>
                  </to>
                </anchor>
              </controlPr>
            </control>
          </mc:Choice>
        </mc:AlternateContent>
        <mc:AlternateContent xmlns:mc="http://schemas.openxmlformats.org/markup-compatibility/2006">
          <mc:Choice Requires="x14">
            <control shapeId="27682" r:id="rId1134" name="p02c31cb11">
              <controlPr defaultSize="0" autoFill="0" autoLine="0" autoPict="0">
                <anchor moveWithCells="1" sizeWithCells="1">
                  <from>
                    <xdr:col>158</xdr:col>
                    <xdr:colOff>95250</xdr:colOff>
                    <xdr:row>23</xdr:row>
                    <xdr:rowOff>200025</xdr:rowOff>
                  </from>
                  <to>
                    <xdr:col>158</xdr:col>
                    <xdr:colOff>400050</xdr:colOff>
                    <xdr:row>24</xdr:row>
                    <xdr:rowOff>190500</xdr:rowOff>
                  </to>
                </anchor>
              </controlPr>
            </control>
          </mc:Choice>
        </mc:AlternateContent>
        <mc:AlternateContent xmlns:mc="http://schemas.openxmlformats.org/markup-compatibility/2006">
          <mc:Choice Requires="x14">
            <control shapeId="27683" r:id="rId1135" name="p02c31cb12">
              <controlPr defaultSize="0" autoFill="0" autoLine="0" autoPict="0">
                <anchor moveWithCells="1" sizeWithCells="1">
                  <from>
                    <xdr:col>158</xdr:col>
                    <xdr:colOff>381000</xdr:colOff>
                    <xdr:row>23</xdr:row>
                    <xdr:rowOff>200025</xdr:rowOff>
                  </from>
                  <to>
                    <xdr:col>160</xdr:col>
                    <xdr:colOff>76200</xdr:colOff>
                    <xdr:row>24</xdr:row>
                    <xdr:rowOff>190500</xdr:rowOff>
                  </to>
                </anchor>
              </controlPr>
            </control>
          </mc:Choice>
        </mc:AlternateContent>
        <mc:AlternateContent xmlns:mc="http://schemas.openxmlformats.org/markup-compatibility/2006">
          <mc:Choice Requires="x14">
            <control shapeId="27684" r:id="rId1136" name="p02c31cb13">
              <controlPr defaultSize="0" autoFill="0" autoLine="0" autoPict="0">
                <anchor moveWithCells="1" sizeWithCells="1">
                  <from>
                    <xdr:col>160</xdr:col>
                    <xdr:colOff>47625</xdr:colOff>
                    <xdr:row>23</xdr:row>
                    <xdr:rowOff>200025</xdr:rowOff>
                  </from>
                  <to>
                    <xdr:col>160</xdr:col>
                    <xdr:colOff>352425</xdr:colOff>
                    <xdr:row>24</xdr:row>
                    <xdr:rowOff>190500</xdr:rowOff>
                  </to>
                </anchor>
              </controlPr>
            </control>
          </mc:Choice>
        </mc:AlternateContent>
        <mc:AlternateContent xmlns:mc="http://schemas.openxmlformats.org/markup-compatibility/2006">
          <mc:Choice Requires="x14">
            <control shapeId="27685" r:id="rId1137" name="p02c31cb14">
              <controlPr defaultSize="0" autoFill="0" autoLine="0" autoPict="0">
                <anchor moveWithCells="1" sizeWithCells="1">
                  <from>
                    <xdr:col>160</xdr:col>
                    <xdr:colOff>323850</xdr:colOff>
                    <xdr:row>23</xdr:row>
                    <xdr:rowOff>200025</xdr:rowOff>
                  </from>
                  <to>
                    <xdr:col>161</xdr:col>
                    <xdr:colOff>247650</xdr:colOff>
                    <xdr:row>24</xdr:row>
                    <xdr:rowOff>190500</xdr:rowOff>
                  </to>
                </anchor>
              </controlPr>
            </control>
          </mc:Choice>
        </mc:AlternateContent>
        <mc:AlternateContent xmlns:mc="http://schemas.openxmlformats.org/markup-compatibility/2006">
          <mc:Choice Requires="x14">
            <control shapeId="27686" r:id="rId1138" name="p02c31cb15">
              <controlPr defaultSize="0" autoFill="0" autoLine="0" autoPict="0">
                <anchor moveWithCells="1" sizeWithCells="1">
                  <from>
                    <xdr:col>161</xdr:col>
                    <xdr:colOff>209550</xdr:colOff>
                    <xdr:row>23</xdr:row>
                    <xdr:rowOff>200025</xdr:rowOff>
                  </from>
                  <to>
                    <xdr:col>162</xdr:col>
                    <xdr:colOff>133350</xdr:colOff>
                    <xdr:row>24</xdr:row>
                    <xdr:rowOff>190500</xdr:rowOff>
                  </to>
                </anchor>
              </controlPr>
            </control>
          </mc:Choice>
        </mc:AlternateContent>
        <mc:AlternateContent xmlns:mc="http://schemas.openxmlformats.org/markup-compatibility/2006">
          <mc:Choice Requires="x14">
            <control shapeId="27687" r:id="rId1139" name="p02c32cb11">
              <controlPr defaultSize="0" autoFill="0" autoLine="0" autoPict="0">
                <anchor moveWithCells="1" sizeWithCells="1">
                  <from>
                    <xdr:col>163</xdr:col>
                    <xdr:colOff>95250</xdr:colOff>
                    <xdr:row>23</xdr:row>
                    <xdr:rowOff>200025</xdr:rowOff>
                  </from>
                  <to>
                    <xdr:col>163</xdr:col>
                    <xdr:colOff>400050</xdr:colOff>
                    <xdr:row>24</xdr:row>
                    <xdr:rowOff>190500</xdr:rowOff>
                  </to>
                </anchor>
              </controlPr>
            </control>
          </mc:Choice>
        </mc:AlternateContent>
        <mc:AlternateContent xmlns:mc="http://schemas.openxmlformats.org/markup-compatibility/2006">
          <mc:Choice Requires="x14">
            <control shapeId="27688" r:id="rId1140" name="p02c32cb12">
              <controlPr defaultSize="0" autoFill="0" autoLine="0" autoPict="0">
                <anchor moveWithCells="1" sizeWithCells="1">
                  <from>
                    <xdr:col>163</xdr:col>
                    <xdr:colOff>381000</xdr:colOff>
                    <xdr:row>23</xdr:row>
                    <xdr:rowOff>200025</xdr:rowOff>
                  </from>
                  <to>
                    <xdr:col>165</xdr:col>
                    <xdr:colOff>76200</xdr:colOff>
                    <xdr:row>24</xdr:row>
                    <xdr:rowOff>190500</xdr:rowOff>
                  </to>
                </anchor>
              </controlPr>
            </control>
          </mc:Choice>
        </mc:AlternateContent>
        <mc:AlternateContent xmlns:mc="http://schemas.openxmlformats.org/markup-compatibility/2006">
          <mc:Choice Requires="x14">
            <control shapeId="27689" r:id="rId1141" name="p02c32cb13">
              <controlPr defaultSize="0" autoFill="0" autoLine="0" autoPict="0">
                <anchor moveWithCells="1" sizeWithCells="1">
                  <from>
                    <xdr:col>165</xdr:col>
                    <xdr:colOff>47625</xdr:colOff>
                    <xdr:row>23</xdr:row>
                    <xdr:rowOff>200025</xdr:rowOff>
                  </from>
                  <to>
                    <xdr:col>165</xdr:col>
                    <xdr:colOff>352425</xdr:colOff>
                    <xdr:row>24</xdr:row>
                    <xdr:rowOff>190500</xdr:rowOff>
                  </to>
                </anchor>
              </controlPr>
            </control>
          </mc:Choice>
        </mc:AlternateContent>
        <mc:AlternateContent xmlns:mc="http://schemas.openxmlformats.org/markup-compatibility/2006">
          <mc:Choice Requires="x14">
            <control shapeId="27690" r:id="rId1142" name="p02c32cb14">
              <controlPr defaultSize="0" autoFill="0" autoLine="0" autoPict="0">
                <anchor moveWithCells="1" sizeWithCells="1">
                  <from>
                    <xdr:col>165</xdr:col>
                    <xdr:colOff>323850</xdr:colOff>
                    <xdr:row>23</xdr:row>
                    <xdr:rowOff>200025</xdr:rowOff>
                  </from>
                  <to>
                    <xdr:col>166</xdr:col>
                    <xdr:colOff>247650</xdr:colOff>
                    <xdr:row>24</xdr:row>
                    <xdr:rowOff>190500</xdr:rowOff>
                  </to>
                </anchor>
              </controlPr>
            </control>
          </mc:Choice>
        </mc:AlternateContent>
        <mc:AlternateContent xmlns:mc="http://schemas.openxmlformats.org/markup-compatibility/2006">
          <mc:Choice Requires="x14">
            <control shapeId="27691" r:id="rId1143" name="p02c32cb15">
              <controlPr defaultSize="0" autoFill="0" autoLine="0" autoPict="0">
                <anchor moveWithCells="1" sizeWithCells="1">
                  <from>
                    <xdr:col>166</xdr:col>
                    <xdr:colOff>209550</xdr:colOff>
                    <xdr:row>23</xdr:row>
                    <xdr:rowOff>200025</xdr:rowOff>
                  </from>
                  <to>
                    <xdr:col>167</xdr:col>
                    <xdr:colOff>133350</xdr:colOff>
                    <xdr:row>24</xdr:row>
                    <xdr:rowOff>190500</xdr:rowOff>
                  </to>
                </anchor>
              </controlPr>
            </control>
          </mc:Choice>
        </mc:AlternateContent>
        <mc:AlternateContent xmlns:mc="http://schemas.openxmlformats.org/markup-compatibility/2006">
          <mc:Choice Requires="x14">
            <control shapeId="27692" r:id="rId1144" name="p02c33cb11">
              <controlPr defaultSize="0" autoFill="0" autoLine="0" autoPict="0">
                <anchor moveWithCells="1" sizeWithCells="1">
                  <from>
                    <xdr:col>168</xdr:col>
                    <xdr:colOff>95250</xdr:colOff>
                    <xdr:row>23</xdr:row>
                    <xdr:rowOff>200025</xdr:rowOff>
                  </from>
                  <to>
                    <xdr:col>168</xdr:col>
                    <xdr:colOff>400050</xdr:colOff>
                    <xdr:row>24</xdr:row>
                    <xdr:rowOff>190500</xdr:rowOff>
                  </to>
                </anchor>
              </controlPr>
            </control>
          </mc:Choice>
        </mc:AlternateContent>
        <mc:AlternateContent xmlns:mc="http://schemas.openxmlformats.org/markup-compatibility/2006">
          <mc:Choice Requires="x14">
            <control shapeId="27693" r:id="rId1145" name="p02c33cb12">
              <controlPr defaultSize="0" autoFill="0" autoLine="0" autoPict="0">
                <anchor moveWithCells="1" sizeWithCells="1">
                  <from>
                    <xdr:col>168</xdr:col>
                    <xdr:colOff>381000</xdr:colOff>
                    <xdr:row>23</xdr:row>
                    <xdr:rowOff>200025</xdr:rowOff>
                  </from>
                  <to>
                    <xdr:col>170</xdr:col>
                    <xdr:colOff>76200</xdr:colOff>
                    <xdr:row>24</xdr:row>
                    <xdr:rowOff>190500</xdr:rowOff>
                  </to>
                </anchor>
              </controlPr>
            </control>
          </mc:Choice>
        </mc:AlternateContent>
        <mc:AlternateContent xmlns:mc="http://schemas.openxmlformats.org/markup-compatibility/2006">
          <mc:Choice Requires="x14">
            <control shapeId="27694" r:id="rId1146" name="p02c33cb13">
              <controlPr defaultSize="0" autoFill="0" autoLine="0" autoPict="0">
                <anchor moveWithCells="1" sizeWithCells="1">
                  <from>
                    <xdr:col>170</xdr:col>
                    <xdr:colOff>47625</xdr:colOff>
                    <xdr:row>23</xdr:row>
                    <xdr:rowOff>200025</xdr:rowOff>
                  </from>
                  <to>
                    <xdr:col>170</xdr:col>
                    <xdr:colOff>352425</xdr:colOff>
                    <xdr:row>24</xdr:row>
                    <xdr:rowOff>190500</xdr:rowOff>
                  </to>
                </anchor>
              </controlPr>
            </control>
          </mc:Choice>
        </mc:AlternateContent>
        <mc:AlternateContent xmlns:mc="http://schemas.openxmlformats.org/markup-compatibility/2006">
          <mc:Choice Requires="x14">
            <control shapeId="27695" r:id="rId1147" name="p02c33cb14">
              <controlPr defaultSize="0" autoFill="0" autoLine="0" autoPict="0">
                <anchor moveWithCells="1" sizeWithCells="1">
                  <from>
                    <xdr:col>170</xdr:col>
                    <xdr:colOff>323850</xdr:colOff>
                    <xdr:row>23</xdr:row>
                    <xdr:rowOff>200025</xdr:rowOff>
                  </from>
                  <to>
                    <xdr:col>171</xdr:col>
                    <xdr:colOff>247650</xdr:colOff>
                    <xdr:row>24</xdr:row>
                    <xdr:rowOff>190500</xdr:rowOff>
                  </to>
                </anchor>
              </controlPr>
            </control>
          </mc:Choice>
        </mc:AlternateContent>
        <mc:AlternateContent xmlns:mc="http://schemas.openxmlformats.org/markup-compatibility/2006">
          <mc:Choice Requires="x14">
            <control shapeId="27696" r:id="rId1148" name="p02c33cb15">
              <controlPr defaultSize="0" autoFill="0" autoLine="0" autoPict="0">
                <anchor moveWithCells="1" sizeWithCells="1">
                  <from>
                    <xdr:col>171</xdr:col>
                    <xdr:colOff>209550</xdr:colOff>
                    <xdr:row>23</xdr:row>
                    <xdr:rowOff>200025</xdr:rowOff>
                  </from>
                  <to>
                    <xdr:col>172</xdr:col>
                    <xdr:colOff>133350</xdr:colOff>
                    <xdr:row>24</xdr:row>
                    <xdr:rowOff>190500</xdr:rowOff>
                  </to>
                </anchor>
              </controlPr>
            </control>
          </mc:Choice>
        </mc:AlternateContent>
        <mc:AlternateContent xmlns:mc="http://schemas.openxmlformats.org/markup-compatibility/2006">
          <mc:Choice Requires="x14">
            <control shapeId="27697" r:id="rId1149" name="p02c34cb11">
              <controlPr defaultSize="0" autoFill="0" autoLine="0" autoPict="0">
                <anchor moveWithCells="1" sizeWithCells="1">
                  <from>
                    <xdr:col>173</xdr:col>
                    <xdr:colOff>95250</xdr:colOff>
                    <xdr:row>23</xdr:row>
                    <xdr:rowOff>200025</xdr:rowOff>
                  </from>
                  <to>
                    <xdr:col>173</xdr:col>
                    <xdr:colOff>400050</xdr:colOff>
                    <xdr:row>24</xdr:row>
                    <xdr:rowOff>190500</xdr:rowOff>
                  </to>
                </anchor>
              </controlPr>
            </control>
          </mc:Choice>
        </mc:AlternateContent>
        <mc:AlternateContent xmlns:mc="http://schemas.openxmlformats.org/markup-compatibility/2006">
          <mc:Choice Requires="x14">
            <control shapeId="27698" r:id="rId1150" name="p02c34cb12">
              <controlPr defaultSize="0" autoFill="0" autoLine="0" autoPict="0">
                <anchor moveWithCells="1" sizeWithCells="1">
                  <from>
                    <xdr:col>173</xdr:col>
                    <xdr:colOff>381000</xdr:colOff>
                    <xdr:row>23</xdr:row>
                    <xdr:rowOff>200025</xdr:rowOff>
                  </from>
                  <to>
                    <xdr:col>175</xdr:col>
                    <xdr:colOff>76200</xdr:colOff>
                    <xdr:row>24</xdr:row>
                    <xdr:rowOff>190500</xdr:rowOff>
                  </to>
                </anchor>
              </controlPr>
            </control>
          </mc:Choice>
        </mc:AlternateContent>
        <mc:AlternateContent xmlns:mc="http://schemas.openxmlformats.org/markup-compatibility/2006">
          <mc:Choice Requires="x14">
            <control shapeId="27699" r:id="rId1151" name="p02c34cb13">
              <controlPr defaultSize="0" autoFill="0" autoLine="0" autoPict="0">
                <anchor moveWithCells="1" sizeWithCells="1">
                  <from>
                    <xdr:col>175</xdr:col>
                    <xdr:colOff>47625</xdr:colOff>
                    <xdr:row>23</xdr:row>
                    <xdr:rowOff>200025</xdr:rowOff>
                  </from>
                  <to>
                    <xdr:col>175</xdr:col>
                    <xdr:colOff>352425</xdr:colOff>
                    <xdr:row>24</xdr:row>
                    <xdr:rowOff>190500</xdr:rowOff>
                  </to>
                </anchor>
              </controlPr>
            </control>
          </mc:Choice>
        </mc:AlternateContent>
        <mc:AlternateContent xmlns:mc="http://schemas.openxmlformats.org/markup-compatibility/2006">
          <mc:Choice Requires="x14">
            <control shapeId="27700" r:id="rId1152" name="p02c34cb14">
              <controlPr defaultSize="0" autoFill="0" autoLine="0" autoPict="0">
                <anchor moveWithCells="1" sizeWithCells="1">
                  <from>
                    <xdr:col>175</xdr:col>
                    <xdr:colOff>323850</xdr:colOff>
                    <xdr:row>23</xdr:row>
                    <xdr:rowOff>200025</xdr:rowOff>
                  </from>
                  <to>
                    <xdr:col>176</xdr:col>
                    <xdr:colOff>247650</xdr:colOff>
                    <xdr:row>24</xdr:row>
                    <xdr:rowOff>190500</xdr:rowOff>
                  </to>
                </anchor>
              </controlPr>
            </control>
          </mc:Choice>
        </mc:AlternateContent>
        <mc:AlternateContent xmlns:mc="http://schemas.openxmlformats.org/markup-compatibility/2006">
          <mc:Choice Requires="x14">
            <control shapeId="27701" r:id="rId1153" name="p02c34cb15">
              <controlPr defaultSize="0" autoFill="0" autoLine="0" autoPict="0">
                <anchor moveWithCells="1" sizeWithCells="1">
                  <from>
                    <xdr:col>176</xdr:col>
                    <xdr:colOff>209550</xdr:colOff>
                    <xdr:row>23</xdr:row>
                    <xdr:rowOff>200025</xdr:rowOff>
                  </from>
                  <to>
                    <xdr:col>177</xdr:col>
                    <xdr:colOff>133350</xdr:colOff>
                    <xdr:row>24</xdr:row>
                    <xdr:rowOff>190500</xdr:rowOff>
                  </to>
                </anchor>
              </controlPr>
            </control>
          </mc:Choice>
        </mc:AlternateContent>
        <mc:AlternateContent xmlns:mc="http://schemas.openxmlformats.org/markup-compatibility/2006">
          <mc:Choice Requires="x14">
            <control shapeId="27702" r:id="rId1154" name="p02c35cb11">
              <controlPr defaultSize="0" autoFill="0" autoLine="0" autoPict="0">
                <anchor moveWithCells="1" sizeWithCells="1">
                  <from>
                    <xdr:col>178</xdr:col>
                    <xdr:colOff>95250</xdr:colOff>
                    <xdr:row>23</xdr:row>
                    <xdr:rowOff>200025</xdr:rowOff>
                  </from>
                  <to>
                    <xdr:col>178</xdr:col>
                    <xdr:colOff>400050</xdr:colOff>
                    <xdr:row>24</xdr:row>
                    <xdr:rowOff>190500</xdr:rowOff>
                  </to>
                </anchor>
              </controlPr>
            </control>
          </mc:Choice>
        </mc:AlternateContent>
        <mc:AlternateContent xmlns:mc="http://schemas.openxmlformats.org/markup-compatibility/2006">
          <mc:Choice Requires="x14">
            <control shapeId="27703" r:id="rId1155" name="p02c35cb12">
              <controlPr defaultSize="0" autoFill="0" autoLine="0" autoPict="0">
                <anchor moveWithCells="1" sizeWithCells="1">
                  <from>
                    <xdr:col>178</xdr:col>
                    <xdr:colOff>381000</xdr:colOff>
                    <xdr:row>23</xdr:row>
                    <xdr:rowOff>200025</xdr:rowOff>
                  </from>
                  <to>
                    <xdr:col>180</xdr:col>
                    <xdr:colOff>76200</xdr:colOff>
                    <xdr:row>24</xdr:row>
                    <xdr:rowOff>190500</xdr:rowOff>
                  </to>
                </anchor>
              </controlPr>
            </control>
          </mc:Choice>
        </mc:AlternateContent>
        <mc:AlternateContent xmlns:mc="http://schemas.openxmlformats.org/markup-compatibility/2006">
          <mc:Choice Requires="x14">
            <control shapeId="27704" r:id="rId1156" name="p02c35cb13">
              <controlPr defaultSize="0" autoFill="0" autoLine="0" autoPict="0">
                <anchor moveWithCells="1" sizeWithCells="1">
                  <from>
                    <xdr:col>180</xdr:col>
                    <xdr:colOff>47625</xdr:colOff>
                    <xdr:row>23</xdr:row>
                    <xdr:rowOff>200025</xdr:rowOff>
                  </from>
                  <to>
                    <xdr:col>180</xdr:col>
                    <xdr:colOff>352425</xdr:colOff>
                    <xdr:row>24</xdr:row>
                    <xdr:rowOff>190500</xdr:rowOff>
                  </to>
                </anchor>
              </controlPr>
            </control>
          </mc:Choice>
        </mc:AlternateContent>
        <mc:AlternateContent xmlns:mc="http://schemas.openxmlformats.org/markup-compatibility/2006">
          <mc:Choice Requires="x14">
            <control shapeId="27705" r:id="rId1157" name="p02c35cb14">
              <controlPr defaultSize="0" autoFill="0" autoLine="0" autoPict="0">
                <anchor moveWithCells="1" sizeWithCells="1">
                  <from>
                    <xdr:col>180</xdr:col>
                    <xdr:colOff>323850</xdr:colOff>
                    <xdr:row>23</xdr:row>
                    <xdr:rowOff>200025</xdr:rowOff>
                  </from>
                  <to>
                    <xdr:col>181</xdr:col>
                    <xdr:colOff>247650</xdr:colOff>
                    <xdr:row>24</xdr:row>
                    <xdr:rowOff>190500</xdr:rowOff>
                  </to>
                </anchor>
              </controlPr>
            </control>
          </mc:Choice>
        </mc:AlternateContent>
        <mc:AlternateContent xmlns:mc="http://schemas.openxmlformats.org/markup-compatibility/2006">
          <mc:Choice Requires="x14">
            <control shapeId="27706" r:id="rId1158" name="p02c35cb15">
              <controlPr defaultSize="0" autoFill="0" autoLine="0" autoPict="0">
                <anchor moveWithCells="1" sizeWithCells="1">
                  <from>
                    <xdr:col>181</xdr:col>
                    <xdr:colOff>209550</xdr:colOff>
                    <xdr:row>23</xdr:row>
                    <xdr:rowOff>200025</xdr:rowOff>
                  </from>
                  <to>
                    <xdr:col>182</xdr:col>
                    <xdr:colOff>133350</xdr:colOff>
                    <xdr:row>24</xdr:row>
                    <xdr:rowOff>190500</xdr:rowOff>
                  </to>
                </anchor>
              </controlPr>
            </control>
          </mc:Choice>
        </mc:AlternateContent>
        <mc:AlternateContent xmlns:mc="http://schemas.openxmlformats.org/markup-compatibility/2006">
          <mc:Choice Requires="x14">
            <control shapeId="27707" r:id="rId1159" name="p02c36cb11">
              <controlPr defaultSize="0" autoFill="0" autoLine="0" autoPict="0">
                <anchor moveWithCells="1" sizeWithCells="1">
                  <from>
                    <xdr:col>183</xdr:col>
                    <xdr:colOff>95250</xdr:colOff>
                    <xdr:row>23</xdr:row>
                    <xdr:rowOff>200025</xdr:rowOff>
                  </from>
                  <to>
                    <xdr:col>183</xdr:col>
                    <xdr:colOff>400050</xdr:colOff>
                    <xdr:row>24</xdr:row>
                    <xdr:rowOff>190500</xdr:rowOff>
                  </to>
                </anchor>
              </controlPr>
            </control>
          </mc:Choice>
        </mc:AlternateContent>
        <mc:AlternateContent xmlns:mc="http://schemas.openxmlformats.org/markup-compatibility/2006">
          <mc:Choice Requires="x14">
            <control shapeId="27708" r:id="rId1160" name="p02c36cb12">
              <controlPr defaultSize="0" autoFill="0" autoLine="0" autoPict="0">
                <anchor moveWithCells="1" sizeWithCells="1">
                  <from>
                    <xdr:col>183</xdr:col>
                    <xdr:colOff>381000</xdr:colOff>
                    <xdr:row>23</xdr:row>
                    <xdr:rowOff>200025</xdr:rowOff>
                  </from>
                  <to>
                    <xdr:col>185</xdr:col>
                    <xdr:colOff>76200</xdr:colOff>
                    <xdr:row>24</xdr:row>
                    <xdr:rowOff>190500</xdr:rowOff>
                  </to>
                </anchor>
              </controlPr>
            </control>
          </mc:Choice>
        </mc:AlternateContent>
        <mc:AlternateContent xmlns:mc="http://schemas.openxmlformats.org/markup-compatibility/2006">
          <mc:Choice Requires="x14">
            <control shapeId="27709" r:id="rId1161" name="p02c36cb13">
              <controlPr defaultSize="0" autoFill="0" autoLine="0" autoPict="0">
                <anchor moveWithCells="1" sizeWithCells="1">
                  <from>
                    <xdr:col>185</xdr:col>
                    <xdr:colOff>47625</xdr:colOff>
                    <xdr:row>23</xdr:row>
                    <xdr:rowOff>200025</xdr:rowOff>
                  </from>
                  <to>
                    <xdr:col>185</xdr:col>
                    <xdr:colOff>352425</xdr:colOff>
                    <xdr:row>24</xdr:row>
                    <xdr:rowOff>190500</xdr:rowOff>
                  </to>
                </anchor>
              </controlPr>
            </control>
          </mc:Choice>
        </mc:AlternateContent>
        <mc:AlternateContent xmlns:mc="http://schemas.openxmlformats.org/markup-compatibility/2006">
          <mc:Choice Requires="x14">
            <control shapeId="27710" r:id="rId1162" name="p02c36cb14">
              <controlPr defaultSize="0" autoFill="0" autoLine="0" autoPict="0">
                <anchor moveWithCells="1" sizeWithCells="1">
                  <from>
                    <xdr:col>185</xdr:col>
                    <xdr:colOff>323850</xdr:colOff>
                    <xdr:row>23</xdr:row>
                    <xdr:rowOff>200025</xdr:rowOff>
                  </from>
                  <to>
                    <xdr:col>186</xdr:col>
                    <xdr:colOff>247650</xdr:colOff>
                    <xdr:row>24</xdr:row>
                    <xdr:rowOff>190500</xdr:rowOff>
                  </to>
                </anchor>
              </controlPr>
            </control>
          </mc:Choice>
        </mc:AlternateContent>
        <mc:AlternateContent xmlns:mc="http://schemas.openxmlformats.org/markup-compatibility/2006">
          <mc:Choice Requires="x14">
            <control shapeId="27711" r:id="rId1163" name="p02c36cb15">
              <controlPr defaultSize="0" autoFill="0" autoLine="0" autoPict="0">
                <anchor moveWithCells="1" sizeWithCells="1">
                  <from>
                    <xdr:col>186</xdr:col>
                    <xdr:colOff>209550</xdr:colOff>
                    <xdr:row>23</xdr:row>
                    <xdr:rowOff>200025</xdr:rowOff>
                  </from>
                  <to>
                    <xdr:col>187</xdr:col>
                    <xdr:colOff>133350</xdr:colOff>
                    <xdr:row>24</xdr:row>
                    <xdr:rowOff>190500</xdr:rowOff>
                  </to>
                </anchor>
              </controlPr>
            </control>
          </mc:Choice>
        </mc:AlternateContent>
        <mc:AlternateContent xmlns:mc="http://schemas.openxmlformats.org/markup-compatibility/2006">
          <mc:Choice Requires="x14">
            <control shapeId="27712" r:id="rId1164" name="p02c37cb11">
              <controlPr defaultSize="0" autoFill="0" autoLine="0" autoPict="0">
                <anchor moveWithCells="1" sizeWithCells="1">
                  <from>
                    <xdr:col>188</xdr:col>
                    <xdr:colOff>95250</xdr:colOff>
                    <xdr:row>23</xdr:row>
                    <xdr:rowOff>200025</xdr:rowOff>
                  </from>
                  <to>
                    <xdr:col>188</xdr:col>
                    <xdr:colOff>400050</xdr:colOff>
                    <xdr:row>24</xdr:row>
                    <xdr:rowOff>190500</xdr:rowOff>
                  </to>
                </anchor>
              </controlPr>
            </control>
          </mc:Choice>
        </mc:AlternateContent>
        <mc:AlternateContent xmlns:mc="http://schemas.openxmlformats.org/markup-compatibility/2006">
          <mc:Choice Requires="x14">
            <control shapeId="27713" r:id="rId1165" name="p02c37cb12">
              <controlPr defaultSize="0" autoFill="0" autoLine="0" autoPict="0">
                <anchor moveWithCells="1" sizeWithCells="1">
                  <from>
                    <xdr:col>188</xdr:col>
                    <xdr:colOff>381000</xdr:colOff>
                    <xdr:row>23</xdr:row>
                    <xdr:rowOff>200025</xdr:rowOff>
                  </from>
                  <to>
                    <xdr:col>190</xdr:col>
                    <xdr:colOff>76200</xdr:colOff>
                    <xdr:row>24</xdr:row>
                    <xdr:rowOff>190500</xdr:rowOff>
                  </to>
                </anchor>
              </controlPr>
            </control>
          </mc:Choice>
        </mc:AlternateContent>
        <mc:AlternateContent xmlns:mc="http://schemas.openxmlformats.org/markup-compatibility/2006">
          <mc:Choice Requires="x14">
            <control shapeId="27714" r:id="rId1166" name="p02c37cb13">
              <controlPr defaultSize="0" autoFill="0" autoLine="0" autoPict="0">
                <anchor moveWithCells="1" sizeWithCells="1">
                  <from>
                    <xdr:col>190</xdr:col>
                    <xdr:colOff>47625</xdr:colOff>
                    <xdr:row>23</xdr:row>
                    <xdr:rowOff>200025</xdr:rowOff>
                  </from>
                  <to>
                    <xdr:col>190</xdr:col>
                    <xdr:colOff>352425</xdr:colOff>
                    <xdr:row>24</xdr:row>
                    <xdr:rowOff>190500</xdr:rowOff>
                  </to>
                </anchor>
              </controlPr>
            </control>
          </mc:Choice>
        </mc:AlternateContent>
        <mc:AlternateContent xmlns:mc="http://schemas.openxmlformats.org/markup-compatibility/2006">
          <mc:Choice Requires="x14">
            <control shapeId="27715" r:id="rId1167" name="p02c37cb14">
              <controlPr defaultSize="0" autoFill="0" autoLine="0" autoPict="0">
                <anchor moveWithCells="1" sizeWithCells="1">
                  <from>
                    <xdr:col>190</xdr:col>
                    <xdr:colOff>323850</xdr:colOff>
                    <xdr:row>23</xdr:row>
                    <xdr:rowOff>200025</xdr:rowOff>
                  </from>
                  <to>
                    <xdr:col>191</xdr:col>
                    <xdr:colOff>247650</xdr:colOff>
                    <xdr:row>24</xdr:row>
                    <xdr:rowOff>190500</xdr:rowOff>
                  </to>
                </anchor>
              </controlPr>
            </control>
          </mc:Choice>
        </mc:AlternateContent>
        <mc:AlternateContent xmlns:mc="http://schemas.openxmlformats.org/markup-compatibility/2006">
          <mc:Choice Requires="x14">
            <control shapeId="27716" r:id="rId1168" name="p02c37cb15">
              <controlPr defaultSize="0" autoFill="0" autoLine="0" autoPict="0">
                <anchor moveWithCells="1" sizeWithCells="1">
                  <from>
                    <xdr:col>191</xdr:col>
                    <xdr:colOff>209550</xdr:colOff>
                    <xdr:row>23</xdr:row>
                    <xdr:rowOff>200025</xdr:rowOff>
                  </from>
                  <to>
                    <xdr:col>192</xdr:col>
                    <xdr:colOff>133350</xdr:colOff>
                    <xdr:row>24</xdr:row>
                    <xdr:rowOff>190500</xdr:rowOff>
                  </to>
                </anchor>
              </controlPr>
            </control>
          </mc:Choice>
        </mc:AlternateContent>
        <mc:AlternateContent xmlns:mc="http://schemas.openxmlformats.org/markup-compatibility/2006">
          <mc:Choice Requires="x14">
            <control shapeId="27717" r:id="rId1169" name="p02c38cb11">
              <controlPr defaultSize="0" autoFill="0" autoLine="0" autoPict="0">
                <anchor moveWithCells="1" sizeWithCells="1">
                  <from>
                    <xdr:col>193</xdr:col>
                    <xdr:colOff>95250</xdr:colOff>
                    <xdr:row>23</xdr:row>
                    <xdr:rowOff>200025</xdr:rowOff>
                  </from>
                  <to>
                    <xdr:col>193</xdr:col>
                    <xdr:colOff>400050</xdr:colOff>
                    <xdr:row>24</xdr:row>
                    <xdr:rowOff>190500</xdr:rowOff>
                  </to>
                </anchor>
              </controlPr>
            </control>
          </mc:Choice>
        </mc:AlternateContent>
        <mc:AlternateContent xmlns:mc="http://schemas.openxmlformats.org/markup-compatibility/2006">
          <mc:Choice Requires="x14">
            <control shapeId="27718" r:id="rId1170" name="p02c38cb12">
              <controlPr defaultSize="0" autoFill="0" autoLine="0" autoPict="0">
                <anchor moveWithCells="1" sizeWithCells="1">
                  <from>
                    <xdr:col>193</xdr:col>
                    <xdr:colOff>381000</xdr:colOff>
                    <xdr:row>23</xdr:row>
                    <xdr:rowOff>200025</xdr:rowOff>
                  </from>
                  <to>
                    <xdr:col>195</xdr:col>
                    <xdr:colOff>76200</xdr:colOff>
                    <xdr:row>24</xdr:row>
                    <xdr:rowOff>190500</xdr:rowOff>
                  </to>
                </anchor>
              </controlPr>
            </control>
          </mc:Choice>
        </mc:AlternateContent>
        <mc:AlternateContent xmlns:mc="http://schemas.openxmlformats.org/markup-compatibility/2006">
          <mc:Choice Requires="x14">
            <control shapeId="27719" r:id="rId1171" name="p02c38cb13">
              <controlPr defaultSize="0" autoFill="0" autoLine="0" autoPict="0">
                <anchor moveWithCells="1" sizeWithCells="1">
                  <from>
                    <xdr:col>195</xdr:col>
                    <xdr:colOff>47625</xdr:colOff>
                    <xdr:row>23</xdr:row>
                    <xdr:rowOff>200025</xdr:rowOff>
                  </from>
                  <to>
                    <xdr:col>195</xdr:col>
                    <xdr:colOff>352425</xdr:colOff>
                    <xdr:row>24</xdr:row>
                    <xdr:rowOff>190500</xdr:rowOff>
                  </to>
                </anchor>
              </controlPr>
            </control>
          </mc:Choice>
        </mc:AlternateContent>
        <mc:AlternateContent xmlns:mc="http://schemas.openxmlformats.org/markup-compatibility/2006">
          <mc:Choice Requires="x14">
            <control shapeId="27720" r:id="rId1172" name="p02c38cb14">
              <controlPr defaultSize="0" autoFill="0" autoLine="0" autoPict="0">
                <anchor moveWithCells="1" sizeWithCells="1">
                  <from>
                    <xdr:col>195</xdr:col>
                    <xdr:colOff>323850</xdr:colOff>
                    <xdr:row>23</xdr:row>
                    <xdr:rowOff>200025</xdr:rowOff>
                  </from>
                  <to>
                    <xdr:col>196</xdr:col>
                    <xdr:colOff>247650</xdr:colOff>
                    <xdr:row>24</xdr:row>
                    <xdr:rowOff>190500</xdr:rowOff>
                  </to>
                </anchor>
              </controlPr>
            </control>
          </mc:Choice>
        </mc:AlternateContent>
        <mc:AlternateContent xmlns:mc="http://schemas.openxmlformats.org/markup-compatibility/2006">
          <mc:Choice Requires="x14">
            <control shapeId="27721" r:id="rId1173" name="p02c38cb15">
              <controlPr defaultSize="0" autoFill="0" autoLine="0" autoPict="0">
                <anchor moveWithCells="1" sizeWithCells="1">
                  <from>
                    <xdr:col>196</xdr:col>
                    <xdr:colOff>209550</xdr:colOff>
                    <xdr:row>23</xdr:row>
                    <xdr:rowOff>200025</xdr:rowOff>
                  </from>
                  <to>
                    <xdr:col>197</xdr:col>
                    <xdr:colOff>133350</xdr:colOff>
                    <xdr:row>24</xdr:row>
                    <xdr:rowOff>190500</xdr:rowOff>
                  </to>
                </anchor>
              </controlPr>
            </control>
          </mc:Choice>
        </mc:AlternateContent>
        <mc:AlternateContent xmlns:mc="http://schemas.openxmlformats.org/markup-compatibility/2006">
          <mc:Choice Requires="x14">
            <control shapeId="27722" r:id="rId1174" name="p02c39cb11">
              <controlPr defaultSize="0" autoFill="0" autoLine="0" autoPict="0">
                <anchor moveWithCells="1" sizeWithCells="1">
                  <from>
                    <xdr:col>198</xdr:col>
                    <xdr:colOff>95250</xdr:colOff>
                    <xdr:row>23</xdr:row>
                    <xdr:rowOff>200025</xdr:rowOff>
                  </from>
                  <to>
                    <xdr:col>198</xdr:col>
                    <xdr:colOff>400050</xdr:colOff>
                    <xdr:row>24</xdr:row>
                    <xdr:rowOff>190500</xdr:rowOff>
                  </to>
                </anchor>
              </controlPr>
            </control>
          </mc:Choice>
        </mc:AlternateContent>
        <mc:AlternateContent xmlns:mc="http://schemas.openxmlformats.org/markup-compatibility/2006">
          <mc:Choice Requires="x14">
            <control shapeId="27723" r:id="rId1175" name="p02c39cb12">
              <controlPr defaultSize="0" autoFill="0" autoLine="0" autoPict="0">
                <anchor moveWithCells="1" sizeWithCells="1">
                  <from>
                    <xdr:col>198</xdr:col>
                    <xdr:colOff>381000</xdr:colOff>
                    <xdr:row>23</xdr:row>
                    <xdr:rowOff>200025</xdr:rowOff>
                  </from>
                  <to>
                    <xdr:col>200</xdr:col>
                    <xdr:colOff>76200</xdr:colOff>
                    <xdr:row>24</xdr:row>
                    <xdr:rowOff>190500</xdr:rowOff>
                  </to>
                </anchor>
              </controlPr>
            </control>
          </mc:Choice>
        </mc:AlternateContent>
        <mc:AlternateContent xmlns:mc="http://schemas.openxmlformats.org/markup-compatibility/2006">
          <mc:Choice Requires="x14">
            <control shapeId="27724" r:id="rId1176" name="p02c39cb13">
              <controlPr defaultSize="0" autoFill="0" autoLine="0" autoPict="0">
                <anchor moveWithCells="1" sizeWithCells="1">
                  <from>
                    <xdr:col>200</xdr:col>
                    <xdr:colOff>47625</xdr:colOff>
                    <xdr:row>23</xdr:row>
                    <xdr:rowOff>200025</xdr:rowOff>
                  </from>
                  <to>
                    <xdr:col>200</xdr:col>
                    <xdr:colOff>352425</xdr:colOff>
                    <xdr:row>24</xdr:row>
                    <xdr:rowOff>190500</xdr:rowOff>
                  </to>
                </anchor>
              </controlPr>
            </control>
          </mc:Choice>
        </mc:AlternateContent>
        <mc:AlternateContent xmlns:mc="http://schemas.openxmlformats.org/markup-compatibility/2006">
          <mc:Choice Requires="x14">
            <control shapeId="27725" r:id="rId1177" name="p02c39cb14">
              <controlPr defaultSize="0" autoFill="0" autoLine="0" autoPict="0">
                <anchor moveWithCells="1" sizeWithCells="1">
                  <from>
                    <xdr:col>200</xdr:col>
                    <xdr:colOff>323850</xdr:colOff>
                    <xdr:row>23</xdr:row>
                    <xdr:rowOff>200025</xdr:rowOff>
                  </from>
                  <to>
                    <xdr:col>201</xdr:col>
                    <xdr:colOff>247650</xdr:colOff>
                    <xdr:row>24</xdr:row>
                    <xdr:rowOff>190500</xdr:rowOff>
                  </to>
                </anchor>
              </controlPr>
            </control>
          </mc:Choice>
        </mc:AlternateContent>
        <mc:AlternateContent xmlns:mc="http://schemas.openxmlformats.org/markup-compatibility/2006">
          <mc:Choice Requires="x14">
            <control shapeId="27726" r:id="rId1178" name="p02c39cb15">
              <controlPr defaultSize="0" autoFill="0" autoLine="0" autoPict="0">
                <anchor moveWithCells="1" sizeWithCells="1">
                  <from>
                    <xdr:col>201</xdr:col>
                    <xdr:colOff>209550</xdr:colOff>
                    <xdr:row>23</xdr:row>
                    <xdr:rowOff>200025</xdr:rowOff>
                  </from>
                  <to>
                    <xdr:col>202</xdr:col>
                    <xdr:colOff>133350</xdr:colOff>
                    <xdr:row>24</xdr:row>
                    <xdr:rowOff>190500</xdr:rowOff>
                  </to>
                </anchor>
              </controlPr>
            </control>
          </mc:Choice>
        </mc:AlternateContent>
        <mc:AlternateContent xmlns:mc="http://schemas.openxmlformats.org/markup-compatibility/2006">
          <mc:Choice Requires="x14">
            <control shapeId="27727" r:id="rId1179" name="p02c40cb11">
              <controlPr defaultSize="0" autoFill="0" autoLine="0" autoPict="0">
                <anchor moveWithCells="1" sizeWithCells="1">
                  <from>
                    <xdr:col>203</xdr:col>
                    <xdr:colOff>95250</xdr:colOff>
                    <xdr:row>23</xdr:row>
                    <xdr:rowOff>200025</xdr:rowOff>
                  </from>
                  <to>
                    <xdr:col>203</xdr:col>
                    <xdr:colOff>400050</xdr:colOff>
                    <xdr:row>24</xdr:row>
                    <xdr:rowOff>190500</xdr:rowOff>
                  </to>
                </anchor>
              </controlPr>
            </control>
          </mc:Choice>
        </mc:AlternateContent>
        <mc:AlternateContent xmlns:mc="http://schemas.openxmlformats.org/markup-compatibility/2006">
          <mc:Choice Requires="x14">
            <control shapeId="27728" r:id="rId1180" name="p02c40cb12">
              <controlPr defaultSize="0" autoFill="0" autoLine="0" autoPict="0">
                <anchor moveWithCells="1" sizeWithCells="1">
                  <from>
                    <xdr:col>203</xdr:col>
                    <xdr:colOff>381000</xdr:colOff>
                    <xdr:row>23</xdr:row>
                    <xdr:rowOff>200025</xdr:rowOff>
                  </from>
                  <to>
                    <xdr:col>205</xdr:col>
                    <xdr:colOff>76200</xdr:colOff>
                    <xdr:row>24</xdr:row>
                    <xdr:rowOff>190500</xdr:rowOff>
                  </to>
                </anchor>
              </controlPr>
            </control>
          </mc:Choice>
        </mc:AlternateContent>
        <mc:AlternateContent xmlns:mc="http://schemas.openxmlformats.org/markup-compatibility/2006">
          <mc:Choice Requires="x14">
            <control shapeId="27729" r:id="rId1181" name="p02c40cb13">
              <controlPr defaultSize="0" autoFill="0" autoLine="0" autoPict="0">
                <anchor moveWithCells="1" sizeWithCells="1">
                  <from>
                    <xdr:col>205</xdr:col>
                    <xdr:colOff>47625</xdr:colOff>
                    <xdr:row>23</xdr:row>
                    <xdr:rowOff>200025</xdr:rowOff>
                  </from>
                  <to>
                    <xdr:col>205</xdr:col>
                    <xdr:colOff>352425</xdr:colOff>
                    <xdr:row>24</xdr:row>
                    <xdr:rowOff>190500</xdr:rowOff>
                  </to>
                </anchor>
              </controlPr>
            </control>
          </mc:Choice>
        </mc:AlternateContent>
        <mc:AlternateContent xmlns:mc="http://schemas.openxmlformats.org/markup-compatibility/2006">
          <mc:Choice Requires="x14">
            <control shapeId="27730" r:id="rId1182" name="p02c40cb14">
              <controlPr defaultSize="0" autoFill="0" autoLine="0" autoPict="0">
                <anchor moveWithCells="1" sizeWithCells="1">
                  <from>
                    <xdr:col>205</xdr:col>
                    <xdr:colOff>323850</xdr:colOff>
                    <xdr:row>23</xdr:row>
                    <xdr:rowOff>200025</xdr:rowOff>
                  </from>
                  <to>
                    <xdr:col>206</xdr:col>
                    <xdr:colOff>247650</xdr:colOff>
                    <xdr:row>24</xdr:row>
                    <xdr:rowOff>190500</xdr:rowOff>
                  </to>
                </anchor>
              </controlPr>
            </control>
          </mc:Choice>
        </mc:AlternateContent>
        <mc:AlternateContent xmlns:mc="http://schemas.openxmlformats.org/markup-compatibility/2006">
          <mc:Choice Requires="x14">
            <control shapeId="27731" r:id="rId1183" name="p02c40cb15">
              <controlPr defaultSize="0" autoFill="0" autoLine="0" autoPict="0">
                <anchor moveWithCells="1" sizeWithCells="1">
                  <from>
                    <xdr:col>206</xdr:col>
                    <xdr:colOff>209550</xdr:colOff>
                    <xdr:row>23</xdr:row>
                    <xdr:rowOff>200025</xdr:rowOff>
                  </from>
                  <to>
                    <xdr:col>207</xdr:col>
                    <xdr:colOff>133350</xdr:colOff>
                    <xdr:row>24</xdr:row>
                    <xdr:rowOff>190500</xdr:rowOff>
                  </to>
                </anchor>
              </controlPr>
            </control>
          </mc:Choice>
        </mc:AlternateContent>
        <mc:AlternateContent xmlns:mc="http://schemas.openxmlformats.org/markup-compatibility/2006">
          <mc:Choice Requires="x14">
            <control shapeId="27732" r:id="rId1184" name="p02c41cb11">
              <controlPr defaultSize="0" autoFill="0" autoLine="0" autoPict="0">
                <anchor moveWithCells="1" sizeWithCells="1">
                  <from>
                    <xdr:col>208</xdr:col>
                    <xdr:colOff>95250</xdr:colOff>
                    <xdr:row>23</xdr:row>
                    <xdr:rowOff>200025</xdr:rowOff>
                  </from>
                  <to>
                    <xdr:col>208</xdr:col>
                    <xdr:colOff>400050</xdr:colOff>
                    <xdr:row>24</xdr:row>
                    <xdr:rowOff>190500</xdr:rowOff>
                  </to>
                </anchor>
              </controlPr>
            </control>
          </mc:Choice>
        </mc:AlternateContent>
        <mc:AlternateContent xmlns:mc="http://schemas.openxmlformats.org/markup-compatibility/2006">
          <mc:Choice Requires="x14">
            <control shapeId="27733" r:id="rId1185" name="p02c41cb12">
              <controlPr defaultSize="0" autoFill="0" autoLine="0" autoPict="0">
                <anchor moveWithCells="1" sizeWithCells="1">
                  <from>
                    <xdr:col>208</xdr:col>
                    <xdr:colOff>381000</xdr:colOff>
                    <xdr:row>23</xdr:row>
                    <xdr:rowOff>200025</xdr:rowOff>
                  </from>
                  <to>
                    <xdr:col>210</xdr:col>
                    <xdr:colOff>76200</xdr:colOff>
                    <xdr:row>24</xdr:row>
                    <xdr:rowOff>190500</xdr:rowOff>
                  </to>
                </anchor>
              </controlPr>
            </control>
          </mc:Choice>
        </mc:AlternateContent>
        <mc:AlternateContent xmlns:mc="http://schemas.openxmlformats.org/markup-compatibility/2006">
          <mc:Choice Requires="x14">
            <control shapeId="27734" r:id="rId1186" name="p02c41cb13">
              <controlPr defaultSize="0" autoFill="0" autoLine="0" autoPict="0">
                <anchor moveWithCells="1" sizeWithCells="1">
                  <from>
                    <xdr:col>210</xdr:col>
                    <xdr:colOff>47625</xdr:colOff>
                    <xdr:row>23</xdr:row>
                    <xdr:rowOff>200025</xdr:rowOff>
                  </from>
                  <to>
                    <xdr:col>210</xdr:col>
                    <xdr:colOff>352425</xdr:colOff>
                    <xdr:row>24</xdr:row>
                    <xdr:rowOff>190500</xdr:rowOff>
                  </to>
                </anchor>
              </controlPr>
            </control>
          </mc:Choice>
        </mc:AlternateContent>
        <mc:AlternateContent xmlns:mc="http://schemas.openxmlformats.org/markup-compatibility/2006">
          <mc:Choice Requires="x14">
            <control shapeId="27735" r:id="rId1187" name="p02c41cb14">
              <controlPr defaultSize="0" autoFill="0" autoLine="0" autoPict="0">
                <anchor moveWithCells="1" sizeWithCells="1">
                  <from>
                    <xdr:col>210</xdr:col>
                    <xdr:colOff>323850</xdr:colOff>
                    <xdr:row>23</xdr:row>
                    <xdr:rowOff>200025</xdr:rowOff>
                  </from>
                  <to>
                    <xdr:col>211</xdr:col>
                    <xdr:colOff>247650</xdr:colOff>
                    <xdr:row>24</xdr:row>
                    <xdr:rowOff>190500</xdr:rowOff>
                  </to>
                </anchor>
              </controlPr>
            </control>
          </mc:Choice>
        </mc:AlternateContent>
        <mc:AlternateContent xmlns:mc="http://schemas.openxmlformats.org/markup-compatibility/2006">
          <mc:Choice Requires="x14">
            <control shapeId="27736" r:id="rId1188" name="p02c41cb15">
              <controlPr defaultSize="0" autoFill="0" autoLine="0" autoPict="0">
                <anchor moveWithCells="1" sizeWithCells="1">
                  <from>
                    <xdr:col>211</xdr:col>
                    <xdr:colOff>209550</xdr:colOff>
                    <xdr:row>23</xdr:row>
                    <xdr:rowOff>200025</xdr:rowOff>
                  </from>
                  <to>
                    <xdr:col>212</xdr:col>
                    <xdr:colOff>133350</xdr:colOff>
                    <xdr:row>24</xdr:row>
                    <xdr:rowOff>190500</xdr:rowOff>
                  </to>
                </anchor>
              </controlPr>
            </control>
          </mc:Choice>
        </mc:AlternateContent>
        <mc:AlternateContent xmlns:mc="http://schemas.openxmlformats.org/markup-compatibility/2006">
          <mc:Choice Requires="x14">
            <control shapeId="27737" r:id="rId1189" name="p02c42cb11">
              <controlPr defaultSize="0" autoFill="0" autoLine="0" autoPict="0">
                <anchor moveWithCells="1" sizeWithCells="1">
                  <from>
                    <xdr:col>213</xdr:col>
                    <xdr:colOff>95250</xdr:colOff>
                    <xdr:row>23</xdr:row>
                    <xdr:rowOff>200025</xdr:rowOff>
                  </from>
                  <to>
                    <xdr:col>213</xdr:col>
                    <xdr:colOff>400050</xdr:colOff>
                    <xdr:row>24</xdr:row>
                    <xdr:rowOff>190500</xdr:rowOff>
                  </to>
                </anchor>
              </controlPr>
            </control>
          </mc:Choice>
        </mc:AlternateContent>
        <mc:AlternateContent xmlns:mc="http://schemas.openxmlformats.org/markup-compatibility/2006">
          <mc:Choice Requires="x14">
            <control shapeId="27738" r:id="rId1190" name="p02c42cb12">
              <controlPr defaultSize="0" autoFill="0" autoLine="0" autoPict="0">
                <anchor moveWithCells="1" sizeWithCells="1">
                  <from>
                    <xdr:col>213</xdr:col>
                    <xdr:colOff>381000</xdr:colOff>
                    <xdr:row>23</xdr:row>
                    <xdr:rowOff>200025</xdr:rowOff>
                  </from>
                  <to>
                    <xdr:col>215</xdr:col>
                    <xdr:colOff>76200</xdr:colOff>
                    <xdr:row>24</xdr:row>
                    <xdr:rowOff>190500</xdr:rowOff>
                  </to>
                </anchor>
              </controlPr>
            </control>
          </mc:Choice>
        </mc:AlternateContent>
        <mc:AlternateContent xmlns:mc="http://schemas.openxmlformats.org/markup-compatibility/2006">
          <mc:Choice Requires="x14">
            <control shapeId="27739" r:id="rId1191" name="p02c42cb13">
              <controlPr defaultSize="0" autoFill="0" autoLine="0" autoPict="0">
                <anchor moveWithCells="1" sizeWithCells="1">
                  <from>
                    <xdr:col>215</xdr:col>
                    <xdr:colOff>47625</xdr:colOff>
                    <xdr:row>23</xdr:row>
                    <xdr:rowOff>200025</xdr:rowOff>
                  </from>
                  <to>
                    <xdr:col>215</xdr:col>
                    <xdr:colOff>352425</xdr:colOff>
                    <xdr:row>24</xdr:row>
                    <xdr:rowOff>190500</xdr:rowOff>
                  </to>
                </anchor>
              </controlPr>
            </control>
          </mc:Choice>
        </mc:AlternateContent>
        <mc:AlternateContent xmlns:mc="http://schemas.openxmlformats.org/markup-compatibility/2006">
          <mc:Choice Requires="x14">
            <control shapeId="27740" r:id="rId1192" name="p02c42cb14">
              <controlPr defaultSize="0" autoFill="0" autoLine="0" autoPict="0">
                <anchor moveWithCells="1" sizeWithCells="1">
                  <from>
                    <xdr:col>215</xdr:col>
                    <xdr:colOff>323850</xdr:colOff>
                    <xdr:row>23</xdr:row>
                    <xdr:rowOff>200025</xdr:rowOff>
                  </from>
                  <to>
                    <xdr:col>216</xdr:col>
                    <xdr:colOff>247650</xdr:colOff>
                    <xdr:row>24</xdr:row>
                    <xdr:rowOff>190500</xdr:rowOff>
                  </to>
                </anchor>
              </controlPr>
            </control>
          </mc:Choice>
        </mc:AlternateContent>
        <mc:AlternateContent xmlns:mc="http://schemas.openxmlformats.org/markup-compatibility/2006">
          <mc:Choice Requires="x14">
            <control shapeId="27741" r:id="rId1193" name="p02c42cb15">
              <controlPr defaultSize="0" autoFill="0" autoLine="0" autoPict="0">
                <anchor moveWithCells="1" sizeWithCells="1">
                  <from>
                    <xdr:col>216</xdr:col>
                    <xdr:colOff>209550</xdr:colOff>
                    <xdr:row>23</xdr:row>
                    <xdr:rowOff>200025</xdr:rowOff>
                  </from>
                  <to>
                    <xdr:col>217</xdr:col>
                    <xdr:colOff>133350</xdr:colOff>
                    <xdr:row>24</xdr:row>
                    <xdr:rowOff>190500</xdr:rowOff>
                  </to>
                </anchor>
              </controlPr>
            </control>
          </mc:Choice>
        </mc:AlternateContent>
        <mc:AlternateContent xmlns:mc="http://schemas.openxmlformats.org/markup-compatibility/2006">
          <mc:Choice Requires="x14">
            <control shapeId="27742" r:id="rId1194" name="p02c43cb11">
              <controlPr defaultSize="0" autoFill="0" autoLine="0" autoPict="0">
                <anchor moveWithCells="1" sizeWithCells="1">
                  <from>
                    <xdr:col>218</xdr:col>
                    <xdr:colOff>95250</xdr:colOff>
                    <xdr:row>23</xdr:row>
                    <xdr:rowOff>200025</xdr:rowOff>
                  </from>
                  <to>
                    <xdr:col>218</xdr:col>
                    <xdr:colOff>400050</xdr:colOff>
                    <xdr:row>24</xdr:row>
                    <xdr:rowOff>190500</xdr:rowOff>
                  </to>
                </anchor>
              </controlPr>
            </control>
          </mc:Choice>
        </mc:AlternateContent>
        <mc:AlternateContent xmlns:mc="http://schemas.openxmlformats.org/markup-compatibility/2006">
          <mc:Choice Requires="x14">
            <control shapeId="27743" r:id="rId1195" name="p02c43cb12">
              <controlPr defaultSize="0" autoFill="0" autoLine="0" autoPict="0">
                <anchor moveWithCells="1" sizeWithCells="1">
                  <from>
                    <xdr:col>218</xdr:col>
                    <xdr:colOff>381000</xdr:colOff>
                    <xdr:row>23</xdr:row>
                    <xdr:rowOff>200025</xdr:rowOff>
                  </from>
                  <to>
                    <xdr:col>220</xdr:col>
                    <xdr:colOff>76200</xdr:colOff>
                    <xdr:row>24</xdr:row>
                    <xdr:rowOff>190500</xdr:rowOff>
                  </to>
                </anchor>
              </controlPr>
            </control>
          </mc:Choice>
        </mc:AlternateContent>
        <mc:AlternateContent xmlns:mc="http://schemas.openxmlformats.org/markup-compatibility/2006">
          <mc:Choice Requires="x14">
            <control shapeId="27744" r:id="rId1196" name="p02c43cb13">
              <controlPr defaultSize="0" autoFill="0" autoLine="0" autoPict="0">
                <anchor moveWithCells="1" sizeWithCells="1">
                  <from>
                    <xdr:col>220</xdr:col>
                    <xdr:colOff>47625</xdr:colOff>
                    <xdr:row>23</xdr:row>
                    <xdr:rowOff>200025</xdr:rowOff>
                  </from>
                  <to>
                    <xdr:col>220</xdr:col>
                    <xdr:colOff>352425</xdr:colOff>
                    <xdr:row>24</xdr:row>
                    <xdr:rowOff>190500</xdr:rowOff>
                  </to>
                </anchor>
              </controlPr>
            </control>
          </mc:Choice>
        </mc:AlternateContent>
        <mc:AlternateContent xmlns:mc="http://schemas.openxmlformats.org/markup-compatibility/2006">
          <mc:Choice Requires="x14">
            <control shapeId="27745" r:id="rId1197" name="p02c43cb14">
              <controlPr defaultSize="0" autoFill="0" autoLine="0" autoPict="0">
                <anchor moveWithCells="1" sizeWithCells="1">
                  <from>
                    <xdr:col>220</xdr:col>
                    <xdr:colOff>323850</xdr:colOff>
                    <xdr:row>23</xdr:row>
                    <xdr:rowOff>200025</xdr:rowOff>
                  </from>
                  <to>
                    <xdr:col>221</xdr:col>
                    <xdr:colOff>247650</xdr:colOff>
                    <xdr:row>24</xdr:row>
                    <xdr:rowOff>190500</xdr:rowOff>
                  </to>
                </anchor>
              </controlPr>
            </control>
          </mc:Choice>
        </mc:AlternateContent>
        <mc:AlternateContent xmlns:mc="http://schemas.openxmlformats.org/markup-compatibility/2006">
          <mc:Choice Requires="x14">
            <control shapeId="27746" r:id="rId1198" name="p02c43cb15">
              <controlPr defaultSize="0" autoFill="0" autoLine="0" autoPict="0">
                <anchor moveWithCells="1" sizeWithCells="1">
                  <from>
                    <xdr:col>221</xdr:col>
                    <xdr:colOff>209550</xdr:colOff>
                    <xdr:row>23</xdr:row>
                    <xdr:rowOff>200025</xdr:rowOff>
                  </from>
                  <to>
                    <xdr:col>222</xdr:col>
                    <xdr:colOff>133350</xdr:colOff>
                    <xdr:row>24</xdr:row>
                    <xdr:rowOff>190500</xdr:rowOff>
                  </to>
                </anchor>
              </controlPr>
            </control>
          </mc:Choice>
        </mc:AlternateContent>
        <mc:AlternateContent xmlns:mc="http://schemas.openxmlformats.org/markup-compatibility/2006">
          <mc:Choice Requires="x14">
            <control shapeId="27747" r:id="rId1199" name="p02c44cb11">
              <controlPr defaultSize="0" autoFill="0" autoLine="0" autoPict="0">
                <anchor moveWithCells="1" sizeWithCells="1">
                  <from>
                    <xdr:col>223</xdr:col>
                    <xdr:colOff>95250</xdr:colOff>
                    <xdr:row>23</xdr:row>
                    <xdr:rowOff>200025</xdr:rowOff>
                  </from>
                  <to>
                    <xdr:col>223</xdr:col>
                    <xdr:colOff>400050</xdr:colOff>
                    <xdr:row>24</xdr:row>
                    <xdr:rowOff>190500</xdr:rowOff>
                  </to>
                </anchor>
              </controlPr>
            </control>
          </mc:Choice>
        </mc:AlternateContent>
        <mc:AlternateContent xmlns:mc="http://schemas.openxmlformats.org/markup-compatibility/2006">
          <mc:Choice Requires="x14">
            <control shapeId="27748" r:id="rId1200" name="p02c44cb12">
              <controlPr defaultSize="0" autoFill="0" autoLine="0" autoPict="0">
                <anchor moveWithCells="1" sizeWithCells="1">
                  <from>
                    <xdr:col>223</xdr:col>
                    <xdr:colOff>381000</xdr:colOff>
                    <xdr:row>23</xdr:row>
                    <xdr:rowOff>200025</xdr:rowOff>
                  </from>
                  <to>
                    <xdr:col>225</xdr:col>
                    <xdr:colOff>76200</xdr:colOff>
                    <xdr:row>24</xdr:row>
                    <xdr:rowOff>190500</xdr:rowOff>
                  </to>
                </anchor>
              </controlPr>
            </control>
          </mc:Choice>
        </mc:AlternateContent>
        <mc:AlternateContent xmlns:mc="http://schemas.openxmlformats.org/markup-compatibility/2006">
          <mc:Choice Requires="x14">
            <control shapeId="27749" r:id="rId1201" name="p02c44cb13">
              <controlPr defaultSize="0" autoFill="0" autoLine="0" autoPict="0">
                <anchor moveWithCells="1" sizeWithCells="1">
                  <from>
                    <xdr:col>225</xdr:col>
                    <xdr:colOff>47625</xdr:colOff>
                    <xdr:row>23</xdr:row>
                    <xdr:rowOff>200025</xdr:rowOff>
                  </from>
                  <to>
                    <xdr:col>225</xdr:col>
                    <xdr:colOff>352425</xdr:colOff>
                    <xdr:row>24</xdr:row>
                    <xdr:rowOff>190500</xdr:rowOff>
                  </to>
                </anchor>
              </controlPr>
            </control>
          </mc:Choice>
        </mc:AlternateContent>
        <mc:AlternateContent xmlns:mc="http://schemas.openxmlformats.org/markup-compatibility/2006">
          <mc:Choice Requires="x14">
            <control shapeId="27750" r:id="rId1202" name="p02c44cb14">
              <controlPr defaultSize="0" autoFill="0" autoLine="0" autoPict="0">
                <anchor moveWithCells="1" sizeWithCells="1">
                  <from>
                    <xdr:col>225</xdr:col>
                    <xdr:colOff>323850</xdr:colOff>
                    <xdr:row>23</xdr:row>
                    <xdr:rowOff>200025</xdr:rowOff>
                  </from>
                  <to>
                    <xdr:col>226</xdr:col>
                    <xdr:colOff>247650</xdr:colOff>
                    <xdr:row>24</xdr:row>
                    <xdr:rowOff>190500</xdr:rowOff>
                  </to>
                </anchor>
              </controlPr>
            </control>
          </mc:Choice>
        </mc:AlternateContent>
        <mc:AlternateContent xmlns:mc="http://schemas.openxmlformats.org/markup-compatibility/2006">
          <mc:Choice Requires="x14">
            <control shapeId="27751" r:id="rId1203" name="p02c44cb15">
              <controlPr defaultSize="0" autoFill="0" autoLine="0" autoPict="0">
                <anchor moveWithCells="1" sizeWithCells="1">
                  <from>
                    <xdr:col>226</xdr:col>
                    <xdr:colOff>209550</xdr:colOff>
                    <xdr:row>23</xdr:row>
                    <xdr:rowOff>200025</xdr:rowOff>
                  </from>
                  <to>
                    <xdr:col>227</xdr:col>
                    <xdr:colOff>133350</xdr:colOff>
                    <xdr:row>24</xdr:row>
                    <xdr:rowOff>190500</xdr:rowOff>
                  </to>
                </anchor>
              </controlPr>
            </control>
          </mc:Choice>
        </mc:AlternateContent>
        <mc:AlternateContent xmlns:mc="http://schemas.openxmlformats.org/markup-compatibility/2006">
          <mc:Choice Requires="x14">
            <control shapeId="27752" r:id="rId1204" name="p02c45cb11">
              <controlPr defaultSize="0" autoFill="0" autoLine="0" autoPict="0">
                <anchor moveWithCells="1" sizeWithCells="1">
                  <from>
                    <xdr:col>228</xdr:col>
                    <xdr:colOff>95250</xdr:colOff>
                    <xdr:row>23</xdr:row>
                    <xdr:rowOff>200025</xdr:rowOff>
                  </from>
                  <to>
                    <xdr:col>228</xdr:col>
                    <xdr:colOff>400050</xdr:colOff>
                    <xdr:row>24</xdr:row>
                    <xdr:rowOff>190500</xdr:rowOff>
                  </to>
                </anchor>
              </controlPr>
            </control>
          </mc:Choice>
        </mc:AlternateContent>
        <mc:AlternateContent xmlns:mc="http://schemas.openxmlformats.org/markup-compatibility/2006">
          <mc:Choice Requires="x14">
            <control shapeId="27753" r:id="rId1205" name="p02c45cb12">
              <controlPr defaultSize="0" autoFill="0" autoLine="0" autoPict="0">
                <anchor moveWithCells="1" sizeWithCells="1">
                  <from>
                    <xdr:col>228</xdr:col>
                    <xdr:colOff>381000</xdr:colOff>
                    <xdr:row>23</xdr:row>
                    <xdr:rowOff>200025</xdr:rowOff>
                  </from>
                  <to>
                    <xdr:col>230</xdr:col>
                    <xdr:colOff>76200</xdr:colOff>
                    <xdr:row>24</xdr:row>
                    <xdr:rowOff>190500</xdr:rowOff>
                  </to>
                </anchor>
              </controlPr>
            </control>
          </mc:Choice>
        </mc:AlternateContent>
        <mc:AlternateContent xmlns:mc="http://schemas.openxmlformats.org/markup-compatibility/2006">
          <mc:Choice Requires="x14">
            <control shapeId="27754" r:id="rId1206" name="p02c45cb13">
              <controlPr defaultSize="0" autoFill="0" autoLine="0" autoPict="0">
                <anchor moveWithCells="1" sizeWithCells="1">
                  <from>
                    <xdr:col>230</xdr:col>
                    <xdr:colOff>47625</xdr:colOff>
                    <xdr:row>23</xdr:row>
                    <xdr:rowOff>200025</xdr:rowOff>
                  </from>
                  <to>
                    <xdr:col>230</xdr:col>
                    <xdr:colOff>352425</xdr:colOff>
                    <xdr:row>24</xdr:row>
                    <xdr:rowOff>190500</xdr:rowOff>
                  </to>
                </anchor>
              </controlPr>
            </control>
          </mc:Choice>
        </mc:AlternateContent>
        <mc:AlternateContent xmlns:mc="http://schemas.openxmlformats.org/markup-compatibility/2006">
          <mc:Choice Requires="x14">
            <control shapeId="27755" r:id="rId1207" name="p02c45cb14">
              <controlPr defaultSize="0" autoFill="0" autoLine="0" autoPict="0">
                <anchor moveWithCells="1" sizeWithCells="1">
                  <from>
                    <xdr:col>230</xdr:col>
                    <xdr:colOff>323850</xdr:colOff>
                    <xdr:row>23</xdr:row>
                    <xdr:rowOff>200025</xdr:rowOff>
                  </from>
                  <to>
                    <xdr:col>231</xdr:col>
                    <xdr:colOff>247650</xdr:colOff>
                    <xdr:row>24</xdr:row>
                    <xdr:rowOff>190500</xdr:rowOff>
                  </to>
                </anchor>
              </controlPr>
            </control>
          </mc:Choice>
        </mc:AlternateContent>
        <mc:AlternateContent xmlns:mc="http://schemas.openxmlformats.org/markup-compatibility/2006">
          <mc:Choice Requires="x14">
            <control shapeId="27756" r:id="rId1208" name="p02c45cb15">
              <controlPr defaultSize="0" autoFill="0" autoLine="0" autoPict="0">
                <anchor moveWithCells="1" sizeWithCells="1">
                  <from>
                    <xdr:col>231</xdr:col>
                    <xdr:colOff>209550</xdr:colOff>
                    <xdr:row>23</xdr:row>
                    <xdr:rowOff>200025</xdr:rowOff>
                  </from>
                  <to>
                    <xdr:col>232</xdr:col>
                    <xdr:colOff>133350</xdr:colOff>
                    <xdr:row>24</xdr:row>
                    <xdr:rowOff>190500</xdr:rowOff>
                  </to>
                </anchor>
              </controlPr>
            </control>
          </mc:Choice>
        </mc:AlternateContent>
        <mc:AlternateContent xmlns:mc="http://schemas.openxmlformats.org/markup-compatibility/2006">
          <mc:Choice Requires="x14">
            <control shapeId="27757" r:id="rId1209" name="p02c46cb11">
              <controlPr defaultSize="0" autoFill="0" autoLine="0" autoPict="0">
                <anchor moveWithCells="1" sizeWithCells="1">
                  <from>
                    <xdr:col>233</xdr:col>
                    <xdr:colOff>95250</xdr:colOff>
                    <xdr:row>23</xdr:row>
                    <xdr:rowOff>200025</xdr:rowOff>
                  </from>
                  <to>
                    <xdr:col>233</xdr:col>
                    <xdr:colOff>400050</xdr:colOff>
                    <xdr:row>24</xdr:row>
                    <xdr:rowOff>190500</xdr:rowOff>
                  </to>
                </anchor>
              </controlPr>
            </control>
          </mc:Choice>
        </mc:AlternateContent>
        <mc:AlternateContent xmlns:mc="http://schemas.openxmlformats.org/markup-compatibility/2006">
          <mc:Choice Requires="x14">
            <control shapeId="27758" r:id="rId1210" name="p02c46cb12">
              <controlPr defaultSize="0" autoFill="0" autoLine="0" autoPict="0">
                <anchor moveWithCells="1" sizeWithCells="1">
                  <from>
                    <xdr:col>233</xdr:col>
                    <xdr:colOff>381000</xdr:colOff>
                    <xdr:row>23</xdr:row>
                    <xdr:rowOff>200025</xdr:rowOff>
                  </from>
                  <to>
                    <xdr:col>235</xdr:col>
                    <xdr:colOff>76200</xdr:colOff>
                    <xdr:row>24</xdr:row>
                    <xdr:rowOff>190500</xdr:rowOff>
                  </to>
                </anchor>
              </controlPr>
            </control>
          </mc:Choice>
        </mc:AlternateContent>
        <mc:AlternateContent xmlns:mc="http://schemas.openxmlformats.org/markup-compatibility/2006">
          <mc:Choice Requires="x14">
            <control shapeId="27759" r:id="rId1211" name="p02c46cb13">
              <controlPr defaultSize="0" autoFill="0" autoLine="0" autoPict="0">
                <anchor moveWithCells="1" sizeWithCells="1">
                  <from>
                    <xdr:col>235</xdr:col>
                    <xdr:colOff>47625</xdr:colOff>
                    <xdr:row>23</xdr:row>
                    <xdr:rowOff>200025</xdr:rowOff>
                  </from>
                  <to>
                    <xdr:col>235</xdr:col>
                    <xdr:colOff>352425</xdr:colOff>
                    <xdr:row>24</xdr:row>
                    <xdr:rowOff>190500</xdr:rowOff>
                  </to>
                </anchor>
              </controlPr>
            </control>
          </mc:Choice>
        </mc:AlternateContent>
        <mc:AlternateContent xmlns:mc="http://schemas.openxmlformats.org/markup-compatibility/2006">
          <mc:Choice Requires="x14">
            <control shapeId="27760" r:id="rId1212" name="p02c46cb14">
              <controlPr defaultSize="0" autoFill="0" autoLine="0" autoPict="0">
                <anchor moveWithCells="1" sizeWithCells="1">
                  <from>
                    <xdr:col>235</xdr:col>
                    <xdr:colOff>323850</xdr:colOff>
                    <xdr:row>23</xdr:row>
                    <xdr:rowOff>200025</xdr:rowOff>
                  </from>
                  <to>
                    <xdr:col>236</xdr:col>
                    <xdr:colOff>247650</xdr:colOff>
                    <xdr:row>24</xdr:row>
                    <xdr:rowOff>190500</xdr:rowOff>
                  </to>
                </anchor>
              </controlPr>
            </control>
          </mc:Choice>
        </mc:AlternateContent>
        <mc:AlternateContent xmlns:mc="http://schemas.openxmlformats.org/markup-compatibility/2006">
          <mc:Choice Requires="x14">
            <control shapeId="27761" r:id="rId1213" name="p02c46cb15">
              <controlPr defaultSize="0" autoFill="0" autoLine="0" autoPict="0">
                <anchor moveWithCells="1" sizeWithCells="1">
                  <from>
                    <xdr:col>236</xdr:col>
                    <xdr:colOff>209550</xdr:colOff>
                    <xdr:row>23</xdr:row>
                    <xdr:rowOff>200025</xdr:rowOff>
                  </from>
                  <to>
                    <xdr:col>237</xdr:col>
                    <xdr:colOff>133350</xdr:colOff>
                    <xdr:row>24</xdr:row>
                    <xdr:rowOff>190500</xdr:rowOff>
                  </to>
                </anchor>
              </controlPr>
            </control>
          </mc:Choice>
        </mc:AlternateContent>
        <mc:AlternateContent xmlns:mc="http://schemas.openxmlformats.org/markup-compatibility/2006">
          <mc:Choice Requires="x14">
            <control shapeId="27762" r:id="rId1214" name="p02c47cb11">
              <controlPr defaultSize="0" autoFill="0" autoLine="0" autoPict="0">
                <anchor moveWithCells="1" sizeWithCells="1">
                  <from>
                    <xdr:col>238</xdr:col>
                    <xdr:colOff>95250</xdr:colOff>
                    <xdr:row>23</xdr:row>
                    <xdr:rowOff>200025</xdr:rowOff>
                  </from>
                  <to>
                    <xdr:col>238</xdr:col>
                    <xdr:colOff>400050</xdr:colOff>
                    <xdr:row>24</xdr:row>
                    <xdr:rowOff>190500</xdr:rowOff>
                  </to>
                </anchor>
              </controlPr>
            </control>
          </mc:Choice>
        </mc:AlternateContent>
        <mc:AlternateContent xmlns:mc="http://schemas.openxmlformats.org/markup-compatibility/2006">
          <mc:Choice Requires="x14">
            <control shapeId="27763" r:id="rId1215" name="p02c47cb12">
              <controlPr defaultSize="0" autoFill="0" autoLine="0" autoPict="0">
                <anchor moveWithCells="1" sizeWithCells="1">
                  <from>
                    <xdr:col>238</xdr:col>
                    <xdr:colOff>381000</xdr:colOff>
                    <xdr:row>23</xdr:row>
                    <xdr:rowOff>200025</xdr:rowOff>
                  </from>
                  <to>
                    <xdr:col>240</xdr:col>
                    <xdr:colOff>76200</xdr:colOff>
                    <xdr:row>24</xdr:row>
                    <xdr:rowOff>190500</xdr:rowOff>
                  </to>
                </anchor>
              </controlPr>
            </control>
          </mc:Choice>
        </mc:AlternateContent>
        <mc:AlternateContent xmlns:mc="http://schemas.openxmlformats.org/markup-compatibility/2006">
          <mc:Choice Requires="x14">
            <control shapeId="27764" r:id="rId1216" name="p02c47cb13">
              <controlPr defaultSize="0" autoFill="0" autoLine="0" autoPict="0">
                <anchor moveWithCells="1" sizeWithCells="1">
                  <from>
                    <xdr:col>240</xdr:col>
                    <xdr:colOff>47625</xdr:colOff>
                    <xdr:row>23</xdr:row>
                    <xdr:rowOff>200025</xdr:rowOff>
                  </from>
                  <to>
                    <xdr:col>240</xdr:col>
                    <xdr:colOff>352425</xdr:colOff>
                    <xdr:row>24</xdr:row>
                    <xdr:rowOff>190500</xdr:rowOff>
                  </to>
                </anchor>
              </controlPr>
            </control>
          </mc:Choice>
        </mc:AlternateContent>
        <mc:AlternateContent xmlns:mc="http://schemas.openxmlformats.org/markup-compatibility/2006">
          <mc:Choice Requires="x14">
            <control shapeId="27765" r:id="rId1217" name="p02c47cb14">
              <controlPr defaultSize="0" autoFill="0" autoLine="0" autoPict="0">
                <anchor moveWithCells="1" sizeWithCells="1">
                  <from>
                    <xdr:col>240</xdr:col>
                    <xdr:colOff>323850</xdr:colOff>
                    <xdr:row>23</xdr:row>
                    <xdr:rowOff>200025</xdr:rowOff>
                  </from>
                  <to>
                    <xdr:col>241</xdr:col>
                    <xdr:colOff>247650</xdr:colOff>
                    <xdr:row>24</xdr:row>
                    <xdr:rowOff>190500</xdr:rowOff>
                  </to>
                </anchor>
              </controlPr>
            </control>
          </mc:Choice>
        </mc:AlternateContent>
        <mc:AlternateContent xmlns:mc="http://schemas.openxmlformats.org/markup-compatibility/2006">
          <mc:Choice Requires="x14">
            <control shapeId="27766" r:id="rId1218" name="p02c47cb15">
              <controlPr defaultSize="0" autoFill="0" autoLine="0" autoPict="0">
                <anchor moveWithCells="1" sizeWithCells="1">
                  <from>
                    <xdr:col>241</xdr:col>
                    <xdr:colOff>209550</xdr:colOff>
                    <xdr:row>23</xdr:row>
                    <xdr:rowOff>200025</xdr:rowOff>
                  </from>
                  <to>
                    <xdr:col>242</xdr:col>
                    <xdr:colOff>133350</xdr:colOff>
                    <xdr:row>24</xdr:row>
                    <xdr:rowOff>190500</xdr:rowOff>
                  </to>
                </anchor>
              </controlPr>
            </control>
          </mc:Choice>
        </mc:AlternateContent>
        <mc:AlternateContent xmlns:mc="http://schemas.openxmlformats.org/markup-compatibility/2006">
          <mc:Choice Requires="x14">
            <control shapeId="27767" r:id="rId1219" name="p02c48cb11">
              <controlPr defaultSize="0" autoFill="0" autoLine="0" autoPict="0">
                <anchor moveWithCells="1" sizeWithCells="1">
                  <from>
                    <xdr:col>243</xdr:col>
                    <xdr:colOff>95250</xdr:colOff>
                    <xdr:row>23</xdr:row>
                    <xdr:rowOff>200025</xdr:rowOff>
                  </from>
                  <to>
                    <xdr:col>243</xdr:col>
                    <xdr:colOff>400050</xdr:colOff>
                    <xdr:row>24</xdr:row>
                    <xdr:rowOff>190500</xdr:rowOff>
                  </to>
                </anchor>
              </controlPr>
            </control>
          </mc:Choice>
        </mc:AlternateContent>
        <mc:AlternateContent xmlns:mc="http://schemas.openxmlformats.org/markup-compatibility/2006">
          <mc:Choice Requires="x14">
            <control shapeId="27768" r:id="rId1220" name="p02c48cb12">
              <controlPr defaultSize="0" autoFill="0" autoLine="0" autoPict="0">
                <anchor moveWithCells="1" sizeWithCells="1">
                  <from>
                    <xdr:col>243</xdr:col>
                    <xdr:colOff>381000</xdr:colOff>
                    <xdr:row>23</xdr:row>
                    <xdr:rowOff>200025</xdr:rowOff>
                  </from>
                  <to>
                    <xdr:col>245</xdr:col>
                    <xdr:colOff>76200</xdr:colOff>
                    <xdr:row>24</xdr:row>
                    <xdr:rowOff>190500</xdr:rowOff>
                  </to>
                </anchor>
              </controlPr>
            </control>
          </mc:Choice>
        </mc:AlternateContent>
        <mc:AlternateContent xmlns:mc="http://schemas.openxmlformats.org/markup-compatibility/2006">
          <mc:Choice Requires="x14">
            <control shapeId="27769" r:id="rId1221" name="p02c48cb13">
              <controlPr defaultSize="0" autoFill="0" autoLine="0" autoPict="0">
                <anchor moveWithCells="1" sizeWithCells="1">
                  <from>
                    <xdr:col>245</xdr:col>
                    <xdr:colOff>47625</xdr:colOff>
                    <xdr:row>23</xdr:row>
                    <xdr:rowOff>200025</xdr:rowOff>
                  </from>
                  <to>
                    <xdr:col>245</xdr:col>
                    <xdr:colOff>352425</xdr:colOff>
                    <xdr:row>24</xdr:row>
                    <xdr:rowOff>190500</xdr:rowOff>
                  </to>
                </anchor>
              </controlPr>
            </control>
          </mc:Choice>
        </mc:AlternateContent>
        <mc:AlternateContent xmlns:mc="http://schemas.openxmlformats.org/markup-compatibility/2006">
          <mc:Choice Requires="x14">
            <control shapeId="27770" r:id="rId1222" name="p02c48cb14">
              <controlPr defaultSize="0" autoFill="0" autoLine="0" autoPict="0">
                <anchor moveWithCells="1" sizeWithCells="1">
                  <from>
                    <xdr:col>245</xdr:col>
                    <xdr:colOff>323850</xdr:colOff>
                    <xdr:row>23</xdr:row>
                    <xdr:rowOff>200025</xdr:rowOff>
                  </from>
                  <to>
                    <xdr:col>246</xdr:col>
                    <xdr:colOff>247650</xdr:colOff>
                    <xdr:row>24</xdr:row>
                    <xdr:rowOff>190500</xdr:rowOff>
                  </to>
                </anchor>
              </controlPr>
            </control>
          </mc:Choice>
        </mc:AlternateContent>
        <mc:AlternateContent xmlns:mc="http://schemas.openxmlformats.org/markup-compatibility/2006">
          <mc:Choice Requires="x14">
            <control shapeId="27771" r:id="rId1223" name="p02c48cb15">
              <controlPr defaultSize="0" autoFill="0" autoLine="0" autoPict="0">
                <anchor moveWithCells="1" sizeWithCells="1">
                  <from>
                    <xdr:col>246</xdr:col>
                    <xdr:colOff>209550</xdr:colOff>
                    <xdr:row>23</xdr:row>
                    <xdr:rowOff>200025</xdr:rowOff>
                  </from>
                  <to>
                    <xdr:col>247</xdr:col>
                    <xdr:colOff>133350</xdr:colOff>
                    <xdr:row>24</xdr:row>
                    <xdr:rowOff>190500</xdr:rowOff>
                  </to>
                </anchor>
              </controlPr>
            </control>
          </mc:Choice>
        </mc:AlternateContent>
        <mc:AlternateContent xmlns:mc="http://schemas.openxmlformats.org/markup-compatibility/2006">
          <mc:Choice Requires="x14">
            <control shapeId="27772" r:id="rId1224" name="p02c49cb11">
              <controlPr defaultSize="0" autoFill="0" autoLine="0" autoPict="0">
                <anchor moveWithCells="1" sizeWithCells="1">
                  <from>
                    <xdr:col>248</xdr:col>
                    <xdr:colOff>95250</xdr:colOff>
                    <xdr:row>23</xdr:row>
                    <xdr:rowOff>200025</xdr:rowOff>
                  </from>
                  <to>
                    <xdr:col>248</xdr:col>
                    <xdr:colOff>400050</xdr:colOff>
                    <xdr:row>24</xdr:row>
                    <xdr:rowOff>190500</xdr:rowOff>
                  </to>
                </anchor>
              </controlPr>
            </control>
          </mc:Choice>
        </mc:AlternateContent>
        <mc:AlternateContent xmlns:mc="http://schemas.openxmlformats.org/markup-compatibility/2006">
          <mc:Choice Requires="x14">
            <control shapeId="27773" r:id="rId1225" name="p02c49cb12">
              <controlPr defaultSize="0" autoFill="0" autoLine="0" autoPict="0">
                <anchor moveWithCells="1" sizeWithCells="1">
                  <from>
                    <xdr:col>248</xdr:col>
                    <xdr:colOff>381000</xdr:colOff>
                    <xdr:row>23</xdr:row>
                    <xdr:rowOff>200025</xdr:rowOff>
                  </from>
                  <to>
                    <xdr:col>250</xdr:col>
                    <xdr:colOff>76200</xdr:colOff>
                    <xdr:row>24</xdr:row>
                    <xdr:rowOff>190500</xdr:rowOff>
                  </to>
                </anchor>
              </controlPr>
            </control>
          </mc:Choice>
        </mc:AlternateContent>
        <mc:AlternateContent xmlns:mc="http://schemas.openxmlformats.org/markup-compatibility/2006">
          <mc:Choice Requires="x14">
            <control shapeId="27774" r:id="rId1226" name="p02c49cb13">
              <controlPr defaultSize="0" autoFill="0" autoLine="0" autoPict="0">
                <anchor moveWithCells="1" sizeWithCells="1">
                  <from>
                    <xdr:col>250</xdr:col>
                    <xdr:colOff>47625</xdr:colOff>
                    <xdr:row>23</xdr:row>
                    <xdr:rowOff>200025</xdr:rowOff>
                  </from>
                  <to>
                    <xdr:col>250</xdr:col>
                    <xdr:colOff>352425</xdr:colOff>
                    <xdr:row>24</xdr:row>
                    <xdr:rowOff>190500</xdr:rowOff>
                  </to>
                </anchor>
              </controlPr>
            </control>
          </mc:Choice>
        </mc:AlternateContent>
        <mc:AlternateContent xmlns:mc="http://schemas.openxmlformats.org/markup-compatibility/2006">
          <mc:Choice Requires="x14">
            <control shapeId="27775" r:id="rId1227" name="p02c49cb14">
              <controlPr defaultSize="0" autoFill="0" autoLine="0" autoPict="0">
                <anchor moveWithCells="1" sizeWithCells="1">
                  <from>
                    <xdr:col>250</xdr:col>
                    <xdr:colOff>323850</xdr:colOff>
                    <xdr:row>23</xdr:row>
                    <xdr:rowOff>200025</xdr:rowOff>
                  </from>
                  <to>
                    <xdr:col>251</xdr:col>
                    <xdr:colOff>247650</xdr:colOff>
                    <xdr:row>24</xdr:row>
                    <xdr:rowOff>190500</xdr:rowOff>
                  </to>
                </anchor>
              </controlPr>
            </control>
          </mc:Choice>
        </mc:AlternateContent>
        <mc:AlternateContent xmlns:mc="http://schemas.openxmlformats.org/markup-compatibility/2006">
          <mc:Choice Requires="x14">
            <control shapeId="27776" r:id="rId1228" name="p02c49cb15">
              <controlPr defaultSize="0" autoFill="0" autoLine="0" autoPict="0">
                <anchor moveWithCells="1" sizeWithCells="1">
                  <from>
                    <xdr:col>251</xdr:col>
                    <xdr:colOff>209550</xdr:colOff>
                    <xdr:row>23</xdr:row>
                    <xdr:rowOff>200025</xdr:rowOff>
                  </from>
                  <to>
                    <xdr:col>252</xdr:col>
                    <xdr:colOff>133350</xdr:colOff>
                    <xdr:row>24</xdr:row>
                    <xdr:rowOff>190500</xdr:rowOff>
                  </to>
                </anchor>
              </controlPr>
            </control>
          </mc:Choice>
        </mc:AlternateContent>
        <mc:AlternateContent xmlns:mc="http://schemas.openxmlformats.org/markup-compatibility/2006">
          <mc:Choice Requires="x14">
            <control shapeId="27777" r:id="rId1229" name="p02c50g01">
              <controlPr defaultSize="0" print="0" autoFill="0" autoPict="0">
                <anchor moveWithCells="1" sizeWithCells="1">
                  <from>
                    <xdr:col>253</xdr:col>
                    <xdr:colOff>0</xdr:colOff>
                    <xdr:row>7</xdr:row>
                    <xdr:rowOff>0</xdr:rowOff>
                  </from>
                  <to>
                    <xdr:col>258</xdr:col>
                    <xdr:colOff>0</xdr:colOff>
                    <xdr:row>8</xdr:row>
                    <xdr:rowOff>0</xdr:rowOff>
                  </to>
                </anchor>
              </controlPr>
            </control>
          </mc:Choice>
        </mc:AlternateContent>
        <mc:AlternateContent xmlns:mc="http://schemas.openxmlformats.org/markup-compatibility/2006">
          <mc:Choice Requires="x14">
            <control shapeId="27778" r:id="rId1230" name="p02c50g01o01">
              <controlPr defaultSize="0" autoFill="0" autoLine="0" autoPict="0">
                <anchor moveWithCells="1" sizeWithCells="1">
                  <from>
                    <xdr:col>254</xdr:col>
                    <xdr:colOff>47625</xdr:colOff>
                    <xdr:row>7</xdr:row>
                    <xdr:rowOff>66675</xdr:rowOff>
                  </from>
                  <to>
                    <xdr:col>255</xdr:col>
                    <xdr:colOff>228600</xdr:colOff>
                    <xdr:row>7</xdr:row>
                    <xdr:rowOff>285750</xdr:rowOff>
                  </to>
                </anchor>
              </controlPr>
            </control>
          </mc:Choice>
        </mc:AlternateContent>
        <mc:AlternateContent xmlns:mc="http://schemas.openxmlformats.org/markup-compatibility/2006">
          <mc:Choice Requires="x14">
            <control shapeId="27779" r:id="rId1231" name="p02c50g01o02">
              <controlPr defaultSize="0" autoFill="0" autoLine="0" autoPict="0">
                <anchor moveWithCells="1" sizeWithCells="1">
                  <from>
                    <xdr:col>256</xdr:col>
                    <xdr:colOff>57150</xdr:colOff>
                    <xdr:row>7</xdr:row>
                    <xdr:rowOff>66675</xdr:rowOff>
                  </from>
                  <to>
                    <xdr:col>256</xdr:col>
                    <xdr:colOff>361950</xdr:colOff>
                    <xdr:row>7</xdr:row>
                    <xdr:rowOff>285750</xdr:rowOff>
                  </to>
                </anchor>
              </controlPr>
            </control>
          </mc:Choice>
        </mc:AlternateContent>
        <mc:AlternateContent xmlns:mc="http://schemas.openxmlformats.org/markup-compatibility/2006">
          <mc:Choice Requires="x14">
            <control shapeId="27780" r:id="rId1232" name="p02c50g02">
              <controlPr defaultSize="0" print="0" autoFill="0" autoPict="0">
                <anchor moveWithCells="1" sizeWithCells="1">
                  <from>
                    <xdr:col>253</xdr:col>
                    <xdr:colOff>0</xdr:colOff>
                    <xdr:row>11</xdr:row>
                    <xdr:rowOff>0</xdr:rowOff>
                  </from>
                  <to>
                    <xdr:col>258</xdr:col>
                    <xdr:colOff>0</xdr:colOff>
                    <xdr:row>13</xdr:row>
                    <xdr:rowOff>0</xdr:rowOff>
                  </to>
                </anchor>
              </controlPr>
            </control>
          </mc:Choice>
        </mc:AlternateContent>
        <mc:AlternateContent xmlns:mc="http://schemas.openxmlformats.org/markup-compatibility/2006">
          <mc:Choice Requires="x14">
            <control shapeId="27781" r:id="rId1233" name="p02c50g02o01">
              <controlPr defaultSize="0" autoFill="0" autoLine="0" autoPict="0">
                <anchor moveWithCells="1" sizeWithCells="1">
                  <from>
                    <xdr:col>254</xdr:col>
                    <xdr:colOff>47625</xdr:colOff>
                    <xdr:row>11</xdr:row>
                    <xdr:rowOff>123825</xdr:rowOff>
                  </from>
                  <to>
                    <xdr:col>255</xdr:col>
                    <xdr:colOff>228600</xdr:colOff>
                    <xdr:row>12</xdr:row>
                    <xdr:rowOff>133350</xdr:rowOff>
                  </to>
                </anchor>
              </controlPr>
            </control>
          </mc:Choice>
        </mc:AlternateContent>
        <mc:AlternateContent xmlns:mc="http://schemas.openxmlformats.org/markup-compatibility/2006">
          <mc:Choice Requires="x14">
            <control shapeId="27782" r:id="rId1234" name="p02c50g02o02">
              <controlPr defaultSize="0" autoFill="0" autoLine="0" autoPict="0">
                <anchor moveWithCells="1" sizeWithCells="1">
                  <from>
                    <xdr:col>256</xdr:col>
                    <xdr:colOff>57150</xdr:colOff>
                    <xdr:row>11</xdr:row>
                    <xdr:rowOff>123825</xdr:rowOff>
                  </from>
                  <to>
                    <xdr:col>256</xdr:col>
                    <xdr:colOff>361950</xdr:colOff>
                    <xdr:row>12</xdr:row>
                    <xdr:rowOff>133350</xdr:rowOff>
                  </to>
                </anchor>
              </controlPr>
            </control>
          </mc:Choice>
        </mc:AlternateContent>
        <mc:AlternateContent xmlns:mc="http://schemas.openxmlformats.org/markup-compatibility/2006">
          <mc:Choice Requires="x14">
            <control shapeId="27783" r:id="rId1235" name="p02c50g05">
              <controlPr defaultSize="0" print="0" autoFill="0" autoPict="0">
                <anchor moveWithCells="1" sizeWithCells="1">
                  <from>
                    <xdr:col>253</xdr:col>
                    <xdr:colOff>0</xdr:colOff>
                    <xdr:row>25</xdr:row>
                    <xdr:rowOff>0</xdr:rowOff>
                  </from>
                  <to>
                    <xdr:col>258</xdr:col>
                    <xdr:colOff>0</xdr:colOff>
                    <xdr:row>30</xdr:row>
                    <xdr:rowOff>0</xdr:rowOff>
                  </to>
                </anchor>
              </controlPr>
            </control>
          </mc:Choice>
        </mc:AlternateContent>
        <mc:AlternateContent xmlns:mc="http://schemas.openxmlformats.org/markup-compatibility/2006">
          <mc:Choice Requires="x14">
            <control shapeId="27784" r:id="rId1236" name="p02c50cb01">
              <controlPr defaultSize="0" autoFill="0" autoLine="0" autoPict="0">
                <anchor moveWithCells="1" sizeWithCells="1">
                  <from>
                    <xdr:col>253</xdr:col>
                    <xdr:colOff>247650</xdr:colOff>
                    <xdr:row>19</xdr:row>
                    <xdr:rowOff>38100</xdr:rowOff>
                  </from>
                  <to>
                    <xdr:col>254</xdr:col>
                    <xdr:colOff>66675</xdr:colOff>
                    <xdr:row>20</xdr:row>
                    <xdr:rowOff>28575</xdr:rowOff>
                  </to>
                </anchor>
              </controlPr>
            </control>
          </mc:Choice>
        </mc:AlternateContent>
        <mc:AlternateContent xmlns:mc="http://schemas.openxmlformats.org/markup-compatibility/2006">
          <mc:Choice Requires="x14">
            <control shapeId="27785" r:id="rId1237" name="p02c50cb02">
              <controlPr defaultSize="0" autoFill="0" autoLine="0" autoPict="0">
                <anchor moveWithCells="1" sizeWithCells="1">
                  <from>
                    <xdr:col>254</xdr:col>
                    <xdr:colOff>28575</xdr:colOff>
                    <xdr:row>19</xdr:row>
                    <xdr:rowOff>38100</xdr:rowOff>
                  </from>
                  <to>
                    <xdr:col>255</xdr:col>
                    <xdr:colOff>209550</xdr:colOff>
                    <xdr:row>20</xdr:row>
                    <xdr:rowOff>28575</xdr:rowOff>
                  </to>
                </anchor>
              </controlPr>
            </control>
          </mc:Choice>
        </mc:AlternateContent>
        <mc:AlternateContent xmlns:mc="http://schemas.openxmlformats.org/markup-compatibility/2006">
          <mc:Choice Requires="x14">
            <control shapeId="27786" r:id="rId1238" name="p02c50cb03">
              <controlPr defaultSize="0" autoFill="0" autoLine="0" autoPict="0">
                <anchor moveWithCells="1" sizeWithCells="1">
                  <from>
                    <xdr:col>255</xdr:col>
                    <xdr:colOff>180975</xdr:colOff>
                    <xdr:row>19</xdr:row>
                    <xdr:rowOff>38100</xdr:rowOff>
                  </from>
                  <to>
                    <xdr:col>256</xdr:col>
                    <xdr:colOff>104775</xdr:colOff>
                    <xdr:row>20</xdr:row>
                    <xdr:rowOff>28575</xdr:rowOff>
                  </to>
                </anchor>
              </controlPr>
            </control>
          </mc:Choice>
        </mc:AlternateContent>
        <mc:AlternateContent xmlns:mc="http://schemas.openxmlformats.org/markup-compatibility/2006">
          <mc:Choice Requires="x14">
            <control shapeId="27787" r:id="rId1239" name="p02c50cb04">
              <controlPr defaultSize="0" autoFill="0" autoLine="0" autoPict="0">
                <anchor moveWithCells="1" sizeWithCells="1">
                  <from>
                    <xdr:col>256</xdr:col>
                    <xdr:colOff>76200</xdr:colOff>
                    <xdr:row>19</xdr:row>
                    <xdr:rowOff>38100</xdr:rowOff>
                  </from>
                  <to>
                    <xdr:col>257</xdr:col>
                    <xdr:colOff>0</xdr:colOff>
                    <xdr:row>20</xdr:row>
                    <xdr:rowOff>28575</xdr:rowOff>
                  </to>
                </anchor>
              </controlPr>
            </control>
          </mc:Choice>
        </mc:AlternateContent>
        <mc:AlternateContent xmlns:mc="http://schemas.openxmlformats.org/markup-compatibility/2006">
          <mc:Choice Requires="x14">
            <control shapeId="27788" r:id="rId1240" name="p02c50g03">
              <controlPr defaultSize="0" print="0" autoFill="0" autoPict="0">
                <anchor moveWithCells="1" sizeWithCells="1">
                  <from>
                    <xdr:col>253</xdr:col>
                    <xdr:colOff>0</xdr:colOff>
                    <xdr:row>13</xdr:row>
                    <xdr:rowOff>0</xdr:rowOff>
                  </from>
                  <to>
                    <xdr:col>258</xdr:col>
                    <xdr:colOff>0</xdr:colOff>
                    <xdr:row>17</xdr:row>
                    <xdr:rowOff>0</xdr:rowOff>
                  </to>
                </anchor>
              </controlPr>
            </control>
          </mc:Choice>
        </mc:AlternateContent>
        <mc:AlternateContent xmlns:mc="http://schemas.openxmlformats.org/markup-compatibility/2006">
          <mc:Choice Requires="x14">
            <control shapeId="27789" r:id="rId1241" name="p02c50g03o01">
              <controlPr defaultSize="0" autoFill="0" autoLine="0" autoPict="0">
                <anchor moveWithCells="1" sizeWithCells="1">
                  <from>
                    <xdr:col>253</xdr:col>
                    <xdr:colOff>352425</xdr:colOff>
                    <xdr:row>15</xdr:row>
                    <xdr:rowOff>9525</xdr:rowOff>
                  </from>
                  <to>
                    <xdr:col>255</xdr:col>
                    <xdr:colOff>47625</xdr:colOff>
                    <xdr:row>16</xdr:row>
                    <xdr:rowOff>0</xdr:rowOff>
                  </to>
                </anchor>
              </controlPr>
            </control>
          </mc:Choice>
        </mc:AlternateContent>
        <mc:AlternateContent xmlns:mc="http://schemas.openxmlformats.org/markup-compatibility/2006">
          <mc:Choice Requires="x14">
            <control shapeId="27790" r:id="rId1242" name="p02c50g03o02">
              <controlPr defaultSize="0" autoFill="0" autoLine="0" autoPict="0">
                <anchor moveWithCells="1" sizeWithCells="1">
                  <from>
                    <xdr:col>255</xdr:col>
                    <xdr:colOff>47625</xdr:colOff>
                    <xdr:row>15</xdr:row>
                    <xdr:rowOff>9525</xdr:rowOff>
                  </from>
                  <to>
                    <xdr:col>255</xdr:col>
                    <xdr:colOff>352425</xdr:colOff>
                    <xdr:row>16</xdr:row>
                    <xdr:rowOff>0</xdr:rowOff>
                  </to>
                </anchor>
              </controlPr>
            </control>
          </mc:Choice>
        </mc:AlternateContent>
        <mc:AlternateContent xmlns:mc="http://schemas.openxmlformats.org/markup-compatibility/2006">
          <mc:Choice Requires="x14">
            <control shapeId="27791" r:id="rId1243" name="p02c50g03o03">
              <controlPr defaultSize="0" autoFill="0" autoLine="0" autoPict="0">
                <anchor moveWithCells="1" sizeWithCells="1">
                  <from>
                    <xdr:col>255</xdr:col>
                    <xdr:colOff>361950</xdr:colOff>
                    <xdr:row>15</xdr:row>
                    <xdr:rowOff>9525</xdr:rowOff>
                  </from>
                  <to>
                    <xdr:col>256</xdr:col>
                    <xdr:colOff>285750</xdr:colOff>
                    <xdr:row>16</xdr:row>
                    <xdr:rowOff>0</xdr:rowOff>
                  </to>
                </anchor>
              </controlPr>
            </control>
          </mc:Choice>
        </mc:AlternateContent>
        <mc:AlternateContent xmlns:mc="http://schemas.openxmlformats.org/markup-compatibility/2006">
          <mc:Choice Requires="x14">
            <control shapeId="27792" r:id="rId1244" name="p02c50g05o01">
              <controlPr defaultSize="0" autoFill="0" autoLine="0" autoPict="0">
                <anchor moveWithCells="1" sizeWithCells="1">
                  <from>
                    <xdr:col>253</xdr:col>
                    <xdr:colOff>66675</xdr:colOff>
                    <xdr:row>27</xdr:row>
                    <xdr:rowOff>0</xdr:rowOff>
                  </from>
                  <to>
                    <xdr:col>253</xdr:col>
                    <xdr:colOff>371475</xdr:colOff>
                    <xdr:row>27</xdr:row>
                    <xdr:rowOff>219075</xdr:rowOff>
                  </to>
                </anchor>
              </controlPr>
            </control>
          </mc:Choice>
        </mc:AlternateContent>
        <mc:AlternateContent xmlns:mc="http://schemas.openxmlformats.org/markup-compatibility/2006">
          <mc:Choice Requires="x14">
            <control shapeId="27793" r:id="rId1245" name="p02c50g05o02">
              <controlPr defaultSize="0" autoFill="0" autoLine="0" autoPict="0">
                <anchor moveWithCells="1" sizeWithCells="1">
                  <from>
                    <xdr:col>253</xdr:col>
                    <xdr:colOff>381000</xdr:colOff>
                    <xdr:row>27</xdr:row>
                    <xdr:rowOff>0</xdr:rowOff>
                  </from>
                  <to>
                    <xdr:col>255</xdr:col>
                    <xdr:colOff>76200</xdr:colOff>
                    <xdr:row>27</xdr:row>
                    <xdr:rowOff>219075</xdr:rowOff>
                  </to>
                </anchor>
              </controlPr>
            </control>
          </mc:Choice>
        </mc:AlternateContent>
        <mc:AlternateContent xmlns:mc="http://schemas.openxmlformats.org/markup-compatibility/2006">
          <mc:Choice Requires="x14">
            <control shapeId="27794" r:id="rId1246" name="p02c50g05o03">
              <controlPr defaultSize="0" autoFill="0" autoLine="0" autoPict="0">
                <anchor moveWithCells="1" sizeWithCells="1">
                  <from>
                    <xdr:col>255</xdr:col>
                    <xdr:colOff>76200</xdr:colOff>
                    <xdr:row>27</xdr:row>
                    <xdr:rowOff>0</xdr:rowOff>
                  </from>
                  <to>
                    <xdr:col>256</xdr:col>
                    <xdr:colOff>0</xdr:colOff>
                    <xdr:row>27</xdr:row>
                    <xdr:rowOff>219075</xdr:rowOff>
                  </to>
                </anchor>
              </controlPr>
            </control>
          </mc:Choice>
        </mc:AlternateContent>
        <mc:AlternateContent xmlns:mc="http://schemas.openxmlformats.org/markup-compatibility/2006">
          <mc:Choice Requires="x14">
            <control shapeId="27795" r:id="rId1247" name="p02c50g05o04">
              <controlPr defaultSize="0" autoFill="0" autoLine="0" autoPict="0">
                <anchor moveWithCells="1" sizeWithCells="1">
                  <from>
                    <xdr:col>255</xdr:col>
                    <xdr:colOff>361950</xdr:colOff>
                    <xdr:row>27</xdr:row>
                    <xdr:rowOff>0</xdr:rowOff>
                  </from>
                  <to>
                    <xdr:col>256</xdr:col>
                    <xdr:colOff>285750</xdr:colOff>
                    <xdr:row>27</xdr:row>
                    <xdr:rowOff>219075</xdr:rowOff>
                  </to>
                </anchor>
              </controlPr>
            </control>
          </mc:Choice>
        </mc:AlternateContent>
        <mc:AlternateContent xmlns:mc="http://schemas.openxmlformats.org/markup-compatibility/2006">
          <mc:Choice Requires="x14">
            <control shapeId="27796" r:id="rId1248" name="p02c50g05o05">
              <controlPr defaultSize="0" autoFill="0" autoLine="0" autoPict="0">
                <anchor moveWithCells="1" sizeWithCells="1">
                  <from>
                    <xdr:col>256</xdr:col>
                    <xdr:colOff>209550</xdr:colOff>
                    <xdr:row>27</xdr:row>
                    <xdr:rowOff>0</xdr:rowOff>
                  </from>
                  <to>
                    <xdr:col>257</xdr:col>
                    <xdr:colOff>133350</xdr:colOff>
                    <xdr:row>27</xdr:row>
                    <xdr:rowOff>219075</xdr:rowOff>
                  </to>
                </anchor>
              </controlPr>
            </control>
          </mc:Choice>
        </mc:AlternateContent>
        <mc:AlternateContent xmlns:mc="http://schemas.openxmlformats.org/markup-compatibility/2006">
          <mc:Choice Requires="x14">
            <control shapeId="27797" r:id="rId1249" name="p02c50cb11">
              <controlPr defaultSize="0" autoFill="0" autoLine="0" autoPict="0">
                <anchor moveWithCells="1" sizeWithCells="1">
                  <from>
                    <xdr:col>253</xdr:col>
                    <xdr:colOff>95250</xdr:colOff>
                    <xdr:row>23</xdr:row>
                    <xdr:rowOff>200025</xdr:rowOff>
                  </from>
                  <to>
                    <xdr:col>253</xdr:col>
                    <xdr:colOff>400050</xdr:colOff>
                    <xdr:row>24</xdr:row>
                    <xdr:rowOff>190500</xdr:rowOff>
                  </to>
                </anchor>
              </controlPr>
            </control>
          </mc:Choice>
        </mc:AlternateContent>
        <mc:AlternateContent xmlns:mc="http://schemas.openxmlformats.org/markup-compatibility/2006">
          <mc:Choice Requires="x14">
            <control shapeId="27798" r:id="rId1250" name="p02c50cb12">
              <controlPr defaultSize="0" autoFill="0" autoLine="0" autoPict="0">
                <anchor moveWithCells="1" sizeWithCells="1">
                  <from>
                    <xdr:col>253</xdr:col>
                    <xdr:colOff>381000</xdr:colOff>
                    <xdr:row>23</xdr:row>
                    <xdr:rowOff>200025</xdr:rowOff>
                  </from>
                  <to>
                    <xdr:col>255</xdr:col>
                    <xdr:colOff>76200</xdr:colOff>
                    <xdr:row>24</xdr:row>
                    <xdr:rowOff>190500</xdr:rowOff>
                  </to>
                </anchor>
              </controlPr>
            </control>
          </mc:Choice>
        </mc:AlternateContent>
        <mc:AlternateContent xmlns:mc="http://schemas.openxmlformats.org/markup-compatibility/2006">
          <mc:Choice Requires="x14">
            <control shapeId="27799" r:id="rId1251" name="p02c50cb13">
              <controlPr defaultSize="0" autoFill="0" autoLine="0" autoPict="0">
                <anchor moveWithCells="1" sizeWithCells="1">
                  <from>
                    <xdr:col>255</xdr:col>
                    <xdr:colOff>47625</xdr:colOff>
                    <xdr:row>23</xdr:row>
                    <xdr:rowOff>200025</xdr:rowOff>
                  </from>
                  <to>
                    <xdr:col>255</xdr:col>
                    <xdr:colOff>352425</xdr:colOff>
                    <xdr:row>24</xdr:row>
                    <xdr:rowOff>190500</xdr:rowOff>
                  </to>
                </anchor>
              </controlPr>
            </control>
          </mc:Choice>
        </mc:AlternateContent>
        <mc:AlternateContent xmlns:mc="http://schemas.openxmlformats.org/markup-compatibility/2006">
          <mc:Choice Requires="x14">
            <control shapeId="27800" r:id="rId1252" name="p02c50cb14">
              <controlPr defaultSize="0" autoFill="0" autoLine="0" autoPict="0">
                <anchor moveWithCells="1" sizeWithCells="1">
                  <from>
                    <xdr:col>255</xdr:col>
                    <xdr:colOff>323850</xdr:colOff>
                    <xdr:row>23</xdr:row>
                    <xdr:rowOff>200025</xdr:rowOff>
                  </from>
                  <to>
                    <xdr:col>256</xdr:col>
                    <xdr:colOff>247650</xdr:colOff>
                    <xdr:row>24</xdr:row>
                    <xdr:rowOff>190500</xdr:rowOff>
                  </to>
                </anchor>
              </controlPr>
            </control>
          </mc:Choice>
        </mc:AlternateContent>
        <mc:AlternateContent xmlns:mc="http://schemas.openxmlformats.org/markup-compatibility/2006">
          <mc:Choice Requires="x14">
            <control shapeId="27801" r:id="rId1253" name="p02c50cb15">
              <controlPr defaultSize="0" autoFill="0" autoLine="0" autoPict="0">
                <anchor moveWithCells="1" sizeWithCells="1">
                  <from>
                    <xdr:col>256</xdr:col>
                    <xdr:colOff>209550</xdr:colOff>
                    <xdr:row>23</xdr:row>
                    <xdr:rowOff>200025</xdr:rowOff>
                  </from>
                  <to>
                    <xdr:col>257</xdr:col>
                    <xdr:colOff>133350</xdr:colOff>
                    <xdr:row>24</xdr:row>
                    <xdr:rowOff>190500</xdr:rowOff>
                  </to>
                </anchor>
              </controlPr>
            </control>
          </mc:Choice>
        </mc:AlternateContent>
        <mc:AlternateContent xmlns:mc="http://schemas.openxmlformats.org/markup-compatibility/2006">
          <mc:Choice Requires="x14">
            <control shapeId="27802" r:id="rId1254" name="p02c51g01">
              <controlPr defaultSize="0" print="0" autoFill="0" autoPict="0">
                <anchor moveWithCells="1" sizeWithCells="1">
                  <from>
                    <xdr:col>258</xdr:col>
                    <xdr:colOff>0</xdr:colOff>
                    <xdr:row>7</xdr:row>
                    <xdr:rowOff>0</xdr:rowOff>
                  </from>
                  <to>
                    <xdr:col>263</xdr:col>
                    <xdr:colOff>0</xdr:colOff>
                    <xdr:row>8</xdr:row>
                    <xdr:rowOff>0</xdr:rowOff>
                  </to>
                </anchor>
              </controlPr>
            </control>
          </mc:Choice>
        </mc:AlternateContent>
        <mc:AlternateContent xmlns:mc="http://schemas.openxmlformats.org/markup-compatibility/2006">
          <mc:Choice Requires="x14">
            <control shapeId="27803" r:id="rId1255" name="p02c51g01o01">
              <controlPr defaultSize="0" autoFill="0" autoLine="0" autoPict="0">
                <anchor moveWithCells="1" sizeWithCells="1">
                  <from>
                    <xdr:col>259</xdr:col>
                    <xdr:colOff>47625</xdr:colOff>
                    <xdr:row>7</xdr:row>
                    <xdr:rowOff>66675</xdr:rowOff>
                  </from>
                  <to>
                    <xdr:col>260</xdr:col>
                    <xdr:colOff>228600</xdr:colOff>
                    <xdr:row>7</xdr:row>
                    <xdr:rowOff>285750</xdr:rowOff>
                  </to>
                </anchor>
              </controlPr>
            </control>
          </mc:Choice>
        </mc:AlternateContent>
        <mc:AlternateContent xmlns:mc="http://schemas.openxmlformats.org/markup-compatibility/2006">
          <mc:Choice Requires="x14">
            <control shapeId="27804" r:id="rId1256" name="p02c51g01o02">
              <controlPr defaultSize="0" autoFill="0" autoLine="0" autoPict="0">
                <anchor moveWithCells="1" sizeWithCells="1">
                  <from>
                    <xdr:col>261</xdr:col>
                    <xdr:colOff>57150</xdr:colOff>
                    <xdr:row>7</xdr:row>
                    <xdr:rowOff>66675</xdr:rowOff>
                  </from>
                  <to>
                    <xdr:col>261</xdr:col>
                    <xdr:colOff>361950</xdr:colOff>
                    <xdr:row>7</xdr:row>
                    <xdr:rowOff>285750</xdr:rowOff>
                  </to>
                </anchor>
              </controlPr>
            </control>
          </mc:Choice>
        </mc:AlternateContent>
        <mc:AlternateContent xmlns:mc="http://schemas.openxmlformats.org/markup-compatibility/2006">
          <mc:Choice Requires="x14">
            <control shapeId="27805" r:id="rId1257" name="p02c51g02">
              <controlPr defaultSize="0" print="0" autoFill="0" autoPict="0">
                <anchor moveWithCells="1" sizeWithCells="1">
                  <from>
                    <xdr:col>258</xdr:col>
                    <xdr:colOff>0</xdr:colOff>
                    <xdr:row>11</xdr:row>
                    <xdr:rowOff>0</xdr:rowOff>
                  </from>
                  <to>
                    <xdr:col>263</xdr:col>
                    <xdr:colOff>0</xdr:colOff>
                    <xdr:row>13</xdr:row>
                    <xdr:rowOff>0</xdr:rowOff>
                  </to>
                </anchor>
              </controlPr>
            </control>
          </mc:Choice>
        </mc:AlternateContent>
        <mc:AlternateContent xmlns:mc="http://schemas.openxmlformats.org/markup-compatibility/2006">
          <mc:Choice Requires="x14">
            <control shapeId="27806" r:id="rId1258" name="p02c51g02o01">
              <controlPr defaultSize="0" autoFill="0" autoLine="0" autoPict="0">
                <anchor moveWithCells="1" sizeWithCells="1">
                  <from>
                    <xdr:col>259</xdr:col>
                    <xdr:colOff>47625</xdr:colOff>
                    <xdr:row>11</xdr:row>
                    <xdr:rowOff>123825</xdr:rowOff>
                  </from>
                  <to>
                    <xdr:col>260</xdr:col>
                    <xdr:colOff>228600</xdr:colOff>
                    <xdr:row>12</xdr:row>
                    <xdr:rowOff>133350</xdr:rowOff>
                  </to>
                </anchor>
              </controlPr>
            </control>
          </mc:Choice>
        </mc:AlternateContent>
        <mc:AlternateContent xmlns:mc="http://schemas.openxmlformats.org/markup-compatibility/2006">
          <mc:Choice Requires="x14">
            <control shapeId="27807" r:id="rId1259" name="p02c51g02o02">
              <controlPr defaultSize="0" autoFill="0" autoLine="0" autoPict="0">
                <anchor moveWithCells="1" sizeWithCells="1">
                  <from>
                    <xdr:col>261</xdr:col>
                    <xdr:colOff>57150</xdr:colOff>
                    <xdr:row>11</xdr:row>
                    <xdr:rowOff>123825</xdr:rowOff>
                  </from>
                  <to>
                    <xdr:col>261</xdr:col>
                    <xdr:colOff>361950</xdr:colOff>
                    <xdr:row>12</xdr:row>
                    <xdr:rowOff>133350</xdr:rowOff>
                  </to>
                </anchor>
              </controlPr>
            </control>
          </mc:Choice>
        </mc:AlternateContent>
        <mc:AlternateContent xmlns:mc="http://schemas.openxmlformats.org/markup-compatibility/2006">
          <mc:Choice Requires="x14">
            <control shapeId="27808" r:id="rId1260" name="p02c51g05">
              <controlPr defaultSize="0" print="0" autoFill="0" autoPict="0">
                <anchor moveWithCells="1" sizeWithCells="1">
                  <from>
                    <xdr:col>258</xdr:col>
                    <xdr:colOff>0</xdr:colOff>
                    <xdr:row>25</xdr:row>
                    <xdr:rowOff>0</xdr:rowOff>
                  </from>
                  <to>
                    <xdr:col>263</xdr:col>
                    <xdr:colOff>0</xdr:colOff>
                    <xdr:row>30</xdr:row>
                    <xdr:rowOff>0</xdr:rowOff>
                  </to>
                </anchor>
              </controlPr>
            </control>
          </mc:Choice>
        </mc:AlternateContent>
        <mc:AlternateContent xmlns:mc="http://schemas.openxmlformats.org/markup-compatibility/2006">
          <mc:Choice Requires="x14">
            <control shapeId="27809" r:id="rId1261" name="p02c51cb01">
              <controlPr defaultSize="0" autoFill="0" autoLine="0" autoPict="0">
                <anchor moveWithCells="1" sizeWithCells="1">
                  <from>
                    <xdr:col>258</xdr:col>
                    <xdr:colOff>247650</xdr:colOff>
                    <xdr:row>19</xdr:row>
                    <xdr:rowOff>38100</xdr:rowOff>
                  </from>
                  <to>
                    <xdr:col>259</xdr:col>
                    <xdr:colOff>66675</xdr:colOff>
                    <xdr:row>20</xdr:row>
                    <xdr:rowOff>28575</xdr:rowOff>
                  </to>
                </anchor>
              </controlPr>
            </control>
          </mc:Choice>
        </mc:AlternateContent>
        <mc:AlternateContent xmlns:mc="http://schemas.openxmlformats.org/markup-compatibility/2006">
          <mc:Choice Requires="x14">
            <control shapeId="27810" r:id="rId1262" name="p02c51cb02">
              <controlPr defaultSize="0" autoFill="0" autoLine="0" autoPict="0">
                <anchor moveWithCells="1" sizeWithCells="1">
                  <from>
                    <xdr:col>259</xdr:col>
                    <xdr:colOff>28575</xdr:colOff>
                    <xdr:row>19</xdr:row>
                    <xdr:rowOff>38100</xdr:rowOff>
                  </from>
                  <to>
                    <xdr:col>260</xdr:col>
                    <xdr:colOff>209550</xdr:colOff>
                    <xdr:row>20</xdr:row>
                    <xdr:rowOff>28575</xdr:rowOff>
                  </to>
                </anchor>
              </controlPr>
            </control>
          </mc:Choice>
        </mc:AlternateContent>
        <mc:AlternateContent xmlns:mc="http://schemas.openxmlformats.org/markup-compatibility/2006">
          <mc:Choice Requires="x14">
            <control shapeId="27811" r:id="rId1263" name="p02c51cb03">
              <controlPr defaultSize="0" autoFill="0" autoLine="0" autoPict="0">
                <anchor moveWithCells="1" sizeWithCells="1">
                  <from>
                    <xdr:col>260</xdr:col>
                    <xdr:colOff>180975</xdr:colOff>
                    <xdr:row>19</xdr:row>
                    <xdr:rowOff>38100</xdr:rowOff>
                  </from>
                  <to>
                    <xdr:col>261</xdr:col>
                    <xdr:colOff>104775</xdr:colOff>
                    <xdr:row>20</xdr:row>
                    <xdr:rowOff>28575</xdr:rowOff>
                  </to>
                </anchor>
              </controlPr>
            </control>
          </mc:Choice>
        </mc:AlternateContent>
        <mc:AlternateContent xmlns:mc="http://schemas.openxmlformats.org/markup-compatibility/2006">
          <mc:Choice Requires="x14">
            <control shapeId="27812" r:id="rId1264" name="p02c51cb04">
              <controlPr defaultSize="0" autoFill="0" autoLine="0" autoPict="0">
                <anchor moveWithCells="1" sizeWithCells="1">
                  <from>
                    <xdr:col>261</xdr:col>
                    <xdr:colOff>76200</xdr:colOff>
                    <xdr:row>19</xdr:row>
                    <xdr:rowOff>38100</xdr:rowOff>
                  </from>
                  <to>
                    <xdr:col>262</xdr:col>
                    <xdr:colOff>0</xdr:colOff>
                    <xdr:row>20</xdr:row>
                    <xdr:rowOff>28575</xdr:rowOff>
                  </to>
                </anchor>
              </controlPr>
            </control>
          </mc:Choice>
        </mc:AlternateContent>
        <mc:AlternateContent xmlns:mc="http://schemas.openxmlformats.org/markup-compatibility/2006">
          <mc:Choice Requires="x14">
            <control shapeId="27813" r:id="rId1265" name="p02c51g03">
              <controlPr defaultSize="0" print="0" autoFill="0" autoPict="0">
                <anchor moveWithCells="1" sizeWithCells="1">
                  <from>
                    <xdr:col>258</xdr:col>
                    <xdr:colOff>0</xdr:colOff>
                    <xdr:row>13</xdr:row>
                    <xdr:rowOff>0</xdr:rowOff>
                  </from>
                  <to>
                    <xdr:col>263</xdr:col>
                    <xdr:colOff>0</xdr:colOff>
                    <xdr:row>17</xdr:row>
                    <xdr:rowOff>0</xdr:rowOff>
                  </to>
                </anchor>
              </controlPr>
            </control>
          </mc:Choice>
        </mc:AlternateContent>
        <mc:AlternateContent xmlns:mc="http://schemas.openxmlformats.org/markup-compatibility/2006">
          <mc:Choice Requires="x14">
            <control shapeId="27814" r:id="rId1266" name="p02c51g03o01">
              <controlPr defaultSize="0" autoFill="0" autoLine="0" autoPict="0">
                <anchor moveWithCells="1" sizeWithCells="1">
                  <from>
                    <xdr:col>258</xdr:col>
                    <xdr:colOff>352425</xdr:colOff>
                    <xdr:row>15</xdr:row>
                    <xdr:rowOff>9525</xdr:rowOff>
                  </from>
                  <to>
                    <xdr:col>260</xdr:col>
                    <xdr:colOff>47625</xdr:colOff>
                    <xdr:row>16</xdr:row>
                    <xdr:rowOff>0</xdr:rowOff>
                  </to>
                </anchor>
              </controlPr>
            </control>
          </mc:Choice>
        </mc:AlternateContent>
        <mc:AlternateContent xmlns:mc="http://schemas.openxmlformats.org/markup-compatibility/2006">
          <mc:Choice Requires="x14">
            <control shapeId="27815" r:id="rId1267" name="p02c51g03o02">
              <controlPr defaultSize="0" autoFill="0" autoLine="0" autoPict="0">
                <anchor moveWithCells="1" sizeWithCells="1">
                  <from>
                    <xdr:col>260</xdr:col>
                    <xdr:colOff>47625</xdr:colOff>
                    <xdr:row>15</xdr:row>
                    <xdr:rowOff>9525</xdr:rowOff>
                  </from>
                  <to>
                    <xdr:col>260</xdr:col>
                    <xdr:colOff>352425</xdr:colOff>
                    <xdr:row>16</xdr:row>
                    <xdr:rowOff>0</xdr:rowOff>
                  </to>
                </anchor>
              </controlPr>
            </control>
          </mc:Choice>
        </mc:AlternateContent>
        <mc:AlternateContent xmlns:mc="http://schemas.openxmlformats.org/markup-compatibility/2006">
          <mc:Choice Requires="x14">
            <control shapeId="27816" r:id="rId1268" name="p02c51g03o03">
              <controlPr defaultSize="0" autoFill="0" autoLine="0" autoPict="0">
                <anchor moveWithCells="1" sizeWithCells="1">
                  <from>
                    <xdr:col>260</xdr:col>
                    <xdr:colOff>361950</xdr:colOff>
                    <xdr:row>15</xdr:row>
                    <xdr:rowOff>9525</xdr:rowOff>
                  </from>
                  <to>
                    <xdr:col>261</xdr:col>
                    <xdr:colOff>285750</xdr:colOff>
                    <xdr:row>16</xdr:row>
                    <xdr:rowOff>0</xdr:rowOff>
                  </to>
                </anchor>
              </controlPr>
            </control>
          </mc:Choice>
        </mc:AlternateContent>
        <mc:AlternateContent xmlns:mc="http://schemas.openxmlformats.org/markup-compatibility/2006">
          <mc:Choice Requires="x14">
            <control shapeId="27817" r:id="rId1269" name="p02c51g05o01">
              <controlPr defaultSize="0" autoFill="0" autoLine="0" autoPict="0">
                <anchor moveWithCells="1" sizeWithCells="1">
                  <from>
                    <xdr:col>258</xdr:col>
                    <xdr:colOff>66675</xdr:colOff>
                    <xdr:row>27</xdr:row>
                    <xdr:rowOff>0</xdr:rowOff>
                  </from>
                  <to>
                    <xdr:col>258</xdr:col>
                    <xdr:colOff>371475</xdr:colOff>
                    <xdr:row>27</xdr:row>
                    <xdr:rowOff>219075</xdr:rowOff>
                  </to>
                </anchor>
              </controlPr>
            </control>
          </mc:Choice>
        </mc:AlternateContent>
        <mc:AlternateContent xmlns:mc="http://schemas.openxmlformats.org/markup-compatibility/2006">
          <mc:Choice Requires="x14">
            <control shapeId="27818" r:id="rId1270" name="p02c51g05o02">
              <controlPr defaultSize="0" autoFill="0" autoLine="0" autoPict="0">
                <anchor moveWithCells="1" sizeWithCells="1">
                  <from>
                    <xdr:col>258</xdr:col>
                    <xdr:colOff>381000</xdr:colOff>
                    <xdr:row>27</xdr:row>
                    <xdr:rowOff>0</xdr:rowOff>
                  </from>
                  <to>
                    <xdr:col>260</xdr:col>
                    <xdr:colOff>76200</xdr:colOff>
                    <xdr:row>27</xdr:row>
                    <xdr:rowOff>219075</xdr:rowOff>
                  </to>
                </anchor>
              </controlPr>
            </control>
          </mc:Choice>
        </mc:AlternateContent>
        <mc:AlternateContent xmlns:mc="http://schemas.openxmlformats.org/markup-compatibility/2006">
          <mc:Choice Requires="x14">
            <control shapeId="27819" r:id="rId1271" name="p02c51g05o03">
              <controlPr defaultSize="0" autoFill="0" autoLine="0" autoPict="0">
                <anchor moveWithCells="1" sizeWithCells="1">
                  <from>
                    <xdr:col>260</xdr:col>
                    <xdr:colOff>76200</xdr:colOff>
                    <xdr:row>27</xdr:row>
                    <xdr:rowOff>0</xdr:rowOff>
                  </from>
                  <to>
                    <xdr:col>261</xdr:col>
                    <xdr:colOff>0</xdr:colOff>
                    <xdr:row>27</xdr:row>
                    <xdr:rowOff>219075</xdr:rowOff>
                  </to>
                </anchor>
              </controlPr>
            </control>
          </mc:Choice>
        </mc:AlternateContent>
        <mc:AlternateContent xmlns:mc="http://schemas.openxmlformats.org/markup-compatibility/2006">
          <mc:Choice Requires="x14">
            <control shapeId="27820" r:id="rId1272" name="p02c51g05o04">
              <controlPr defaultSize="0" autoFill="0" autoLine="0" autoPict="0">
                <anchor moveWithCells="1" sizeWithCells="1">
                  <from>
                    <xdr:col>260</xdr:col>
                    <xdr:colOff>361950</xdr:colOff>
                    <xdr:row>27</xdr:row>
                    <xdr:rowOff>0</xdr:rowOff>
                  </from>
                  <to>
                    <xdr:col>261</xdr:col>
                    <xdr:colOff>285750</xdr:colOff>
                    <xdr:row>27</xdr:row>
                    <xdr:rowOff>219075</xdr:rowOff>
                  </to>
                </anchor>
              </controlPr>
            </control>
          </mc:Choice>
        </mc:AlternateContent>
        <mc:AlternateContent xmlns:mc="http://schemas.openxmlformats.org/markup-compatibility/2006">
          <mc:Choice Requires="x14">
            <control shapeId="27821" r:id="rId1273" name="p02c51g05o05">
              <controlPr defaultSize="0" autoFill="0" autoLine="0" autoPict="0">
                <anchor moveWithCells="1" sizeWithCells="1">
                  <from>
                    <xdr:col>261</xdr:col>
                    <xdr:colOff>209550</xdr:colOff>
                    <xdr:row>27</xdr:row>
                    <xdr:rowOff>0</xdr:rowOff>
                  </from>
                  <to>
                    <xdr:col>262</xdr:col>
                    <xdr:colOff>133350</xdr:colOff>
                    <xdr:row>27</xdr:row>
                    <xdr:rowOff>219075</xdr:rowOff>
                  </to>
                </anchor>
              </controlPr>
            </control>
          </mc:Choice>
        </mc:AlternateContent>
        <mc:AlternateContent xmlns:mc="http://schemas.openxmlformats.org/markup-compatibility/2006">
          <mc:Choice Requires="x14">
            <control shapeId="27822" r:id="rId1274" name="p02c51cb11">
              <controlPr defaultSize="0" autoFill="0" autoLine="0" autoPict="0">
                <anchor moveWithCells="1" sizeWithCells="1">
                  <from>
                    <xdr:col>258</xdr:col>
                    <xdr:colOff>95250</xdr:colOff>
                    <xdr:row>23</xdr:row>
                    <xdr:rowOff>200025</xdr:rowOff>
                  </from>
                  <to>
                    <xdr:col>258</xdr:col>
                    <xdr:colOff>400050</xdr:colOff>
                    <xdr:row>24</xdr:row>
                    <xdr:rowOff>190500</xdr:rowOff>
                  </to>
                </anchor>
              </controlPr>
            </control>
          </mc:Choice>
        </mc:AlternateContent>
        <mc:AlternateContent xmlns:mc="http://schemas.openxmlformats.org/markup-compatibility/2006">
          <mc:Choice Requires="x14">
            <control shapeId="27823" r:id="rId1275" name="p02c51cb12">
              <controlPr defaultSize="0" autoFill="0" autoLine="0" autoPict="0">
                <anchor moveWithCells="1" sizeWithCells="1">
                  <from>
                    <xdr:col>258</xdr:col>
                    <xdr:colOff>381000</xdr:colOff>
                    <xdr:row>23</xdr:row>
                    <xdr:rowOff>200025</xdr:rowOff>
                  </from>
                  <to>
                    <xdr:col>260</xdr:col>
                    <xdr:colOff>76200</xdr:colOff>
                    <xdr:row>24</xdr:row>
                    <xdr:rowOff>190500</xdr:rowOff>
                  </to>
                </anchor>
              </controlPr>
            </control>
          </mc:Choice>
        </mc:AlternateContent>
        <mc:AlternateContent xmlns:mc="http://schemas.openxmlformats.org/markup-compatibility/2006">
          <mc:Choice Requires="x14">
            <control shapeId="27824" r:id="rId1276" name="p02c51cb13">
              <controlPr defaultSize="0" autoFill="0" autoLine="0" autoPict="0">
                <anchor moveWithCells="1" sizeWithCells="1">
                  <from>
                    <xdr:col>260</xdr:col>
                    <xdr:colOff>47625</xdr:colOff>
                    <xdr:row>23</xdr:row>
                    <xdr:rowOff>200025</xdr:rowOff>
                  </from>
                  <to>
                    <xdr:col>260</xdr:col>
                    <xdr:colOff>352425</xdr:colOff>
                    <xdr:row>24</xdr:row>
                    <xdr:rowOff>190500</xdr:rowOff>
                  </to>
                </anchor>
              </controlPr>
            </control>
          </mc:Choice>
        </mc:AlternateContent>
        <mc:AlternateContent xmlns:mc="http://schemas.openxmlformats.org/markup-compatibility/2006">
          <mc:Choice Requires="x14">
            <control shapeId="27825" r:id="rId1277" name="p02c51cb14">
              <controlPr defaultSize="0" autoFill="0" autoLine="0" autoPict="0">
                <anchor moveWithCells="1" sizeWithCells="1">
                  <from>
                    <xdr:col>260</xdr:col>
                    <xdr:colOff>323850</xdr:colOff>
                    <xdr:row>23</xdr:row>
                    <xdr:rowOff>200025</xdr:rowOff>
                  </from>
                  <to>
                    <xdr:col>261</xdr:col>
                    <xdr:colOff>247650</xdr:colOff>
                    <xdr:row>24</xdr:row>
                    <xdr:rowOff>190500</xdr:rowOff>
                  </to>
                </anchor>
              </controlPr>
            </control>
          </mc:Choice>
        </mc:AlternateContent>
        <mc:AlternateContent xmlns:mc="http://schemas.openxmlformats.org/markup-compatibility/2006">
          <mc:Choice Requires="x14">
            <control shapeId="27826" r:id="rId1278" name="p02c51cb15">
              <controlPr defaultSize="0" autoFill="0" autoLine="0" autoPict="0">
                <anchor moveWithCells="1" sizeWithCells="1">
                  <from>
                    <xdr:col>261</xdr:col>
                    <xdr:colOff>209550</xdr:colOff>
                    <xdr:row>23</xdr:row>
                    <xdr:rowOff>200025</xdr:rowOff>
                  </from>
                  <to>
                    <xdr:col>262</xdr:col>
                    <xdr:colOff>133350</xdr:colOff>
                    <xdr:row>24</xdr:row>
                    <xdr:rowOff>190500</xdr:rowOff>
                  </to>
                </anchor>
              </controlPr>
            </control>
          </mc:Choice>
        </mc:AlternateContent>
        <mc:AlternateContent xmlns:mc="http://schemas.openxmlformats.org/markup-compatibility/2006">
          <mc:Choice Requires="x14">
            <control shapeId="27829" r:id="rId1279" name="p02c01g06">
              <controlPr defaultSize="0" print="0" autoFill="0" autoPict="0">
                <anchor moveWithCells="1" sizeWithCells="1">
                  <from>
                    <xdr:col>8</xdr:col>
                    <xdr:colOff>0</xdr:colOff>
                    <xdr:row>38</xdr:row>
                    <xdr:rowOff>0</xdr:rowOff>
                  </from>
                  <to>
                    <xdr:col>13</xdr:col>
                    <xdr:colOff>0</xdr:colOff>
                    <xdr:row>43</xdr:row>
                    <xdr:rowOff>0</xdr:rowOff>
                  </to>
                </anchor>
              </controlPr>
            </control>
          </mc:Choice>
        </mc:AlternateContent>
        <mc:AlternateContent xmlns:mc="http://schemas.openxmlformats.org/markup-compatibility/2006">
          <mc:Choice Requires="x14">
            <control shapeId="27830" r:id="rId1280" name="p02c01g06o01">
              <controlPr defaultSize="0" autoFill="0" autoLine="0" autoPict="0">
                <anchor moveWithCells="1" sizeWithCells="1">
                  <from>
                    <xdr:col>8</xdr:col>
                    <xdr:colOff>114300</xdr:colOff>
                    <xdr:row>40</xdr:row>
                    <xdr:rowOff>0</xdr:rowOff>
                  </from>
                  <to>
                    <xdr:col>8</xdr:col>
                    <xdr:colOff>419100</xdr:colOff>
                    <xdr:row>40</xdr:row>
                    <xdr:rowOff>219075</xdr:rowOff>
                  </to>
                </anchor>
              </controlPr>
            </control>
          </mc:Choice>
        </mc:AlternateContent>
        <mc:AlternateContent xmlns:mc="http://schemas.openxmlformats.org/markup-compatibility/2006">
          <mc:Choice Requires="x14">
            <control shapeId="27831" r:id="rId1281" name="p02c01g06o02">
              <controlPr defaultSize="0" autoFill="0" autoLine="0" autoPict="0">
                <anchor moveWithCells="1" sizeWithCells="1">
                  <from>
                    <xdr:col>8</xdr:col>
                    <xdr:colOff>381000</xdr:colOff>
                    <xdr:row>40</xdr:row>
                    <xdr:rowOff>0</xdr:rowOff>
                  </from>
                  <to>
                    <xdr:col>10</xdr:col>
                    <xdr:colOff>76200</xdr:colOff>
                    <xdr:row>40</xdr:row>
                    <xdr:rowOff>219075</xdr:rowOff>
                  </to>
                </anchor>
              </controlPr>
            </control>
          </mc:Choice>
        </mc:AlternateContent>
        <mc:AlternateContent xmlns:mc="http://schemas.openxmlformats.org/markup-compatibility/2006">
          <mc:Choice Requires="x14">
            <control shapeId="27832" r:id="rId1282" name="p02c01g06o03">
              <controlPr defaultSize="0" autoFill="0" autoLine="0" autoPict="0">
                <anchor moveWithCells="1" sizeWithCells="1">
                  <from>
                    <xdr:col>10</xdr:col>
                    <xdr:colOff>47625</xdr:colOff>
                    <xdr:row>40</xdr:row>
                    <xdr:rowOff>0</xdr:rowOff>
                  </from>
                  <to>
                    <xdr:col>10</xdr:col>
                    <xdr:colOff>352425</xdr:colOff>
                    <xdr:row>40</xdr:row>
                    <xdr:rowOff>219075</xdr:rowOff>
                  </to>
                </anchor>
              </controlPr>
            </control>
          </mc:Choice>
        </mc:AlternateContent>
        <mc:AlternateContent xmlns:mc="http://schemas.openxmlformats.org/markup-compatibility/2006">
          <mc:Choice Requires="x14">
            <control shapeId="27836" r:id="rId1283" name="p02c02g06">
              <controlPr defaultSize="0" print="0" autoFill="0" autoPict="0">
                <anchor moveWithCells="1" sizeWithCells="1">
                  <from>
                    <xdr:col>13</xdr:col>
                    <xdr:colOff>0</xdr:colOff>
                    <xdr:row>38</xdr:row>
                    <xdr:rowOff>0</xdr:rowOff>
                  </from>
                  <to>
                    <xdr:col>18</xdr:col>
                    <xdr:colOff>0</xdr:colOff>
                    <xdr:row>43</xdr:row>
                    <xdr:rowOff>0</xdr:rowOff>
                  </to>
                </anchor>
              </controlPr>
            </control>
          </mc:Choice>
        </mc:AlternateContent>
        <mc:AlternateContent xmlns:mc="http://schemas.openxmlformats.org/markup-compatibility/2006">
          <mc:Choice Requires="x14">
            <control shapeId="27837" r:id="rId1284" name="p02c03g06">
              <controlPr defaultSize="0" print="0" autoFill="0" autoPict="0">
                <anchor moveWithCells="1" sizeWithCells="1">
                  <from>
                    <xdr:col>18</xdr:col>
                    <xdr:colOff>0</xdr:colOff>
                    <xdr:row>38</xdr:row>
                    <xdr:rowOff>0</xdr:rowOff>
                  </from>
                  <to>
                    <xdr:col>23</xdr:col>
                    <xdr:colOff>0</xdr:colOff>
                    <xdr:row>43</xdr:row>
                    <xdr:rowOff>0</xdr:rowOff>
                  </to>
                </anchor>
              </controlPr>
            </control>
          </mc:Choice>
        </mc:AlternateContent>
        <mc:AlternateContent xmlns:mc="http://schemas.openxmlformats.org/markup-compatibility/2006">
          <mc:Choice Requires="x14">
            <control shapeId="27838" r:id="rId1285" name="p02c04g06">
              <controlPr defaultSize="0" print="0" autoFill="0" autoPict="0">
                <anchor moveWithCells="1" sizeWithCells="1">
                  <from>
                    <xdr:col>23</xdr:col>
                    <xdr:colOff>0</xdr:colOff>
                    <xdr:row>38</xdr:row>
                    <xdr:rowOff>0</xdr:rowOff>
                  </from>
                  <to>
                    <xdr:col>28</xdr:col>
                    <xdr:colOff>0</xdr:colOff>
                    <xdr:row>43</xdr:row>
                    <xdr:rowOff>0</xdr:rowOff>
                  </to>
                </anchor>
              </controlPr>
            </control>
          </mc:Choice>
        </mc:AlternateContent>
        <mc:AlternateContent xmlns:mc="http://schemas.openxmlformats.org/markup-compatibility/2006">
          <mc:Choice Requires="x14">
            <control shapeId="27839" r:id="rId1286" name="p02c05g06">
              <controlPr defaultSize="0" print="0" autoFill="0" autoPict="0">
                <anchor moveWithCells="1" sizeWithCells="1">
                  <from>
                    <xdr:col>28</xdr:col>
                    <xdr:colOff>0</xdr:colOff>
                    <xdr:row>38</xdr:row>
                    <xdr:rowOff>0</xdr:rowOff>
                  </from>
                  <to>
                    <xdr:col>33</xdr:col>
                    <xdr:colOff>0</xdr:colOff>
                    <xdr:row>43</xdr:row>
                    <xdr:rowOff>0</xdr:rowOff>
                  </to>
                </anchor>
              </controlPr>
            </control>
          </mc:Choice>
        </mc:AlternateContent>
        <mc:AlternateContent xmlns:mc="http://schemas.openxmlformats.org/markup-compatibility/2006">
          <mc:Choice Requires="x14">
            <control shapeId="27840" r:id="rId1287" name="p02c06g06">
              <controlPr defaultSize="0" print="0" autoFill="0" autoPict="0">
                <anchor moveWithCells="1" sizeWithCells="1">
                  <from>
                    <xdr:col>33</xdr:col>
                    <xdr:colOff>0</xdr:colOff>
                    <xdr:row>38</xdr:row>
                    <xdr:rowOff>0</xdr:rowOff>
                  </from>
                  <to>
                    <xdr:col>38</xdr:col>
                    <xdr:colOff>0</xdr:colOff>
                    <xdr:row>43</xdr:row>
                    <xdr:rowOff>0</xdr:rowOff>
                  </to>
                </anchor>
              </controlPr>
            </control>
          </mc:Choice>
        </mc:AlternateContent>
        <mc:AlternateContent xmlns:mc="http://schemas.openxmlformats.org/markup-compatibility/2006">
          <mc:Choice Requires="x14">
            <control shapeId="27841" r:id="rId1288" name="p02c07g06">
              <controlPr defaultSize="0" print="0" autoFill="0" autoPict="0">
                <anchor moveWithCells="1" sizeWithCells="1">
                  <from>
                    <xdr:col>38</xdr:col>
                    <xdr:colOff>0</xdr:colOff>
                    <xdr:row>38</xdr:row>
                    <xdr:rowOff>0</xdr:rowOff>
                  </from>
                  <to>
                    <xdr:col>43</xdr:col>
                    <xdr:colOff>0</xdr:colOff>
                    <xdr:row>43</xdr:row>
                    <xdr:rowOff>0</xdr:rowOff>
                  </to>
                </anchor>
              </controlPr>
            </control>
          </mc:Choice>
        </mc:AlternateContent>
        <mc:AlternateContent xmlns:mc="http://schemas.openxmlformats.org/markup-compatibility/2006">
          <mc:Choice Requires="x14">
            <control shapeId="27842" r:id="rId1289" name="p02c08g06">
              <controlPr defaultSize="0" print="0" autoFill="0" autoPict="0">
                <anchor moveWithCells="1" sizeWithCells="1">
                  <from>
                    <xdr:col>43</xdr:col>
                    <xdr:colOff>0</xdr:colOff>
                    <xdr:row>38</xdr:row>
                    <xdr:rowOff>0</xdr:rowOff>
                  </from>
                  <to>
                    <xdr:col>48</xdr:col>
                    <xdr:colOff>0</xdr:colOff>
                    <xdr:row>43</xdr:row>
                    <xdr:rowOff>0</xdr:rowOff>
                  </to>
                </anchor>
              </controlPr>
            </control>
          </mc:Choice>
        </mc:AlternateContent>
        <mc:AlternateContent xmlns:mc="http://schemas.openxmlformats.org/markup-compatibility/2006">
          <mc:Choice Requires="x14">
            <control shapeId="27843" r:id="rId1290" name="p02c09g06">
              <controlPr defaultSize="0" print="0" autoFill="0" autoPict="0">
                <anchor moveWithCells="1" sizeWithCells="1">
                  <from>
                    <xdr:col>48</xdr:col>
                    <xdr:colOff>0</xdr:colOff>
                    <xdr:row>38</xdr:row>
                    <xdr:rowOff>0</xdr:rowOff>
                  </from>
                  <to>
                    <xdr:col>53</xdr:col>
                    <xdr:colOff>0</xdr:colOff>
                    <xdr:row>43</xdr:row>
                    <xdr:rowOff>0</xdr:rowOff>
                  </to>
                </anchor>
              </controlPr>
            </control>
          </mc:Choice>
        </mc:AlternateContent>
        <mc:AlternateContent xmlns:mc="http://schemas.openxmlformats.org/markup-compatibility/2006">
          <mc:Choice Requires="x14">
            <control shapeId="27844" r:id="rId1291" name="p02c10g06">
              <controlPr defaultSize="0" print="0" autoFill="0" autoPict="0">
                <anchor moveWithCells="1" sizeWithCells="1">
                  <from>
                    <xdr:col>53</xdr:col>
                    <xdr:colOff>0</xdr:colOff>
                    <xdr:row>38</xdr:row>
                    <xdr:rowOff>0</xdr:rowOff>
                  </from>
                  <to>
                    <xdr:col>58</xdr:col>
                    <xdr:colOff>0</xdr:colOff>
                    <xdr:row>43</xdr:row>
                    <xdr:rowOff>0</xdr:rowOff>
                  </to>
                </anchor>
              </controlPr>
            </control>
          </mc:Choice>
        </mc:AlternateContent>
        <mc:AlternateContent xmlns:mc="http://schemas.openxmlformats.org/markup-compatibility/2006">
          <mc:Choice Requires="x14">
            <control shapeId="27845" r:id="rId1292" name="p02c11g06">
              <controlPr defaultSize="0" print="0" autoFill="0" autoPict="0">
                <anchor moveWithCells="1" sizeWithCells="1">
                  <from>
                    <xdr:col>58</xdr:col>
                    <xdr:colOff>0</xdr:colOff>
                    <xdr:row>38</xdr:row>
                    <xdr:rowOff>0</xdr:rowOff>
                  </from>
                  <to>
                    <xdr:col>63</xdr:col>
                    <xdr:colOff>0</xdr:colOff>
                    <xdr:row>43</xdr:row>
                    <xdr:rowOff>0</xdr:rowOff>
                  </to>
                </anchor>
              </controlPr>
            </control>
          </mc:Choice>
        </mc:AlternateContent>
        <mc:AlternateContent xmlns:mc="http://schemas.openxmlformats.org/markup-compatibility/2006">
          <mc:Choice Requires="x14">
            <control shapeId="27846" r:id="rId1293" name="p02c12g06">
              <controlPr defaultSize="0" print="0" autoFill="0" autoPict="0">
                <anchor moveWithCells="1" sizeWithCells="1">
                  <from>
                    <xdr:col>63</xdr:col>
                    <xdr:colOff>0</xdr:colOff>
                    <xdr:row>38</xdr:row>
                    <xdr:rowOff>0</xdr:rowOff>
                  </from>
                  <to>
                    <xdr:col>68</xdr:col>
                    <xdr:colOff>0</xdr:colOff>
                    <xdr:row>43</xdr:row>
                    <xdr:rowOff>0</xdr:rowOff>
                  </to>
                </anchor>
              </controlPr>
            </control>
          </mc:Choice>
        </mc:AlternateContent>
        <mc:AlternateContent xmlns:mc="http://schemas.openxmlformats.org/markup-compatibility/2006">
          <mc:Choice Requires="x14">
            <control shapeId="27847" r:id="rId1294" name="p02c13g06">
              <controlPr defaultSize="0" print="0" autoFill="0" autoPict="0">
                <anchor moveWithCells="1" sizeWithCells="1">
                  <from>
                    <xdr:col>68</xdr:col>
                    <xdr:colOff>0</xdr:colOff>
                    <xdr:row>38</xdr:row>
                    <xdr:rowOff>0</xdr:rowOff>
                  </from>
                  <to>
                    <xdr:col>73</xdr:col>
                    <xdr:colOff>0</xdr:colOff>
                    <xdr:row>43</xdr:row>
                    <xdr:rowOff>0</xdr:rowOff>
                  </to>
                </anchor>
              </controlPr>
            </control>
          </mc:Choice>
        </mc:AlternateContent>
        <mc:AlternateContent xmlns:mc="http://schemas.openxmlformats.org/markup-compatibility/2006">
          <mc:Choice Requires="x14">
            <control shapeId="27848" r:id="rId1295" name="p02c14g06">
              <controlPr defaultSize="0" print="0" autoFill="0" autoPict="0" macro="[0]!GroupBox3272_Click">
                <anchor moveWithCells="1" sizeWithCells="1">
                  <from>
                    <xdr:col>73</xdr:col>
                    <xdr:colOff>0</xdr:colOff>
                    <xdr:row>38</xdr:row>
                    <xdr:rowOff>0</xdr:rowOff>
                  </from>
                  <to>
                    <xdr:col>78</xdr:col>
                    <xdr:colOff>0</xdr:colOff>
                    <xdr:row>43</xdr:row>
                    <xdr:rowOff>0</xdr:rowOff>
                  </to>
                </anchor>
              </controlPr>
            </control>
          </mc:Choice>
        </mc:AlternateContent>
        <mc:AlternateContent xmlns:mc="http://schemas.openxmlformats.org/markup-compatibility/2006">
          <mc:Choice Requires="x14">
            <control shapeId="27849" r:id="rId1296" name="p02c15g06">
              <controlPr defaultSize="0" print="0" autoFill="0" autoPict="0">
                <anchor moveWithCells="1" sizeWithCells="1">
                  <from>
                    <xdr:col>78</xdr:col>
                    <xdr:colOff>0</xdr:colOff>
                    <xdr:row>38</xdr:row>
                    <xdr:rowOff>0</xdr:rowOff>
                  </from>
                  <to>
                    <xdr:col>83</xdr:col>
                    <xdr:colOff>0</xdr:colOff>
                    <xdr:row>43</xdr:row>
                    <xdr:rowOff>0</xdr:rowOff>
                  </to>
                </anchor>
              </controlPr>
            </control>
          </mc:Choice>
        </mc:AlternateContent>
        <mc:AlternateContent xmlns:mc="http://schemas.openxmlformats.org/markup-compatibility/2006">
          <mc:Choice Requires="x14">
            <control shapeId="27850" r:id="rId1297" name="p02c16g06">
              <controlPr defaultSize="0" print="0" autoFill="0" autoPict="0">
                <anchor moveWithCells="1" sizeWithCells="1">
                  <from>
                    <xdr:col>83</xdr:col>
                    <xdr:colOff>0</xdr:colOff>
                    <xdr:row>38</xdr:row>
                    <xdr:rowOff>0</xdr:rowOff>
                  </from>
                  <to>
                    <xdr:col>88</xdr:col>
                    <xdr:colOff>0</xdr:colOff>
                    <xdr:row>43</xdr:row>
                    <xdr:rowOff>0</xdr:rowOff>
                  </to>
                </anchor>
              </controlPr>
            </control>
          </mc:Choice>
        </mc:AlternateContent>
        <mc:AlternateContent xmlns:mc="http://schemas.openxmlformats.org/markup-compatibility/2006">
          <mc:Choice Requires="x14">
            <control shapeId="27851" r:id="rId1298" name="p02c17g06">
              <controlPr defaultSize="0" print="0" autoFill="0" autoPict="0">
                <anchor moveWithCells="1" sizeWithCells="1">
                  <from>
                    <xdr:col>88</xdr:col>
                    <xdr:colOff>0</xdr:colOff>
                    <xdr:row>38</xdr:row>
                    <xdr:rowOff>0</xdr:rowOff>
                  </from>
                  <to>
                    <xdr:col>93</xdr:col>
                    <xdr:colOff>0</xdr:colOff>
                    <xdr:row>43</xdr:row>
                    <xdr:rowOff>0</xdr:rowOff>
                  </to>
                </anchor>
              </controlPr>
            </control>
          </mc:Choice>
        </mc:AlternateContent>
        <mc:AlternateContent xmlns:mc="http://schemas.openxmlformats.org/markup-compatibility/2006">
          <mc:Choice Requires="x14">
            <control shapeId="27852" r:id="rId1299" name="p02c18g06">
              <controlPr defaultSize="0" print="0" autoFill="0" autoPict="0">
                <anchor moveWithCells="1" sizeWithCells="1">
                  <from>
                    <xdr:col>93</xdr:col>
                    <xdr:colOff>0</xdr:colOff>
                    <xdr:row>38</xdr:row>
                    <xdr:rowOff>0</xdr:rowOff>
                  </from>
                  <to>
                    <xdr:col>98</xdr:col>
                    <xdr:colOff>0</xdr:colOff>
                    <xdr:row>43</xdr:row>
                    <xdr:rowOff>0</xdr:rowOff>
                  </to>
                </anchor>
              </controlPr>
            </control>
          </mc:Choice>
        </mc:AlternateContent>
        <mc:AlternateContent xmlns:mc="http://schemas.openxmlformats.org/markup-compatibility/2006">
          <mc:Choice Requires="x14">
            <control shapeId="27853" r:id="rId1300" name="p02c19g06">
              <controlPr defaultSize="0" print="0" autoFill="0" autoPict="0">
                <anchor moveWithCells="1" sizeWithCells="1">
                  <from>
                    <xdr:col>98</xdr:col>
                    <xdr:colOff>0</xdr:colOff>
                    <xdr:row>38</xdr:row>
                    <xdr:rowOff>0</xdr:rowOff>
                  </from>
                  <to>
                    <xdr:col>103</xdr:col>
                    <xdr:colOff>0</xdr:colOff>
                    <xdr:row>43</xdr:row>
                    <xdr:rowOff>0</xdr:rowOff>
                  </to>
                </anchor>
              </controlPr>
            </control>
          </mc:Choice>
        </mc:AlternateContent>
        <mc:AlternateContent xmlns:mc="http://schemas.openxmlformats.org/markup-compatibility/2006">
          <mc:Choice Requires="x14">
            <control shapeId="27854" r:id="rId1301" name="p02c20g06">
              <controlPr defaultSize="0" print="0" autoFill="0" autoPict="0">
                <anchor moveWithCells="1" sizeWithCells="1">
                  <from>
                    <xdr:col>103</xdr:col>
                    <xdr:colOff>0</xdr:colOff>
                    <xdr:row>38</xdr:row>
                    <xdr:rowOff>0</xdr:rowOff>
                  </from>
                  <to>
                    <xdr:col>108</xdr:col>
                    <xdr:colOff>0</xdr:colOff>
                    <xdr:row>43</xdr:row>
                    <xdr:rowOff>0</xdr:rowOff>
                  </to>
                </anchor>
              </controlPr>
            </control>
          </mc:Choice>
        </mc:AlternateContent>
        <mc:AlternateContent xmlns:mc="http://schemas.openxmlformats.org/markup-compatibility/2006">
          <mc:Choice Requires="x14">
            <control shapeId="27855" r:id="rId1302" name="p02c21g06">
              <controlPr defaultSize="0" print="0" autoFill="0" autoPict="0">
                <anchor moveWithCells="1" sizeWithCells="1">
                  <from>
                    <xdr:col>108</xdr:col>
                    <xdr:colOff>0</xdr:colOff>
                    <xdr:row>38</xdr:row>
                    <xdr:rowOff>0</xdr:rowOff>
                  </from>
                  <to>
                    <xdr:col>113</xdr:col>
                    <xdr:colOff>0</xdr:colOff>
                    <xdr:row>43</xdr:row>
                    <xdr:rowOff>0</xdr:rowOff>
                  </to>
                </anchor>
              </controlPr>
            </control>
          </mc:Choice>
        </mc:AlternateContent>
        <mc:AlternateContent xmlns:mc="http://schemas.openxmlformats.org/markup-compatibility/2006">
          <mc:Choice Requires="x14">
            <control shapeId="27856" r:id="rId1303" name="p02c22g06">
              <controlPr defaultSize="0" print="0" autoFill="0" autoPict="0">
                <anchor moveWithCells="1" sizeWithCells="1">
                  <from>
                    <xdr:col>113</xdr:col>
                    <xdr:colOff>0</xdr:colOff>
                    <xdr:row>38</xdr:row>
                    <xdr:rowOff>0</xdr:rowOff>
                  </from>
                  <to>
                    <xdr:col>118</xdr:col>
                    <xdr:colOff>0</xdr:colOff>
                    <xdr:row>43</xdr:row>
                    <xdr:rowOff>0</xdr:rowOff>
                  </to>
                </anchor>
              </controlPr>
            </control>
          </mc:Choice>
        </mc:AlternateContent>
        <mc:AlternateContent xmlns:mc="http://schemas.openxmlformats.org/markup-compatibility/2006">
          <mc:Choice Requires="x14">
            <control shapeId="27857" r:id="rId1304" name="p02c23g06">
              <controlPr defaultSize="0" print="0" autoFill="0" autoPict="0">
                <anchor moveWithCells="1" sizeWithCells="1">
                  <from>
                    <xdr:col>118</xdr:col>
                    <xdr:colOff>0</xdr:colOff>
                    <xdr:row>38</xdr:row>
                    <xdr:rowOff>0</xdr:rowOff>
                  </from>
                  <to>
                    <xdr:col>123</xdr:col>
                    <xdr:colOff>0</xdr:colOff>
                    <xdr:row>43</xdr:row>
                    <xdr:rowOff>0</xdr:rowOff>
                  </to>
                </anchor>
              </controlPr>
            </control>
          </mc:Choice>
        </mc:AlternateContent>
        <mc:AlternateContent xmlns:mc="http://schemas.openxmlformats.org/markup-compatibility/2006">
          <mc:Choice Requires="x14">
            <control shapeId="27858" r:id="rId1305" name="p02c24g06">
              <controlPr defaultSize="0" print="0" autoFill="0" autoPict="0">
                <anchor moveWithCells="1" sizeWithCells="1">
                  <from>
                    <xdr:col>123</xdr:col>
                    <xdr:colOff>0</xdr:colOff>
                    <xdr:row>38</xdr:row>
                    <xdr:rowOff>0</xdr:rowOff>
                  </from>
                  <to>
                    <xdr:col>128</xdr:col>
                    <xdr:colOff>0</xdr:colOff>
                    <xdr:row>43</xdr:row>
                    <xdr:rowOff>0</xdr:rowOff>
                  </to>
                </anchor>
              </controlPr>
            </control>
          </mc:Choice>
        </mc:AlternateContent>
        <mc:AlternateContent xmlns:mc="http://schemas.openxmlformats.org/markup-compatibility/2006">
          <mc:Choice Requires="x14">
            <control shapeId="27859" r:id="rId1306" name="p02c25g06">
              <controlPr defaultSize="0" print="0" autoFill="0" autoPict="0">
                <anchor moveWithCells="1" sizeWithCells="1">
                  <from>
                    <xdr:col>128</xdr:col>
                    <xdr:colOff>0</xdr:colOff>
                    <xdr:row>38</xdr:row>
                    <xdr:rowOff>0</xdr:rowOff>
                  </from>
                  <to>
                    <xdr:col>133</xdr:col>
                    <xdr:colOff>0</xdr:colOff>
                    <xdr:row>43</xdr:row>
                    <xdr:rowOff>0</xdr:rowOff>
                  </to>
                </anchor>
              </controlPr>
            </control>
          </mc:Choice>
        </mc:AlternateContent>
        <mc:AlternateContent xmlns:mc="http://schemas.openxmlformats.org/markup-compatibility/2006">
          <mc:Choice Requires="x14">
            <control shapeId="27860" r:id="rId1307" name="p02c26g06">
              <controlPr defaultSize="0" print="0" autoFill="0" autoPict="0">
                <anchor moveWithCells="1" sizeWithCells="1">
                  <from>
                    <xdr:col>133</xdr:col>
                    <xdr:colOff>0</xdr:colOff>
                    <xdr:row>38</xdr:row>
                    <xdr:rowOff>0</xdr:rowOff>
                  </from>
                  <to>
                    <xdr:col>138</xdr:col>
                    <xdr:colOff>0</xdr:colOff>
                    <xdr:row>43</xdr:row>
                    <xdr:rowOff>0</xdr:rowOff>
                  </to>
                </anchor>
              </controlPr>
            </control>
          </mc:Choice>
        </mc:AlternateContent>
        <mc:AlternateContent xmlns:mc="http://schemas.openxmlformats.org/markup-compatibility/2006">
          <mc:Choice Requires="x14">
            <control shapeId="27861" r:id="rId1308" name="p02c27g06">
              <controlPr defaultSize="0" print="0" autoFill="0" autoPict="0">
                <anchor moveWithCells="1" sizeWithCells="1">
                  <from>
                    <xdr:col>138</xdr:col>
                    <xdr:colOff>0</xdr:colOff>
                    <xdr:row>38</xdr:row>
                    <xdr:rowOff>0</xdr:rowOff>
                  </from>
                  <to>
                    <xdr:col>143</xdr:col>
                    <xdr:colOff>0</xdr:colOff>
                    <xdr:row>43</xdr:row>
                    <xdr:rowOff>0</xdr:rowOff>
                  </to>
                </anchor>
              </controlPr>
            </control>
          </mc:Choice>
        </mc:AlternateContent>
        <mc:AlternateContent xmlns:mc="http://schemas.openxmlformats.org/markup-compatibility/2006">
          <mc:Choice Requires="x14">
            <control shapeId="27862" r:id="rId1309" name="p02c28g06">
              <controlPr defaultSize="0" print="0" autoFill="0" autoPict="0">
                <anchor moveWithCells="1" sizeWithCells="1">
                  <from>
                    <xdr:col>143</xdr:col>
                    <xdr:colOff>0</xdr:colOff>
                    <xdr:row>38</xdr:row>
                    <xdr:rowOff>0</xdr:rowOff>
                  </from>
                  <to>
                    <xdr:col>148</xdr:col>
                    <xdr:colOff>0</xdr:colOff>
                    <xdr:row>43</xdr:row>
                    <xdr:rowOff>0</xdr:rowOff>
                  </to>
                </anchor>
              </controlPr>
            </control>
          </mc:Choice>
        </mc:AlternateContent>
        <mc:AlternateContent xmlns:mc="http://schemas.openxmlformats.org/markup-compatibility/2006">
          <mc:Choice Requires="x14">
            <control shapeId="27863" r:id="rId1310" name="p02c29g06">
              <controlPr defaultSize="0" print="0" autoFill="0" autoPict="0">
                <anchor moveWithCells="1" sizeWithCells="1">
                  <from>
                    <xdr:col>148</xdr:col>
                    <xdr:colOff>0</xdr:colOff>
                    <xdr:row>38</xdr:row>
                    <xdr:rowOff>0</xdr:rowOff>
                  </from>
                  <to>
                    <xdr:col>153</xdr:col>
                    <xdr:colOff>0</xdr:colOff>
                    <xdr:row>43</xdr:row>
                    <xdr:rowOff>0</xdr:rowOff>
                  </to>
                </anchor>
              </controlPr>
            </control>
          </mc:Choice>
        </mc:AlternateContent>
        <mc:AlternateContent xmlns:mc="http://schemas.openxmlformats.org/markup-compatibility/2006">
          <mc:Choice Requires="x14">
            <control shapeId="27864" r:id="rId1311" name="p02c30g06">
              <controlPr defaultSize="0" print="0" autoFill="0" autoPict="0">
                <anchor moveWithCells="1" sizeWithCells="1">
                  <from>
                    <xdr:col>153</xdr:col>
                    <xdr:colOff>0</xdr:colOff>
                    <xdr:row>38</xdr:row>
                    <xdr:rowOff>0</xdr:rowOff>
                  </from>
                  <to>
                    <xdr:col>158</xdr:col>
                    <xdr:colOff>0</xdr:colOff>
                    <xdr:row>43</xdr:row>
                    <xdr:rowOff>0</xdr:rowOff>
                  </to>
                </anchor>
              </controlPr>
            </control>
          </mc:Choice>
        </mc:AlternateContent>
        <mc:AlternateContent xmlns:mc="http://schemas.openxmlformats.org/markup-compatibility/2006">
          <mc:Choice Requires="x14">
            <control shapeId="27865" r:id="rId1312" name="p02c31g06">
              <controlPr defaultSize="0" print="0" autoFill="0" autoPict="0">
                <anchor moveWithCells="1" sizeWithCells="1">
                  <from>
                    <xdr:col>158</xdr:col>
                    <xdr:colOff>0</xdr:colOff>
                    <xdr:row>38</xdr:row>
                    <xdr:rowOff>0</xdr:rowOff>
                  </from>
                  <to>
                    <xdr:col>163</xdr:col>
                    <xdr:colOff>0</xdr:colOff>
                    <xdr:row>43</xdr:row>
                    <xdr:rowOff>0</xdr:rowOff>
                  </to>
                </anchor>
              </controlPr>
            </control>
          </mc:Choice>
        </mc:AlternateContent>
        <mc:AlternateContent xmlns:mc="http://schemas.openxmlformats.org/markup-compatibility/2006">
          <mc:Choice Requires="x14">
            <control shapeId="27866" r:id="rId1313" name="p02c32g06">
              <controlPr defaultSize="0" print="0" autoFill="0" autoPict="0">
                <anchor moveWithCells="1" sizeWithCells="1">
                  <from>
                    <xdr:col>163</xdr:col>
                    <xdr:colOff>0</xdr:colOff>
                    <xdr:row>38</xdr:row>
                    <xdr:rowOff>0</xdr:rowOff>
                  </from>
                  <to>
                    <xdr:col>168</xdr:col>
                    <xdr:colOff>0</xdr:colOff>
                    <xdr:row>43</xdr:row>
                    <xdr:rowOff>0</xdr:rowOff>
                  </to>
                </anchor>
              </controlPr>
            </control>
          </mc:Choice>
        </mc:AlternateContent>
        <mc:AlternateContent xmlns:mc="http://schemas.openxmlformats.org/markup-compatibility/2006">
          <mc:Choice Requires="x14">
            <control shapeId="27868" r:id="rId1314" name="p02c33g06">
              <controlPr defaultSize="0" print="0" autoFill="0" autoPict="0">
                <anchor moveWithCells="1" sizeWithCells="1">
                  <from>
                    <xdr:col>168</xdr:col>
                    <xdr:colOff>0</xdr:colOff>
                    <xdr:row>38</xdr:row>
                    <xdr:rowOff>0</xdr:rowOff>
                  </from>
                  <to>
                    <xdr:col>173</xdr:col>
                    <xdr:colOff>0</xdr:colOff>
                    <xdr:row>43</xdr:row>
                    <xdr:rowOff>0</xdr:rowOff>
                  </to>
                </anchor>
              </controlPr>
            </control>
          </mc:Choice>
        </mc:AlternateContent>
        <mc:AlternateContent xmlns:mc="http://schemas.openxmlformats.org/markup-compatibility/2006">
          <mc:Choice Requires="x14">
            <control shapeId="27869" r:id="rId1315" name="p02c34g06">
              <controlPr defaultSize="0" print="0" autoFill="0" autoPict="0">
                <anchor moveWithCells="1" sizeWithCells="1">
                  <from>
                    <xdr:col>173</xdr:col>
                    <xdr:colOff>0</xdr:colOff>
                    <xdr:row>38</xdr:row>
                    <xdr:rowOff>0</xdr:rowOff>
                  </from>
                  <to>
                    <xdr:col>178</xdr:col>
                    <xdr:colOff>0</xdr:colOff>
                    <xdr:row>43</xdr:row>
                    <xdr:rowOff>0</xdr:rowOff>
                  </to>
                </anchor>
              </controlPr>
            </control>
          </mc:Choice>
        </mc:AlternateContent>
        <mc:AlternateContent xmlns:mc="http://schemas.openxmlformats.org/markup-compatibility/2006">
          <mc:Choice Requires="x14">
            <control shapeId="27870" r:id="rId1316" name="p02c35g06">
              <controlPr defaultSize="0" print="0" autoFill="0" autoPict="0">
                <anchor moveWithCells="1" sizeWithCells="1">
                  <from>
                    <xdr:col>178</xdr:col>
                    <xdr:colOff>0</xdr:colOff>
                    <xdr:row>38</xdr:row>
                    <xdr:rowOff>0</xdr:rowOff>
                  </from>
                  <to>
                    <xdr:col>183</xdr:col>
                    <xdr:colOff>0</xdr:colOff>
                    <xdr:row>43</xdr:row>
                    <xdr:rowOff>0</xdr:rowOff>
                  </to>
                </anchor>
              </controlPr>
            </control>
          </mc:Choice>
        </mc:AlternateContent>
        <mc:AlternateContent xmlns:mc="http://schemas.openxmlformats.org/markup-compatibility/2006">
          <mc:Choice Requires="x14">
            <control shapeId="27871" r:id="rId1317" name="p02c36g06">
              <controlPr defaultSize="0" print="0" autoFill="0" autoPict="0">
                <anchor moveWithCells="1" sizeWithCells="1">
                  <from>
                    <xdr:col>183</xdr:col>
                    <xdr:colOff>0</xdr:colOff>
                    <xdr:row>38</xdr:row>
                    <xdr:rowOff>0</xdr:rowOff>
                  </from>
                  <to>
                    <xdr:col>188</xdr:col>
                    <xdr:colOff>0</xdr:colOff>
                    <xdr:row>43</xdr:row>
                    <xdr:rowOff>0</xdr:rowOff>
                  </to>
                </anchor>
              </controlPr>
            </control>
          </mc:Choice>
        </mc:AlternateContent>
        <mc:AlternateContent xmlns:mc="http://schemas.openxmlformats.org/markup-compatibility/2006">
          <mc:Choice Requires="x14">
            <control shapeId="27872" r:id="rId1318" name="p02c37g06">
              <controlPr defaultSize="0" print="0" autoFill="0" autoPict="0">
                <anchor moveWithCells="1" sizeWithCells="1">
                  <from>
                    <xdr:col>188</xdr:col>
                    <xdr:colOff>0</xdr:colOff>
                    <xdr:row>38</xdr:row>
                    <xdr:rowOff>0</xdr:rowOff>
                  </from>
                  <to>
                    <xdr:col>193</xdr:col>
                    <xdr:colOff>0</xdr:colOff>
                    <xdr:row>43</xdr:row>
                    <xdr:rowOff>0</xdr:rowOff>
                  </to>
                </anchor>
              </controlPr>
            </control>
          </mc:Choice>
        </mc:AlternateContent>
        <mc:AlternateContent xmlns:mc="http://schemas.openxmlformats.org/markup-compatibility/2006">
          <mc:Choice Requires="x14">
            <control shapeId="27873" r:id="rId1319" name="p02c38g06">
              <controlPr defaultSize="0" print="0" autoFill="0" autoPict="0">
                <anchor moveWithCells="1" sizeWithCells="1">
                  <from>
                    <xdr:col>193</xdr:col>
                    <xdr:colOff>0</xdr:colOff>
                    <xdr:row>38</xdr:row>
                    <xdr:rowOff>0</xdr:rowOff>
                  </from>
                  <to>
                    <xdr:col>198</xdr:col>
                    <xdr:colOff>0</xdr:colOff>
                    <xdr:row>43</xdr:row>
                    <xdr:rowOff>0</xdr:rowOff>
                  </to>
                </anchor>
              </controlPr>
            </control>
          </mc:Choice>
        </mc:AlternateContent>
        <mc:AlternateContent xmlns:mc="http://schemas.openxmlformats.org/markup-compatibility/2006">
          <mc:Choice Requires="x14">
            <control shapeId="27874" r:id="rId1320" name="p02c39g06">
              <controlPr defaultSize="0" print="0" autoFill="0" autoPict="0">
                <anchor moveWithCells="1" sizeWithCells="1">
                  <from>
                    <xdr:col>198</xdr:col>
                    <xdr:colOff>0</xdr:colOff>
                    <xdr:row>38</xdr:row>
                    <xdr:rowOff>0</xdr:rowOff>
                  </from>
                  <to>
                    <xdr:col>203</xdr:col>
                    <xdr:colOff>0</xdr:colOff>
                    <xdr:row>43</xdr:row>
                    <xdr:rowOff>0</xdr:rowOff>
                  </to>
                </anchor>
              </controlPr>
            </control>
          </mc:Choice>
        </mc:AlternateContent>
        <mc:AlternateContent xmlns:mc="http://schemas.openxmlformats.org/markup-compatibility/2006">
          <mc:Choice Requires="x14">
            <control shapeId="27875" r:id="rId1321" name="p02c40g06">
              <controlPr defaultSize="0" print="0" autoFill="0" autoPict="0">
                <anchor moveWithCells="1" sizeWithCells="1">
                  <from>
                    <xdr:col>203</xdr:col>
                    <xdr:colOff>0</xdr:colOff>
                    <xdr:row>38</xdr:row>
                    <xdr:rowOff>0</xdr:rowOff>
                  </from>
                  <to>
                    <xdr:col>208</xdr:col>
                    <xdr:colOff>0</xdr:colOff>
                    <xdr:row>43</xdr:row>
                    <xdr:rowOff>0</xdr:rowOff>
                  </to>
                </anchor>
              </controlPr>
            </control>
          </mc:Choice>
        </mc:AlternateContent>
        <mc:AlternateContent xmlns:mc="http://schemas.openxmlformats.org/markup-compatibility/2006">
          <mc:Choice Requires="x14">
            <control shapeId="27876" r:id="rId1322" name="p02c41g06">
              <controlPr defaultSize="0" print="0" autoFill="0" autoPict="0">
                <anchor moveWithCells="1" sizeWithCells="1">
                  <from>
                    <xdr:col>208</xdr:col>
                    <xdr:colOff>0</xdr:colOff>
                    <xdr:row>38</xdr:row>
                    <xdr:rowOff>0</xdr:rowOff>
                  </from>
                  <to>
                    <xdr:col>213</xdr:col>
                    <xdr:colOff>0</xdr:colOff>
                    <xdr:row>43</xdr:row>
                    <xdr:rowOff>0</xdr:rowOff>
                  </to>
                </anchor>
              </controlPr>
            </control>
          </mc:Choice>
        </mc:AlternateContent>
        <mc:AlternateContent xmlns:mc="http://schemas.openxmlformats.org/markup-compatibility/2006">
          <mc:Choice Requires="x14">
            <control shapeId="27877" r:id="rId1323" name="p02c42g06">
              <controlPr defaultSize="0" print="0" autoFill="0" autoPict="0">
                <anchor moveWithCells="1" sizeWithCells="1">
                  <from>
                    <xdr:col>213</xdr:col>
                    <xdr:colOff>0</xdr:colOff>
                    <xdr:row>38</xdr:row>
                    <xdr:rowOff>0</xdr:rowOff>
                  </from>
                  <to>
                    <xdr:col>218</xdr:col>
                    <xdr:colOff>0</xdr:colOff>
                    <xdr:row>43</xdr:row>
                    <xdr:rowOff>0</xdr:rowOff>
                  </to>
                </anchor>
              </controlPr>
            </control>
          </mc:Choice>
        </mc:AlternateContent>
        <mc:AlternateContent xmlns:mc="http://schemas.openxmlformats.org/markup-compatibility/2006">
          <mc:Choice Requires="x14">
            <control shapeId="27878" r:id="rId1324" name="p02c43g06">
              <controlPr defaultSize="0" print="0" autoFill="0" autoPict="0">
                <anchor moveWithCells="1" sizeWithCells="1">
                  <from>
                    <xdr:col>218</xdr:col>
                    <xdr:colOff>0</xdr:colOff>
                    <xdr:row>38</xdr:row>
                    <xdr:rowOff>0</xdr:rowOff>
                  </from>
                  <to>
                    <xdr:col>223</xdr:col>
                    <xdr:colOff>0</xdr:colOff>
                    <xdr:row>43</xdr:row>
                    <xdr:rowOff>0</xdr:rowOff>
                  </to>
                </anchor>
              </controlPr>
            </control>
          </mc:Choice>
        </mc:AlternateContent>
        <mc:AlternateContent xmlns:mc="http://schemas.openxmlformats.org/markup-compatibility/2006">
          <mc:Choice Requires="x14">
            <control shapeId="27879" r:id="rId1325" name="p02c44g06">
              <controlPr defaultSize="0" print="0" autoFill="0" autoPict="0">
                <anchor moveWithCells="1" sizeWithCells="1">
                  <from>
                    <xdr:col>223</xdr:col>
                    <xdr:colOff>0</xdr:colOff>
                    <xdr:row>38</xdr:row>
                    <xdr:rowOff>0</xdr:rowOff>
                  </from>
                  <to>
                    <xdr:col>228</xdr:col>
                    <xdr:colOff>0</xdr:colOff>
                    <xdr:row>43</xdr:row>
                    <xdr:rowOff>0</xdr:rowOff>
                  </to>
                </anchor>
              </controlPr>
            </control>
          </mc:Choice>
        </mc:AlternateContent>
        <mc:AlternateContent xmlns:mc="http://schemas.openxmlformats.org/markup-compatibility/2006">
          <mc:Choice Requires="x14">
            <control shapeId="27880" r:id="rId1326" name="p02c45g06">
              <controlPr defaultSize="0" print="0" autoFill="0" autoPict="0">
                <anchor moveWithCells="1" sizeWithCells="1">
                  <from>
                    <xdr:col>228</xdr:col>
                    <xdr:colOff>0</xdr:colOff>
                    <xdr:row>38</xdr:row>
                    <xdr:rowOff>0</xdr:rowOff>
                  </from>
                  <to>
                    <xdr:col>233</xdr:col>
                    <xdr:colOff>0</xdr:colOff>
                    <xdr:row>43</xdr:row>
                    <xdr:rowOff>0</xdr:rowOff>
                  </to>
                </anchor>
              </controlPr>
            </control>
          </mc:Choice>
        </mc:AlternateContent>
        <mc:AlternateContent xmlns:mc="http://schemas.openxmlformats.org/markup-compatibility/2006">
          <mc:Choice Requires="x14">
            <control shapeId="27881" r:id="rId1327" name="p02c46g06">
              <controlPr defaultSize="0" print="0" autoFill="0" autoPict="0">
                <anchor moveWithCells="1" sizeWithCells="1">
                  <from>
                    <xdr:col>233</xdr:col>
                    <xdr:colOff>0</xdr:colOff>
                    <xdr:row>38</xdr:row>
                    <xdr:rowOff>0</xdr:rowOff>
                  </from>
                  <to>
                    <xdr:col>238</xdr:col>
                    <xdr:colOff>0</xdr:colOff>
                    <xdr:row>43</xdr:row>
                    <xdr:rowOff>0</xdr:rowOff>
                  </to>
                </anchor>
              </controlPr>
            </control>
          </mc:Choice>
        </mc:AlternateContent>
        <mc:AlternateContent xmlns:mc="http://schemas.openxmlformats.org/markup-compatibility/2006">
          <mc:Choice Requires="x14">
            <control shapeId="27882" r:id="rId1328" name="p02c47g06">
              <controlPr defaultSize="0" print="0" autoFill="0" autoPict="0">
                <anchor moveWithCells="1" sizeWithCells="1">
                  <from>
                    <xdr:col>238</xdr:col>
                    <xdr:colOff>0</xdr:colOff>
                    <xdr:row>38</xdr:row>
                    <xdr:rowOff>0</xdr:rowOff>
                  </from>
                  <to>
                    <xdr:col>243</xdr:col>
                    <xdr:colOff>0</xdr:colOff>
                    <xdr:row>43</xdr:row>
                    <xdr:rowOff>0</xdr:rowOff>
                  </to>
                </anchor>
              </controlPr>
            </control>
          </mc:Choice>
        </mc:AlternateContent>
        <mc:AlternateContent xmlns:mc="http://schemas.openxmlformats.org/markup-compatibility/2006">
          <mc:Choice Requires="x14">
            <control shapeId="27883" r:id="rId1329" name="p02c48g06">
              <controlPr defaultSize="0" print="0" autoFill="0" autoPict="0">
                <anchor moveWithCells="1" sizeWithCells="1">
                  <from>
                    <xdr:col>243</xdr:col>
                    <xdr:colOff>0</xdr:colOff>
                    <xdr:row>38</xdr:row>
                    <xdr:rowOff>0</xdr:rowOff>
                  </from>
                  <to>
                    <xdr:col>248</xdr:col>
                    <xdr:colOff>0</xdr:colOff>
                    <xdr:row>43</xdr:row>
                    <xdr:rowOff>0</xdr:rowOff>
                  </to>
                </anchor>
              </controlPr>
            </control>
          </mc:Choice>
        </mc:AlternateContent>
        <mc:AlternateContent xmlns:mc="http://schemas.openxmlformats.org/markup-compatibility/2006">
          <mc:Choice Requires="x14">
            <control shapeId="27884" r:id="rId1330" name="p02c49g06">
              <controlPr defaultSize="0" print="0" autoFill="0" autoPict="0">
                <anchor moveWithCells="1" sizeWithCells="1">
                  <from>
                    <xdr:col>248</xdr:col>
                    <xdr:colOff>0</xdr:colOff>
                    <xdr:row>38</xdr:row>
                    <xdr:rowOff>0</xdr:rowOff>
                  </from>
                  <to>
                    <xdr:col>253</xdr:col>
                    <xdr:colOff>0</xdr:colOff>
                    <xdr:row>43</xdr:row>
                    <xdr:rowOff>0</xdr:rowOff>
                  </to>
                </anchor>
              </controlPr>
            </control>
          </mc:Choice>
        </mc:AlternateContent>
        <mc:AlternateContent xmlns:mc="http://schemas.openxmlformats.org/markup-compatibility/2006">
          <mc:Choice Requires="x14">
            <control shapeId="27885" r:id="rId1331" name="p02c50g06">
              <controlPr defaultSize="0" print="0" autoFill="0" autoPict="0">
                <anchor moveWithCells="1" sizeWithCells="1">
                  <from>
                    <xdr:col>253</xdr:col>
                    <xdr:colOff>0</xdr:colOff>
                    <xdr:row>38</xdr:row>
                    <xdr:rowOff>0</xdr:rowOff>
                  </from>
                  <to>
                    <xdr:col>258</xdr:col>
                    <xdr:colOff>0</xdr:colOff>
                    <xdr:row>43</xdr:row>
                    <xdr:rowOff>0</xdr:rowOff>
                  </to>
                </anchor>
              </controlPr>
            </control>
          </mc:Choice>
        </mc:AlternateContent>
        <mc:AlternateContent xmlns:mc="http://schemas.openxmlformats.org/markup-compatibility/2006">
          <mc:Choice Requires="x14">
            <control shapeId="27886" r:id="rId1332" name="p02c51g06">
              <controlPr defaultSize="0" print="0" autoFill="0" autoPict="0">
                <anchor moveWithCells="1" sizeWithCells="1">
                  <from>
                    <xdr:col>258</xdr:col>
                    <xdr:colOff>0</xdr:colOff>
                    <xdr:row>38</xdr:row>
                    <xdr:rowOff>0</xdr:rowOff>
                  </from>
                  <to>
                    <xdr:col>263</xdr:col>
                    <xdr:colOff>0</xdr:colOff>
                    <xdr:row>43</xdr:row>
                    <xdr:rowOff>0</xdr:rowOff>
                  </to>
                </anchor>
              </controlPr>
            </control>
          </mc:Choice>
        </mc:AlternateContent>
        <mc:AlternateContent xmlns:mc="http://schemas.openxmlformats.org/markup-compatibility/2006">
          <mc:Choice Requires="x14">
            <control shapeId="27897" r:id="rId1333" name="p02c02g06o01">
              <controlPr defaultSize="0" autoFill="0" autoLine="0" autoPict="0">
                <anchor moveWithCells="1">
                  <from>
                    <xdr:col>13</xdr:col>
                    <xdr:colOff>123825</xdr:colOff>
                    <xdr:row>39</xdr:row>
                    <xdr:rowOff>247650</xdr:rowOff>
                  </from>
                  <to>
                    <xdr:col>13</xdr:col>
                    <xdr:colOff>342900</xdr:colOff>
                    <xdr:row>40</xdr:row>
                    <xdr:rowOff>238125</xdr:rowOff>
                  </to>
                </anchor>
              </controlPr>
            </control>
          </mc:Choice>
        </mc:AlternateContent>
        <mc:AlternateContent xmlns:mc="http://schemas.openxmlformats.org/markup-compatibility/2006">
          <mc:Choice Requires="x14">
            <control shapeId="27898" r:id="rId1334" name="p02c02g06o02">
              <controlPr defaultSize="0" autoFill="0" autoLine="0" autoPict="0">
                <anchor moveWithCells="1">
                  <from>
                    <xdr:col>13</xdr:col>
                    <xdr:colOff>381000</xdr:colOff>
                    <xdr:row>39</xdr:row>
                    <xdr:rowOff>247650</xdr:rowOff>
                  </from>
                  <to>
                    <xdr:col>14</xdr:col>
                    <xdr:colOff>114300</xdr:colOff>
                    <xdr:row>40</xdr:row>
                    <xdr:rowOff>238125</xdr:rowOff>
                  </to>
                </anchor>
              </controlPr>
            </control>
          </mc:Choice>
        </mc:AlternateContent>
        <mc:AlternateContent xmlns:mc="http://schemas.openxmlformats.org/markup-compatibility/2006">
          <mc:Choice Requires="x14">
            <control shapeId="27899" r:id="rId1335" name="p02c02g06o03">
              <controlPr defaultSize="0" autoFill="0" autoLine="0" autoPict="0">
                <anchor moveWithCells="1">
                  <from>
                    <xdr:col>15</xdr:col>
                    <xdr:colOff>57150</xdr:colOff>
                    <xdr:row>39</xdr:row>
                    <xdr:rowOff>247650</xdr:rowOff>
                  </from>
                  <to>
                    <xdr:col>15</xdr:col>
                    <xdr:colOff>276225</xdr:colOff>
                    <xdr:row>40</xdr:row>
                    <xdr:rowOff>238125</xdr:rowOff>
                  </to>
                </anchor>
              </controlPr>
            </control>
          </mc:Choice>
        </mc:AlternateContent>
        <mc:AlternateContent xmlns:mc="http://schemas.openxmlformats.org/markup-compatibility/2006">
          <mc:Choice Requires="x14">
            <control shapeId="27900" r:id="rId1336" name="p02c02g06o04">
              <controlPr defaultSize="0" autoFill="0" autoLine="0" autoPict="0">
                <anchor moveWithCells="1">
                  <from>
                    <xdr:col>15</xdr:col>
                    <xdr:colOff>333375</xdr:colOff>
                    <xdr:row>39</xdr:row>
                    <xdr:rowOff>247650</xdr:rowOff>
                  </from>
                  <to>
                    <xdr:col>16</xdr:col>
                    <xdr:colOff>171450</xdr:colOff>
                    <xdr:row>40</xdr:row>
                    <xdr:rowOff>238125</xdr:rowOff>
                  </to>
                </anchor>
              </controlPr>
            </control>
          </mc:Choice>
        </mc:AlternateContent>
        <mc:AlternateContent xmlns:mc="http://schemas.openxmlformats.org/markup-compatibility/2006">
          <mc:Choice Requires="x14">
            <control shapeId="27901" r:id="rId1337" name="p02c02g06o05">
              <controlPr defaultSize="0" autoFill="0" autoLine="0" autoPict="0">
                <anchor moveWithCells="1">
                  <from>
                    <xdr:col>16</xdr:col>
                    <xdr:colOff>209550</xdr:colOff>
                    <xdr:row>39</xdr:row>
                    <xdr:rowOff>247650</xdr:rowOff>
                  </from>
                  <to>
                    <xdr:col>17</xdr:col>
                    <xdr:colOff>47625</xdr:colOff>
                    <xdr:row>40</xdr:row>
                    <xdr:rowOff>238125</xdr:rowOff>
                  </to>
                </anchor>
              </controlPr>
            </control>
          </mc:Choice>
        </mc:AlternateContent>
        <mc:AlternateContent xmlns:mc="http://schemas.openxmlformats.org/markup-compatibility/2006">
          <mc:Choice Requires="x14">
            <control shapeId="27907" r:id="rId1338" name="p02c03g06o01">
              <controlPr defaultSize="0" autoFill="0" autoLine="0" autoPict="0">
                <anchor moveWithCells="1">
                  <from>
                    <xdr:col>18</xdr:col>
                    <xdr:colOff>123825</xdr:colOff>
                    <xdr:row>39</xdr:row>
                    <xdr:rowOff>247650</xdr:rowOff>
                  </from>
                  <to>
                    <xdr:col>18</xdr:col>
                    <xdr:colOff>342900</xdr:colOff>
                    <xdr:row>40</xdr:row>
                    <xdr:rowOff>238125</xdr:rowOff>
                  </to>
                </anchor>
              </controlPr>
            </control>
          </mc:Choice>
        </mc:AlternateContent>
        <mc:AlternateContent xmlns:mc="http://schemas.openxmlformats.org/markup-compatibility/2006">
          <mc:Choice Requires="x14">
            <control shapeId="27908" r:id="rId1339" name="p02c03g06o02">
              <controlPr defaultSize="0" autoFill="0" autoLine="0" autoPict="0">
                <anchor moveWithCells="1">
                  <from>
                    <xdr:col>18</xdr:col>
                    <xdr:colOff>381000</xdr:colOff>
                    <xdr:row>39</xdr:row>
                    <xdr:rowOff>247650</xdr:rowOff>
                  </from>
                  <to>
                    <xdr:col>19</xdr:col>
                    <xdr:colOff>114300</xdr:colOff>
                    <xdr:row>40</xdr:row>
                    <xdr:rowOff>238125</xdr:rowOff>
                  </to>
                </anchor>
              </controlPr>
            </control>
          </mc:Choice>
        </mc:AlternateContent>
        <mc:AlternateContent xmlns:mc="http://schemas.openxmlformats.org/markup-compatibility/2006">
          <mc:Choice Requires="x14">
            <control shapeId="27909" r:id="rId1340" name="p02c03g06o03">
              <controlPr defaultSize="0" autoFill="0" autoLine="0" autoPict="0">
                <anchor moveWithCells="1">
                  <from>
                    <xdr:col>20</xdr:col>
                    <xdr:colOff>57150</xdr:colOff>
                    <xdr:row>39</xdr:row>
                    <xdr:rowOff>247650</xdr:rowOff>
                  </from>
                  <to>
                    <xdr:col>20</xdr:col>
                    <xdr:colOff>276225</xdr:colOff>
                    <xdr:row>40</xdr:row>
                    <xdr:rowOff>238125</xdr:rowOff>
                  </to>
                </anchor>
              </controlPr>
            </control>
          </mc:Choice>
        </mc:AlternateContent>
        <mc:AlternateContent xmlns:mc="http://schemas.openxmlformats.org/markup-compatibility/2006">
          <mc:Choice Requires="x14">
            <control shapeId="27910" r:id="rId1341" name="p02c03g06o04">
              <controlPr defaultSize="0" autoFill="0" autoLine="0" autoPict="0">
                <anchor moveWithCells="1">
                  <from>
                    <xdr:col>20</xdr:col>
                    <xdr:colOff>333375</xdr:colOff>
                    <xdr:row>39</xdr:row>
                    <xdr:rowOff>247650</xdr:rowOff>
                  </from>
                  <to>
                    <xdr:col>21</xdr:col>
                    <xdr:colOff>171450</xdr:colOff>
                    <xdr:row>40</xdr:row>
                    <xdr:rowOff>238125</xdr:rowOff>
                  </to>
                </anchor>
              </controlPr>
            </control>
          </mc:Choice>
        </mc:AlternateContent>
        <mc:AlternateContent xmlns:mc="http://schemas.openxmlformats.org/markup-compatibility/2006">
          <mc:Choice Requires="x14">
            <control shapeId="27911" r:id="rId1342" name="p02c03g06o05">
              <controlPr defaultSize="0" autoFill="0" autoLine="0" autoPict="0">
                <anchor moveWithCells="1">
                  <from>
                    <xdr:col>21</xdr:col>
                    <xdr:colOff>209550</xdr:colOff>
                    <xdr:row>39</xdr:row>
                    <xdr:rowOff>247650</xdr:rowOff>
                  </from>
                  <to>
                    <xdr:col>22</xdr:col>
                    <xdr:colOff>47625</xdr:colOff>
                    <xdr:row>40</xdr:row>
                    <xdr:rowOff>238125</xdr:rowOff>
                  </to>
                </anchor>
              </controlPr>
            </control>
          </mc:Choice>
        </mc:AlternateContent>
        <mc:AlternateContent xmlns:mc="http://schemas.openxmlformats.org/markup-compatibility/2006">
          <mc:Choice Requires="x14">
            <control shapeId="27912" r:id="rId1343" name="p02c04g06o01">
              <controlPr defaultSize="0" autoFill="0" autoLine="0" autoPict="0">
                <anchor moveWithCells="1">
                  <from>
                    <xdr:col>23</xdr:col>
                    <xdr:colOff>123825</xdr:colOff>
                    <xdr:row>39</xdr:row>
                    <xdr:rowOff>247650</xdr:rowOff>
                  </from>
                  <to>
                    <xdr:col>23</xdr:col>
                    <xdr:colOff>342900</xdr:colOff>
                    <xdr:row>40</xdr:row>
                    <xdr:rowOff>238125</xdr:rowOff>
                  </to>
                </anchor>
              </controlPr>
            </control>
          </mc:Choice>
        </mc:AlternateContent>
        <mc:AlternateContent xmlns:mc="http://schemas.openxmlformats.org/markup-compatibility/2006">
          <mc:Choice Requires="x14">
            <control shapeId="27913" r:id="rId1344" name="p02c04g06o02">
              <controlPr defaultSize="0" autoFill="0" autoLine="0" autoPict="0">
                <anchor moveWithCells="1">
                  <from>
                    <xdr:col>23</xdr:col>
                    <xdr:colOff>381000</xdr:colOff>
                    <xdr:row>39</xdr:row>
                    <xdr:rowOff>247650</xdr:rowOff>
                  </from>
                  <to>
                    <xdr:col>24</xdr:col>
                    <xdr:colOff>114300</xdr:colOff>
                    <xdr:row>40</xdr:row>
                    <xdr:rowOff>238125</xdr:rowOff>
                  </to>
                </anchor>
              </controlPr>
            </control>
          </mc:Choice>
        </mc:AlternateContent>
        <mc:AlternateContent xmlns:mc="http://schemas.openxmlformats.org/markup-compatibility/2006">
          <mc:Choice Requires="x14">
            <control shapeId="27914" r:id="rId1345" name="p02c04g06o03">
              <controlPr defaultSize="0" autoFill="0" autoLine="0" autoPict="0">
                <anchor moveWithCells="1">
                  <from>
                    <xdr:col>25</xdr:col>
                    <xdr:colOff>57150</xdr:colOff>
                    <xdr:row>39</xdr:row>
                    <xdr:rowOff>247650</xdr:rowOff>
                  </from>
                  <to>
                    <xdr:col>25</xdr:col>
                    <xdr:colOff>276225</xdr:colOff>
                    <xdr:row>40</xdr:row>
                    <xdr:rowOff>238125</xdr:rowOff>
                  </to>
                </anchor>
              </controlPr>
            </control>
          </mc:Choice>
        </mc:AlternateContent>
        <mc:AlternateContent xmlns:mc="http://schemas.openxmlformats.org/markup-compatibility/2006">
          <mc:Choice Requires="x14">
            <control shapeId="27915" r:id="rId1346" name="p02c04g06o04">
              <controlPr defaultSize="0" autoFill="0" autoLine="0" autoPict="0">
                <anchor moveWithCells="1">
                  <from>
                    <xdr:col>25</xdr:col>
                    <xdr:colOff>333375</xdr:colOff>
                    <xdr:row>39</xdr:row>
                    <xdr:rowOff>247650</xdr:rowOff>
                  </from>
                  <to>
                    <xdr:col>26</xdr:col>
                    <xdr:colOff>171450</xdr:colOff>
                    <xdr:row>40</xdr:row>
                    <xdr:rowOff>238125</xdr:rowOff>
                  </to>
                </anchor>
              </controlPr>
            </control>
          </mc:Choice>
        </mc:AlternateContent>
        <mc:AlternateContent xmlns:mc="http://schemas.openxmlformats.org/markup-compatibility/2006">
          <mc:Choice Requires="x14">
            <control shapeId="27916" r:id="rId1347" name="p02c04g06o05">
              <controlPr defaultSize="0" autoFill="0" autoLine="0" autoPict="0">
                <anchor moveWithCells="1">
                  <from>
                    <xdr:col>26</xdr:col>
                    <xdr:colOff>209550</xdr:colOff>
                    <xdr:row>39</xdr:row>
                    <xdr:rowOff>247650</xdr:rowOff>
                  </from>
                  <to>
                    <xdr:col>27</xdr:col>
                    <xdr:colOff>47625</xdr:colOff>
                    <xdr:row>40</xdr:row>
                    <xdr:rowOff>238125</xdr:rowOff>
                  </to>
                </anchor>
              </controlPr>
            </control>
          </mc:Choice>
        </mc:AlternateContent>
        <mc:AlternateContent xmlns:mc="http://schemas.openxmlformats.org/markup-compatibility/2006">
          <mc:Choice Requires="x14">
            <control shapeId="27917" r:id="rId1348" name="p02c05g06o01">
              <controlPr defaultSize="0" autoFill="0" autoLine="0" autoPict="0">
                <anchor moveWithCells="1">
                  <from>
                    <xdr:col>28</xdr:col>
                    <xdr:colOff>123825</xdr:colOff>
                    <xdr:row>39</xdr:row>
                    <xdr:rowOff>247650</xdr:rowOff>
                  </from>
                  <to>
                    <xdr:col>28</xdr:col>
                    <xdr:colOff>342900</xdr:colOff>
                    <xdr:row>40</xdr:row>
                    <xdr:rowOff>238125</xdr:rowOff>
                  </to>
                </anchor>
              </controlPr>
            </control>
          </mc:Choice>
        </mc:AlternateContent>
        <mc:AlternateContent xmlns:mc="http://schemas.openxmlformats.org/markup-compatibility/2006">
          <mc:Choice Requires="x14">
            <control shapeId="27918" r:id="rId1349" name="p02c05g06o02">
              <controlPr defaultSize="0" autoFill="0" autoLine="0" autoPict="0">
                <anchor moveWithCells="1">
                  <from>
                    <xdr:col>28</xdr:col>
                    <xdr:colOff>381000</xdr:colOff>
                    <xdr:row>39</xdr:row>
                    <xdr:rowOff>247650</xdr:rowOff>
                  </from>
                  <to>
                    <xdr:col>29</xdr:col>
                    <xdr:colOff>114300</xdr:colOff>
                    <xdr:row>40</xdr:row>
                    <xdr:rowOff>238125</xdr:rowOff>
                  </to>
                </anchor>
              </controlPr>
            </control>
          </mc:Choice>
        </mc:AlternateContent>
        <mc:AlternateContent xmlns:mc="http://schemas.openxmlformats.org/markup-compatibility/2006">
          <mc:Choice Requires="x14">
            <control shapeId="27919" r:id="rId1350" name="p02c05g06o03">
              <controlPr defaultSize="0" autoFill="0" autoLine="0" autoPict="0">
                <anchor moveWithCells="1">
                  <from>
                    <xdr:col>30</xdr:col>
                    <xdr:colOff>57150</xdr:colOff>
                    <xdr:row>39</xdr:row>
                    <xdr:rowOff>247650</xdr:rowOff>
                  </from>
                  <to>
                    <xdr:col>30</xdr:col>
                    <xdr:colOff>276225</xdr:colOff>
                    <xdr:row>40</xdr:row>
                    <xdr:rowOff>238125</xdr:rowOff>
                  </to>
                </anchor>
              </controlPr>
            </control>
          </mc:Choice>
        </mc:AlternateContent>
        <mc:AlternateContent xmlns:mc="http://schemas.openxmlformats.org/markup-compatibility/2006">
          <mc:Choice Requires="x14">
            <control shapeId="27920" r:id="rId1351" name="p02c05g06o04">
              <controlPr defaultSize="0" autoFill="0" autoLine="0" autoPict="0">
                <anchor moveWithCells="1">
                  <from>
                    <xdr:col>30</xdr:col>
                    <xdr:colOff>333375</xdr:colOff>
                    <xdr:row>39</xdr:row>
                    <xdr:rowOff>247650</xdr:rowOff>
                  </from>
                  <to>
                    <xdr:col>31</xdr:col>
                    <xdr:colOff>171450</xdr:colOff>
                    <xdr:row>40</xdr:row>
                    <xdr:rowOff>238125</xdr:rowOff>
                  </to>
                </anchor>
              </controlPr>
            </control>
          </mc:Choice>
        </mc:AlternateContent>
        <mc:AlternateContent xmlns:mc="http://schemas.openxmlformats.org/markup-compatibility/2006">
          <mc:Choice Requires="x14">
            <control shapeId="27921" r:id="rId1352" name="p02c05g06o05">
              <controlPr defaultSize="0" autoFill="0" autoLine="0" autoPict="0">
                <anchor moveWithCells="1">
                  <from>
                    <xdr:col>31</xdr:col>
                    <xdr:colOff>209550</xdr:colOff>
                    <xdr:row>39</xdr:row>
                    <xdr:rowOff>247650</xdr:rowOff>
                  </from>
                  <to>
                    <xdr:col>32</xdr:col>
                    <xdr:colOff>47625</xdr:colOff>
                    <xdr:row>40</xdr:row>
                    <xdr:rowOff>238125</xdr:rowOff>
                  </to>
                </anchor>
              </controlPr>
            </control>
          </mc:Choice>
        </mc:AlternateContent>
        <mc:AlternateContent xmlns:mc="http://schemas.openxmlformats.org/markup-compatibility/2006">
          <mc:Choice Requires="x14">
            <control shapeId="27922" r:id="rId1353" name="p02c06g06o01">
              <controlPr defaultSize="0" autoFill="0" autoLine="0" autoPict="0">
                <anchor moveWithCells="1">
                  <from>
                    <xdr:col>33</xdr:col>
                    <xdr:colOff>123825</xdr:colOff>
                    <xdr:row>39</xdr:row>
                    <xdr:rowOff>247650</xdr:rowOff>
                  </from>
                  <to>
                    <xdr:col>33</xdr:col>
                    <xdr:colOff>342900</xdr:colOff>
                    <xdr:row>40</xdr:row>
                    <xdr:rowOff>238125</xdr:rowOff>
                  </to>
                </anchor>
              </controlPr>
            </control>
          </mc:Choice>
        </mc:AlternateContent>
        <mc:AlternateContent xmlns:mc="http://schemas.openxmlformats.org/markup-compatibility/2006">
          <mc:Choice Requires="x14">
            <control shapeId="27923" r:id="rId1354" name="p02c06g06o02">
              <controlPr defaultSize="0" autoFill="0" autoLine="0" autoPict="0">
                <anchor moveWithCells="1">
                  <from>
                    <xdr:col>33</xdr:col>
                    <xdr:colOff>381000</xdr:colOff>
                    <xdr:row>39</xdr:row>
                    <xdr:rowOff>247650</xdr:rowOff>
                  </from>
                  <to>
                    <xdr:col>34</xdr:col>
                    <xdr:colOff>114300</xdr:colOff>
                    <xdr:row>40</xdr:row>
                    <xdr:rowOff>238125</xdr:rowOff>
                  </to>
                </anchor>
              </controlPr>
            </control>
          </mc:Choice>
        </mc:AlternateContent>
        <mc:AlternateContent xmlns:mc="http://schemas.openxmlformats.org/markup-compatibility/2006">
          <mc:Choice Requires="x14">
            <control shapeId="27924" r:id="rId1355" name="p02c06g06o03">
              <controlPr defaultSize="0" autoFill="0" autoLine="0" autoPict="0">
                <anchor moveWithCells="1">
                  <from>
                    <xdr:col>35</xdr:col>
                    <xdr:colOff>57150</xdr:colOff>
                    <xdr:row>39</xdr:row>
                    <xdr:rowOff>247650</xdr:rowOff>
                  </from>
                  <to>
                    <xdr:col>35</xdr:col>
                    <xdr:colOff>276225</xdr:colOff>
                    <xdr:row>40</xdr:row>
                    <xdr:rowOff>238125</xdr:rowOff>
                  </to>
                </anchor>
              </controlPr>
            </control>
          </mc:Choice>
        </mc:AlternateContent>
        <mc:AlternateContent xmlns:mc="http://schemas.openxmlformats.org/markup-compatibility/2006">
          <mc:Choice Requires="x14">
            <control shapeId="27925" r:id="rId1356" name="p02c06g06o04">
              <controlPr defaultSize="0" autoFill="0" autoLine="0" autoPict="0">
                <anchor moveWithCells="1">
                  <from>
                    <xdr:col>35</xdr:col>
                    <xdr:colOff>333375</xdr:colOff>
                    <xdr:row>39</xdr:row>
                    <xdr:rowOff>247650</xdr:rowOff>
                  </from>
                  <to>
                    <xdr:col>36</xdr:col>
                    <xdr:colOff>171450</xdr:colOff>
                    <xdr:row>40</xdr:row>
                    <xdr:rowOff>238125</xdr:rowOff>
                  </to>
                </anchor>
              </controlPr>
            </control>
          </mc:Choice>
        </mc:AlternateContent>
        <mc:AlternateContent xmlns:mc="http://schemas.openxmlformats.org/markup-compatibility/2006">
          <mc:Choice Requires="x14">
            <control shapeId="27926" r:id="rId1357" name="p02c06g06o05">
              <controlPr defaultSize="0" autoFill="0" autoLine="0" autoPict="0">
                <anchor moveWithCells="1">
                  <from>
                    <xdr:col>36</xdr:col>
                    <xdr:colOff>209550</xdr:colOff>
                    <xdr:row>39</xdr:row>
                    <xdr:rowOff>247650</xdr:rowOff>
                  </from>
                  <to>
                    <xdr:col>37</xdr:col>
                    <xdr:colOff>47625</xdr:colOff>
                    <xdr:row>40</xdr:row>
                    <xdr:rowOff>238125</xdr:rowOff>
                  </to>
                </anchor>
              </controlPr>
            </control>
          </mc:Choice>
        </mc:AlternateContent>
        <mc:AlternateContent xmlns:mc="http://schemas.openxmlformats.org/markup-compatibility/2006">
          <mc:Choice Requires="x14">
            <control shapeId="27927" r:id="rId1358" name="p02c07g06o01">
              <controlPr defaultSize="0" autoFill="0" autoLine="0" autoPict="0">
                <anchor moveWithCells="1">
                  <from>
                    <xdr:col>38</xdr:col>
                    <xdr:colOff>123825</xdr:colOff>
                    <xdr:row>39</xdr:row>
                    <xdr:rowOff>247650</xdr:rowOff>
                  </from>
                  <to>
                    <xdr:col>38</xdr:col>
                    <xdr:colOff>342900</xdr:colOff>
                    <xdr:row>40</xdr:row>
                    <xdr:rowOff>238125</xdr:rowOff>
                  </to>
                </anchor>
              </controlPr>
            </control>
          </mc:Choice>
        </mc:AlternateContent>
        <mc:AlternateContent xmlns:mc="http://schemas.openxmlformats.org/markup-compatibility/2006">
          <mc:Choice Requires="x14">
            <control shapeId="27928" r:id="rId1359" name="p02c07g06o02">
              <controlPr defaultSize="0" autoFill="0" autoLine="0" autoPict="0">
                <anchor moveWithCells="1">
                  <from>
                    <xdr:col>38</xdr:col>
                    <xdr:colOff>381000</xdr:colOff>
                    <xdr:row>39</xdr:row>
                    <xdr:rowOff>247650</xdr:rowOff>
                  </from>
                  <to>
                    <xdr:col>39</xdr:col>
                    <xdr:colOff>114300</xdr:colOff>
                    <xdr:row>40</xdr:row>
                    <xdr:rowOff>238125</xdr:rowOff>
                  </to>
                </anchor>
              </controlPr>
            </control>
          </mc:Choice>
        </mc:AlternateContent>
        <mc:AlternateContent xmlns:mc="http://schemas.openxmlformats.org/markup-compatibility/2006">
          <mc:Choice Requires="x14">
            <control shapeId="27929" r:id="rId1360" name="p02c07g06o03">
              <controlPr defaultSize="0" autoFill="0" autoLine="0" autoPict="0">
                <anchor moveWithCells="1">
                  <from>
                    <xdr:col>40</xdr:col>
                    <xdr:colOff>57150</xdr:colOff>
                    <xdr:row>39</xdr:row>
                    <xdr:rowOff>247650</xdr:rowOff>
                  </from>
                  <to>
                    <xdr:col>40</xdr:col>
                    <xdr:colOff>276225</xdr:colOff>
                    <xdr:row>40</xdr:row>
                    <xdr:rowOff>238125</xdr:rowOff>
                  </to>
                </anchor>
              </controlPr>
            </control>
          </mc:Choice>
        </mc:AlternateContent>
        <mc:AlternateContent xmlns:mc="http://schemas.openxmlformats.org/markup-compatibility/2006">
          <mc:Choice Requires="x14">
            <control shapeId="27930" r:id="rId1361" name="p02c07g06o04">
              <controlPr defaultSize="0" autoFill="0" autoLine="0" autoPict="0">
                <anchor moveWithCells="1">
                  <from>
                    <xdr:col>40</xdr:col>
                    <xdr:colOff>333375</xdr:colOff>
                    <xdr:row>39</xdr:row>
                    <xdr:rowOff>247650</xdr:rowOff>
                  </from>
                  <to>
                    <xdr:col>41</xdr:col>
                    <xdr:colOff>171450</xdr:colOff>
                    <xdr:row>40</xdr:row>
                    <xdr:rowOff>238125</xdr:rowOff>
                  </to>
                </anchor>
              </controlPr>
            </control>
          </mc:Choice>
        </mc:AlternateContent>
        <mc:AlternateContent xmlns:mc="http://schemas.openxmlformats.org/markup-compatibility/2006">
          <mc:Choice Requires="x14">
            <control shapeId="27931" r:id="rId1362" name="p02c07g06o05">
              <controlPr defaultSize="0" autoFill="0" autoLine="0" autoPict="0">
                <anchor moveWithCells="1">
                  <from>
                    <xdr:col>41</xdr:col>
                    <xdr:colOff>209550</xdr:colOff>
                    <xdr:row>39</xdr:row>
                    <xdr:rowOff>247650</xdr:rowOff>
                  </from>
                  <to>
                    <xdr:col>42</xdr:col>
                    <xdr:colOff>47625</xdr:colOff>
                    <xdr:row>40</xdr:row>
                    <xdr:rowOff>238125</xdr:rowOff>
                  </to>
                </anchor>
              </controlPr>
            </control>
          </mc:Choice>
        </mc:AlternateContent>
        <mc:AlternateContent xmlns:mc="http://schemas.openxmlformats.org/markup-compatibility/2006">
          <mc:Choice Requires="x14">
            <control shapeId="27932" r:id="rId1363" name="p02c08g06o01">
              <controlPr defaultSize="0" autoFill="0" autoLine="0" autoPict="0">
                <anchor moveWithCells="1">
                  <from>
                    <xdr:col>43</xdr:col>
                    <xdr:colOff>123825</xdr:colOff>
                    <xdr:row>39</xdr:row>
                    <xdr:rowOff>247650</xdr:rowOff>
                  </from>
                  <to>
                    <xdr:col>43</xdr:col>
                    <xdr:colOff>342900</xdr:colOff>
                    <xdr:row>40</xdr:row>
                    <xdr:rowOff>238125</xdr:rowOff>
                  </to>
                </anchor>
              </controlPr>
            </control>
          </mc:Choice>
        </mc:AlternateContent>
        <mc:AlternateContent xmlns:mc="http://schemas.openxmlformats.org/markup-compatibility/2006">
          <mc:Choice Requires="x14">
            <control shapeId="27933" r:id="rId1364" name="p02c08g06o02">
              <controlPr defaultSize="0" autoFill="0" autoLine="0" autoPict="0">
                <anchor moveWithCells="1">
                  <from>
                    <xdr:col>43</xdr:col>
                    <xdr:colOff>381000</xdr:colOff>
                    <xdr:row>39</xdr:row>
                    <xdr:rowOff>247650</xdr:rowOff>
                  </from>
                  <to>
                    <xdr:col>44</xdr:col>
                    <xdr:colOff>114300</xdr:colOff>
                    <xdr:row>40</xdr:row>
                    <xdr:rowOff>238125</xdr:rowOff>
                  </to>
                </anchor>
              </controlPr>
            </control>
          </mc:Choice>
        </mc:AlternateContent>
        <mc:AlternateContent xmlns:mc="http://schemas.openxmlformats.org/markup-compatibility/2006">
          <mc:Choice Requires="x14">
            <control shapeId="27934" r:id="rId1365" name="p02c08g06o03">
              <controlPr defaultSize="0" autoFill="0" autoLine="0" autoPict="0">
                <anchor moveWithCells="1">
                  <from>
                    <xdr:col>45</xdr:col>
                    <xdr:colOff>57150</xdr:colOff>
                    <xdr:row>39</xdr:row>
                    <xdr:rowOff>247650</xdr:rowOff>
                  </from>
                  <to>
                    <xdr:col>45</xdr:col>
                    <xdr:colOff>276225</xdr:colOff>
                    <xdr:row>40</xdr:row>
                    <xdr:rowOff>238125</xdr:rowOff>
                  </to>
                </anchor>
              </controlPr>
            </control>
          </mc:Choice>
        </mc:AlternateContent>
        <mc:AlternateContent xmlns:mc="http://schemas.openxmlformats.org/markup-compatibility/2006">
          <mc:Choice Requires="x14">
            <control shapeId="27935" r:id="rId1366" name="p02c08g06o04">
              <controlPr defaultSize="0" autoFill="0" autoLine="0" autoPict="0">
                <anchor moveWithCells="1">
                  <from>
                    <xdr:col>45</xdr:col>
                    <xdr:colOff>333375</xdr:colOff>
                    <xdr:row>39</xdr:row>
                    <xdr:rowOff>247650</xdr:rowOff>
                  </from>
                  <to>
                    <xdr:col>46</xdr:col>
                    <xdr:colOff>171450</xdr:colOff>
                    <xdr:row>40</xdr:row>
                    <xdr:rowOff>238125</xdr:rowOff>
                  </to>
                </anchor>
              </controlPr>
            </control>
          </mc:Choice>
        </mc:AlternateContent>
        <mc:AlternateContent xmlns:mc="http://schemas.openxmlformats.org/markup-compatibility/2006">
          <mc:Choice Requires="x14">
            <control shapeId="27936" r:id="rId1367" name="p02c08g06o05">
              <controlPr defaultSize="0" autoFill="0" autoLine="0" autoPict="0">
                <anchor moveWithCells="1">
                  <from>
                    <xdr:col>46</xdr:col>
                    <xdr:colOff>209550</xdr:colOff>
                    <xdr:row>39</xdr:row>
                    <xdr:rowOff>247650</xdr:rowOff>
                  </from>
                  <to>
                    <xdr:col>47</xdr:col>
                    <xdr:colOff>47625</xdr:colOff>
                    <xdr:row>40</xdr:row>
                    <xdr:rowOff>238125</xdr:rowOff>
                  </to>
                </anchor>
              </controlPr>
            </control>
          </mc:Choice>
        </mc:AlternateContent>
        <mc:AlternateContent xmlns:mc="http://schemas.openxmlformats.org/markup-compatibility/2006">
          <mc:Choice Requires="x14">
            <control shapeId="27937" r:id="rId1368" name="p02c09g06o01">
              <controlPr defaultSize="0" autoFill="0" autoLine="0" autoPict="0">
                <anchor moveWithCells="1">
                  <from>
                    <xdr:col>48</xdr:col>
                    <xdr:colOff>123825</xdr:colOff>
                    <xdr:row>39</xdr:row>
                    <xdr:rowOff>247650</xdr:rowOff>
                  </from>
                  <to>
                    <xdr:col>48</xdr:col>
                    <xdr:colOff>342900</xdr:colOff>
                    <xdr:row>40</xdr:row>
                    <xdr:rowOff>238125</xdr:rowOff>
                  </to>
                </anchor>
              </controlPr>
            </control>
          </mc:Choice>
        </mc:AlternateContent>
        <mc:AlternateContent xmlns:mc="http://schemas.openxmlformats.org/markup-compatibility/2006">
          <mc:Choice Requires="x14">
            <control shapeId="27938" r:id="rId1369" name="p02c09g06o02">
              <controlPr defaultSize="0" autoFill="0" autoLine="0" autoPict="0">
                <anchor moveWithCells="1">
                  <from>
                    <xdr:col>48</xdr:col>
                    <xdr:colOff>381000</xdr:colOff>
                    <xdr:row>39</xdr:row>
                    <xdr:rowOff>247650</xdr:rowOff>
                  </from>
                  <to>
                    <xdr:col>49</xdr:col>
                    <xdr:colOff>114300</xdr:colOff>
                    <xdr:row>40</xdr:row>
                    <xdr:rowOff>238125</xdr:rowOff>
                  </to>
                </anchor>
              </controlPr>
            </control>
          </mc:Choice>
        </mc:AlternateContent>
        <mc:AlternateContent xmlns:mc="http://schemas.openxmlformats.org/markup-compatibility/2006">
          <mc:Choice Requires="x14">
            <control shapeId="27939" r:id="rId1370" name="p02c09g06o03">
              <controlPr defaultSize="0" autoFill="0" autoLine="0" autoPict="0">
                <anchor moveWithCells="1">
                  <from>
                    <xdr:col>50</xdr:col>
                    <xdr:colOff>57150</xdr:colOff>
                    <xdr:row>39</xdr:row>
                    <xdr:rowOff>247650</xdr:rowOff>
                  </from>
                  <to>
                    <xdr:col>50</xdr:col>
                    <xdr:colOff>276225</xdr:colOff>
                    <xdr:row>40</xdr:row>
                    <xdr:rowOff>238125</xdr:rowOff>
                  </to>
                </anchor>
              </controlPr>
            </control>
          </mc:Choice>
        </mc:AlternateContent>
        <mc:AlternateContent xmlns:mc="http://schemas.openxmlformats.org/markup-compatibility/2006">
          <mc:Choice Requires="x14">
            <control shapeId="27940" r:id="rId1371" name="p02c09g06o04">
              <controlPr defaultSize="0" autoFill="0" autoLine="0" autoPict="0">
                <anchor moveWithCells="1">
                  <from>
                    <xdr:col>50</xdr:col>
                    <xdr:colOff>333375</xdr:colOff>
                    <xdr:row>39</xdr:row>
                    <xdr:rowOff>247650</xdr:rowOff>
                  </from>
                  <to>
                    <xdr:col>51</xdr:col>
                    <xdr:colOff>171450</xdr:colOff>
                    <xdr:row>40</xdr:row>
                    <xdr:rowOff>238125</xdr:rowOff>
                  </to>
                </anchor>
              </controlPr>
            </control>
          </mc:Choice>
        </mc:AlternateContent>
        <mc:AlternateContent xmlns:mc="http://schemas.openxmlformats.org/markup-compatibility/2006">
          <mc:Choice Requires="x14">
            <control shapeId="27941" r:id="rId1372" name="p02c09g06o05">
              <controlPr defaultSize="0" autoFill="0" autoLine="0" autoPict="0">
                <anchor moveWithCells="1">
                  <from>
                    <xdr:col>51</xdr:col>
                    <xdr:colOff>209550</xdr:colOff>
                    <xdr:row>39</xdr:row>
                    <xdr:rowOff>247650</xdr:rowOff>
                  </from>
                  <to>
                    <xdr:col>52</xdr:col>
                    <xdr:colOff>47625</xdr:colOff>
                    <xdr:row>40</xdr:row>
                    <xdr:rowOff>238125</xdr:rowOff>
                  </to>
                </anchor>
              </controlPr>
            </control>
          </mc:Choice>
        </mc:AlternateContent>
        <mc:AlternateContent xmlns:mc="http://schemas.openxmlformats.org/markup-compatibility/2006">
          <mc:Choice Requires="x14">
            <control shapeId="27942" r:id="rId1373" name="p02c10g06o01">
              <controlPr defaultSize="0" autoFill="0" autoLine="0" autoPict="0">
                <anchor moveWithCells="1">
                  <from>
                    <xdr:col>53</xdr:col>
                    <xdr:colOff>123825</xdr:colOff>
                    <xdr:row>39</xdr:row>
                    <xdr:rowOff>247650</xdr:rowOff>
                  </from>
                  <to>
                    <xdr:col>53</xdr:col>
                    <xdr:colOff>342900</xdr:colOff>
                    <xdr:row>40</xdr:row>
                    <xdr:rowOff>238125</xdr:rowOff>
                  </to>
                </anchor>
              </controlPr>
            </control>
          </mc:Choice>
        </mc:AlternateContent>
        <mc:AlternateContent xmlns:mc="http://schemas.openxmlformats.org/markup-compatibility/2006">
          <mc:Choice Requires="x14">
            <control shapeId="27943" r:id="rId1374" name="p02c10g06o02">
              <controlPr defaultSize="0" autoFill="0" autoLine="0" autoPict="0">
                <anchor moveWithCells="1">
                  <from>
                    <xdr:col>53</xdr:col>
                    <xdr:colOff>381000</xdr:colOff>
                    <xdr:row>39</xdr:row>
                    <xdr:rowOff>247650</xdr:rowOff>
                  </from>
                  <to>
                    <xdr:col>54</xdr:col>
                    <xdr:colOff>114300</xdr:colOff>
                    <xdr:row>40</xdr:row>
                    <xdr:rowOff>238125</xdr:rowOff>
                  </to>
                </anchor>
              </controlPr>
            </control>
          </mc:Choice>
        </mc:AlternateContent>
        <mc:AlternateContent xmlns:mc="http://schemas.openxmlformats.org/markup-compatibility/2006">
          <mc:Choice Requires="x14">
            <control shapeId="27944" r:id="rId1375" name="p02c10g06o03">
              <controlPr defaultSize="0" autoFill="0" autoLine="0" autoPict="0">
                <anchor moveWithCells="1">
                  <from>
                    <xdr:col>55</xdr:col>
                    <xdr:colOff>57150</xdr:colOff>
                    <xdr:row>39</xdr:row>
                    <xdr:rowOff>247650</xdr:rowOff>
                  </from>
                  <to>
                    <xdr:col>55</xdr:col>
                    <xdr:colOff>276225</xdr:colOff>
                    <xdr:row>40</xdr:row>
                    <xdr:rowOff>238125</xdr:rowOff>
                  </to>
                </anchor>
              </controlPr>
            </control>
          </mc:Choice>
        </mc:AlternateContent>
        <mc:AlternateContent xmlns:mc="http://schemas.openxmlformats.org/markup-compatibility/2006">
          <mc:Choice Requires="x14">
            <control shapeId="27945" r:id="rId1376" name="p02c10g06o04">
              <controlPr defaultSize="0" autoFill="0" autoLine="0" autoPict="0">
                <anchor moveWithCells="1">
                  <from>
                    <xdr:col>55</xdr:col>
                    <xdr:colOff>333375</xdr:colOff>
                    <xdr:row>39</xdr:row>
                    <xdr:rowOff>247650</xdr:rowOff>
                  </from>
                  <to>
                    <xdr:col>56</xdr:col>
                    <xdr:colOff>171450</xdr:colOff>
                    <xdr:row>40</xdr:row>
                    <xdr:rowOff>238125</xdr:rowOff>
                  </to>
                </anchor>
              </controlPr>
            </control>
          </mc:Choice>
        </mc:AlternateContent>
        <mc:AlternateContent xmlns:mc="http://schemas.openxmlformats.org/markup-compatibility/2006">
          <mc:Choice Requires="x14">
            <control shapeId="27946" r:id="rId1377" name="p02c10g06o05">
              <controlPr defaultSize="0" autoFill="0" autoLine="0" autoPict="0">
                <anchor moveWithCells="1">
                  <from>
                    <xdr:col>56</xdr:col>
                    <xdr:colOff>209550</xdr:colOff>
                    <xdr:row>39</xdr:row>
                    <xdr:rowOff>247650</xdr:rowOff>
                  </from>
                  <to>
                    <xdr:col>57</xdr:col>
                    <xdr:colOff>47625</xdr:colOff>
                    <xdr:row>40</xdr:row>
                    <xdr:rowOff>238125</xdr:rowOff>
                  </to>
                </anchor>
              </controlPr>
            </control>
          </mc:Choice>
        </mc:AlternateContent>
        <mc:AlternateContent xmlns:mc="http://schemas.openxmlformats.org/markup-compatibility/2006">
          <mc:Choice Requires="x14">
            <control shapeId="27947" r:id="rId1378" name="p02c11g06o01">
              <controlPr defaultSize="0" autoFill="0" autoLine="0" autoPict="0">
                <anchor moveWithCells="1">
                  <from>
                    <xdr:col>58</xdr:col>
                    <xdr:colOff>123825</xdr:colOff>
                    <xdr:row>39</xdr:row>
                    <xdr:rowOff>247650</xdr:rowOff>
                  </from>
                  <to>
                    <xdr:col>58</xdr:col>
                    <xdr:colOff>342900</xdr:colOff>
                    <xdr:row>40</xdr:row>
                    <xdr:rowOff>238125</xdr:rowOff>
                  </to>
                </anchor>
              </controlPr>
            </control>
          </mc:Choice>
        </mc:AlternateContent>
        <mc:AlternateContent xmlns:mc="http://schemas.openxmlformats.org/markup-compatibility/2006">
          <mc:Choice Requires="x14">
            <control shapeId="27948" r:id="rId1379" name="p02c11g06o02">
              <controlPr defaultSize="0" autoFill="0" autoLine="0" autoPict="0">
                <anchor moveWithCells="1">
                  <from>
                    <xdr:col>58</xdr:col>
                    <xdr:colOff>381000</xdr:colOff>
                    <xdr:row>39</xdr:row>
                    <xdr:rowOff>247650</xdr:rowOff>
                  </from>
                  <to>
                    <xdr:col>59</xdr:col>
                    <xdr:colOff>114300</xdr:colOff>
                    <xdr:row>40</xdr:row>
                    <xdr:rowOff>238125</xdr:rowOff>
                  </to>
                </anchor>
              </controlPr>
            </control>
          </mc:Choice>
        </mc:AlternateContent>
        <mc:AlternateContent xmlns:mc="http://schemas.openxmlformats.org/markup-compatibility/2006">
          <mc:Choice Requires="x14">
            <control shapeId="27949" r:id="rId1380" name="p02c11g06o03">
              <controlPr defaultSize="0" autoFill="0" autoLine="0" autoPict="0">
                <anchor moveWithCells="1">
                  <from>
                    <xdr:col>60</xdr:col>
                    <xdr:colOff>57150</xdr:colOff>
                    <xdr:row>39</xdr:row>
                    <xdr:rowOff>247650</xdr:rowOff>
                  </from>
                  <to>
                    <xdr:col>60</xdr:col>
                    <xdr:colOff>276225</xdr:colOff>
                    <xdr:row>40</xdr:row>
                    <xdr:rowOff>238125</xdr:rowOff>
                  </to>
                </anchor>
              </controlPr>
            </control>
          </mc:Choice>
        </mc:AlternateContent>
        <mc:AlternateContent xmlns:mc="http://schemas.openxmlformats.org/markup-compatibility/2006">
          <mc:Choice Requires="x14">
            <control shapeId="27950" r:id="rId1381" name="p02c11g06o04">
              <controlPr defaultSize="0" autoFill="0" autoLine="0" autoPict="0">
                <anchor moveWithCells="1">
                  <from>
                    <xdr:col>60</xdr:col>
                    <xdr:colOff>333375</xdr:colOff>
                    <xdr:row>39</xdr:row>
                    <xdr:rowOff>247650</xdr:rowOff>
                  </from>
                  <to>
                    <xdr:col>61</xdr:col>
                    <xdr:colOff>171450</xdr:colOff>
                    <xdr:row>40</xdr:row>
                    <xdr:rowOff>238125</xdr:rowOff>
                  </to>
                </anchor>
              </controlPr>
            </control>
          </mc:Choice>
        </mc:AlternateContent>
        <mc:AlternateContent xmlns:mc="http://schemas.openxmlformats.org/markup-compatibility/2006">
          <mc:Choice Requires="x14">
            <control shapeId="27951" r:id="rId1382" name="p02c11g06o05">
              <controlPr defaultSize="0" autoFill="0" autoLine="0" autoPict="0">
                <anchor moveWithCells="1">
                  <from>
                    <xdr:col>61</xdr:col>
                    <xdr:colOff>209550</xdr:colOff>
                    <xdr:row>39</xdr:row>
                    <xdr:rowOff>247650</xdr:rowOff>
                  </from>
                  <to>
                    <xdr:col>62</xdr:col>
                    <xdr:colOff>47625</xdr:colOff>
                    <xdr:row>40</xdr:row>
                    <xdr:rowOff>238125</xdr:rowOff>
                  </to>
                </anchor>
              </controlPr>
            </control>
          </mc:Choice>
        </mc:AlternateContent>
        <mc:AlternateContent xmlns:mc="http://schemas.openxmlformats.org/markup-compatibility/2006">
          <mc:Choice Requires="x14">
            <control shapeId="27952" r:id="rId1383" name="p02c12g06o01">
              <controlPr defaultSize="0" autoFill="0" autoLine="0" autoPict="0">
                <anchor moveWithCells="1">
                  <from>
                    <xdr:col>63</xdr:col>
                    <xdr:colOff>123825</xdr:colOff>
                    <xdr:row>39</xdr:row>
                    <xdr:rowOff>247650</xdr:rowOff>
                  </from>
                  <to>
                    <xdr:col>63</xdr:col>
                    <xdr:colOff>342900</xdr:colOff>
                    <xdr:row>40</xdr:row>
                    <xdr:rowOff>238125</xdr:rowOff>
                  </to>
                </anchor>
              </controlPr>
            </control>
          </mc:Choice>
        </mc:AlternateContent>
        <mc:AlternateContent xmlns:mc="http://schemas.openxmlformats.org/markup-compatibility/2006">
          <mc:Choice Requires="x14">
            <control shapeId="27953" r:id="rId1384" name="p02c12g06o02">
              <controlPr defaultSize="0" autoFill="0" autoLine="0" autoPict="0">
                <anchor moveWithCells="1">
                  <from>
                    <xdr:col>63</xdr:col>
                    <xdr:colOff>381000</xdr:colOff>
                    <xdr:row>39</xdr:row>
                    <xdr:rowOff>247650</xdr:rowOff>
                  </from>
                  <to>
                    <xdr:col>64</xdr:col>
                    <xdr:colOff>114300</xdr:colOff>
                    <xdr:row>40</xdr:row>
                    <xdr:rowOff>238125</xdr:rowOff>
                  </to>
                </anchor>
              </controlPr>
            </control>
          </mc:Choice>
        </mc:AlternateContent>
        <mc:AlternateContent xmlns:mc="http://schemas.openxmlformats.org/markup-compatibility/2006">
          <mc:Choice Requires="x14">
            <control shapeId="27954" r:id="rId1385" name="p02c12g06o03">
              <controlPr defaultSize="0" autoFill="0" autoLine="0" autoPict="0">
                <anchor moveWithCells="1">
                  <from>
                    <xdr:col>65</xdr:col>
                    <xdr:colOff>57150</xdr:colOff>
                    <xdr:row>39</xdr:row>
                    <xdr:rowOff>247650</xdr:rowOff>
                  </from>
                  <to>
                    <xdr:col>65</xdr:col>
                    <xdr:colOff>276225</xdr:colOff>
                    <xdr:row>40</xdr:row>
                    <xdr:rowOff>238125</xdr:rowOff>
                  </to>
                </anchor>
              </controlPr>
            </control>
          </mc:Choice>
        </mc:AlternateContent>
        <mc:AlternateContent xmlns:mc="http://schemas.openxmlformats.org/markup-compatibility/2006">
          <mc:Choice Requires="x14">
            <control shapeId="27955" r:id="rId1386" name="p02c12g06o04">
              <controlPr defaultSize="0" autoFill="0" autoLine="0" autoPict="0">
                <anchor moveWithCells="1">
                  <from>
                    <xdr:col>65</xdr:col>
                    <xdr:colOff>333375</xdr:colOff>
                    <xdr:row>39</xdr:row>
                    <xdr:rowOff>247650</xdr:rowOff>
                  </from>
                  <to>
                    <xdr:col>66</xdr:col>
                    <xdr:colOff>171450</xdr:colOff>
                    <xdr:row>40</xdr:row>
                    <xdr:rowOff>238125</xdr:rowOff>
                  </to>
                </anchor>
              </controlPr>
            </control>
          </mc:Choice>
        </mc:AlternateContent>
        <mc:AlternateContent xmlns:mc="http://schemas.openxmlformats.org/markup-compatibility/2006">
          <mc:Choice Requires="x14">
            <control shapeId="27956" r:id="rId1387" name="p02c12g06o05">
              <controlPr defaultSize="0" autoFill="0" autoLine="0" autoPict="0">
                <anchor moveWithCells="1">
                  <from>
                    <xdr:col>66</xdr:col>
                    <xdr:colOff>209550</xdr:colOff>
                    <xdr:row>39</xdr:row>
                    <xdr:rowOff>247650</xdr:rowOff>
                  </from>
                  <to>
                    <xdr:col>67</xdr:col>
                    <xdr:colOff>47625</xdr:colOff>
                    <xdr:row>40</xdr:row>
                    <xdr:rowOff>238125</xdr:rowOff>
                  </to>
                </anchor>
              </controlPr>
            </control>
          </mc:Choice>
        </mc:AlternateContent>
        <mc:AlternateContent xmlns:mc="http://schemas.openxmlformats.org/markup-compatibility/2006">
          <mc:Choice Requires="x14">
            <control shapeId="27957" r:id="rId1388" name="p02c13g06o01">
              <controlPr defaultSize="0" autoFill="0" autoLine="0" autoPict="0">
                <anchor moveWithCells="1">
                  <from>
                    <xdr:col>68</xdr:col>
                    <xdr:colOff>123825</xdr:colOff>
                    <xdr:row>39</xdr:row>
                    <xdr:rowOff>247650</xdr:rowOff>
                  </from>
                  <to>
                    <xdr:col>68</xdr:col>
                    <xdr:colOff>342900</xdr:colOff>
                    <xdr:row>40</xdr:row>
                    <xdr:rowOff>238125</xdr:rowOff>
                  </to>
                </anchor>
              </controlPr>
            </control>
          </mc:Choice>
        </mc:AlternateContent>
        <mc:AlternateContent xmlns:mc="http://schemas.openxmlformats.org/markup-compatibility/2006">
          <mc:Choice Requires="x14">
            <control shapeId="27958" r:id="rId1389" name="p02c13g06o02">
              <controlPr defaultSize="0" autoFill="0" autoLine="0" autoPict="0">
                <anchor moveWithCells="1">
                  <from>
                    <xdr:col>68</xdr:col>
                    <xdr:colOff>381000</xdr:colOff>
                    <xdr:row>39</xdr:row>
                    <xdr:rowOff>247650</xdr:rowOff>
                  </from>
                  <to>
                    <xdr:col>69</xdr:col>
                    <xdr:colOff>114300</xdr:colOff>
                    <xdr:row>40</xdr:row>
                    <xdr:rowOff>238125</xdr:rowOff>
                  </to>
                </anchor>
              </controlPr>
            </control>
          </mc:Choice>
        </mc:AlternateContent>
        <mc:AlternateContent xmlns:mc="http://schemas.openxmlformats.org/markup-compatibility/2006">
          <mc:Choice Requires="x14">
            <control shapeId="27959" r:id="rId1390" name="p02c13g06o03">
              <controlPr defaultSize="0" autoFill="0" autoLine="0" autoPict="0">
                <anchor moveWithCells="1">
                  <from>
                    <xdr:col>70</xdr:col>
                    <xdr:colOff>57150</xdr:colOff>
                    <xdr:row>39</xdr:row>
                    <xdr:rowOff>247650</xdr:rowOff>
                  </from>
                  <to>
                    <xdr:col>70</xdr:col>
                    <xdr:colOff>276225</xdr:colOff>
                    <xdr:row>40</xdr:row>
                    <xdr:rowOff>238125</xdr:rowOff>
                  </to>
                </anchor>
              </controlPr>
            </control>
          </mc:Choice>
        </mc:AlternateContent>
        <mc:AlternateContent xmlns:mc="http://schemas.openxmlformats.org/markup-compatibility/2006">
          <mc:Choice Requires="x14">
            <control shapeId="27960" r:id="rId1391" name="p02c13g06o04">
              <controlPr defaultSize="0" autoFill="0" autoLine="0" autoPict="0">
                <anchor moveWithCells="1">
                  <from>
                    <xdr:col>70</xdr:col>
                    <xdr:colOff>333375</xdr:colOff>
                    <xdr:row>39</xdr:row>
                    <xdr:rowOff>247650</xdr:rowOff>
                  </from>
                  <to>
                    <xdr:col>71</xdr:col>
                    <xdr:colOff>171450</xdr:colOff>
                    <xdr:row>40</xdr:row>
                    <xdr:rowOff>238125</xdr:rowOff>
                  </to>
                </anchor>
              </controlPr>
            </control>
          </mc:Choice>
        </mc:AlternateContent>
        <mc:AlternateContent xmlns:mc="http://schemas.openxmlformats.org/markup-compatibility/2006">
          <mc:Choice Requires="x14">
            <control shapeId="27961" r:id="rId1392" name="p02c13g06o05">
              <controlPr defaultSize="0" autoFill="0" autoLine="0" autoPict="0">
                <anchor moveWithCells="1">
                  <from>
                    <xdr:col>71</xdr:col>
                    <xdr:colOff>209550</xdr:colOff>
                    <xdr:row>39</xdr:row>
                    <xdr:rowOff>247650</xdr:rowOff>
                  </from>
                  <to>
                    <xdr:col>72</xdr:col>
                    <xdr:colOff>47625</xdr:colOff>
                    <xdr:row>40</xdr:row>
                    <xdr:rowOff>238125</xdr:rowOff>
                  </to>
                </anchor>
              </controlPr>
            </control>
          </mc:Choice>
        </mc:AlternateContent>
        <mc:AlternateContent xmlns:mc="http://schemas.openxmlformats.org/markup-compatibility/2006">
          <mc:Choice Requires="x14">
            <control shapeId="27962" r:id="rId1393" name="p02c14g06o01">
              <controlPr defaultSize="0" autoFill="0" autoLine="0" autoPict="0">
                <anchor moveWithCells="1">
                  <from>
                    <xdr:col>73</xdr:col>
                    <xdr:colOff>123825</xdr:colOff>
                    <xdr:row>39</xdr:row>
                    <xdr:rowOff>247650</xdr:rowOff>
                  </from>
                  <to>
                    <xdr:col>73</xdr:col>
                    <xdr:colOff>342900</xdr:colOff>
                    <xdr:row>40</xdr:row>
                    <xdr:rowOff>238125</xdr:rowOff>
                  </to>
                </anchor>
              </controlPr>
            </control>
          </mc:Choice>
        </mc:AlternateContent>
        <mc:AlternateContent xmlns:mc="http://schemas.openxmlformats.org/markup-compatibility/2006">
          <mc:Choice Requires="x14">
            <control shapeId="27963" r:id="rId1394" name="p02c14g06o02">
              <controlPr defaultSize="0" autoFill="0" autoLine="0" autoPict="0">
                <anchor moveWithCells="1">
                  <from>
                    <xdr:col>73</xdr:col>
                    <xdr:colOff>381000</xdr:colOff>
                    <xdr:row>39</xdr:row>
                    <xdr:rowOff>247650</xdr:rowOff>
                  </from>
                  <to>
                    <xdr:col>74</xdr:col>
                    <xdr:colOff>114300</xdr:colOff>
                    <xdr:row>40</xdr:row>
                    <xdr:rowOff>238125</xdr:rowOff>
                  </to>
                </anchor>
              </controlPr>
            </control>
          </mc:Choice>
        </mc:AlternateContent>
        <mc:AlternateContent xmlns:mc="http://schemas.openxmlformats.org/markup-compatibility/2006">
          <mc:Choice Requires="x14">
            <control shapeId="27964" r:id="rId1395" name="p02c14g06o03">
              <controlPr defaultSize="0" autoFill="0" autoLine="0" autoPict="0">
                <anchor moveWithCells="1">
                  <from>
                    <xdr:col>75</xdr:col>
                    <xdr:colOff>57150</xdr:colOff>
                    <xdr:row>39</xdr:row>
                    <xdr:rowOff>247650</xdr:rowOff>
                  </from>
                  <to>
                    <xdr:col>75</xdr:col>
                    <xdr:colOff>276225</xdr:colOff>
                    <xdr:row>40</xdr:row>
                    <xdr:rowOff>238125</xdr:rowOff>
                  </to>
                </anchor>
              </controlPr>
            </control>
          </mc:Choice>
        </mc:AlternateContent>
        <mc:AlternateContent xmlns:mc="http://schemas.openxmlformats.org/markup-compatibility/2006">
          <mc:Choice Requires="x14">
            <control shapeId="27965" r:id="rId1396" name="p02c14g06o04">
              <controlPr defaultSize="0" autoFill="0" autoLine="0" autoPict="0">
                <anchor moveWithCells="1">
                  <from>
                    <xdr:col>75</xdr:col>
                    <xdr:colOff>333375</xdr:colOff>
                    <xdr:row>39</xdr:row>
                    <xdr:rowOff>247650</xdr:rowOff>
                  </from>
                  <to>
                    <xdr:col>76</xdr:col>
                    <xdr:colOff>171450</xdr:colOff>
                    <xdr:row>40</xdr:row>
                    <xdr:rowOff>238125</xdr:rowOff>
                  </to>
                </anchor>
              </controlPr>
            </control>
          </mc:Choice>
        </mc:AlternateContent>
        <mc:AlternateContent xmlns:mc="http://schemas.openxmlformats.org/markup-compatibility/2006">
          <mc:Choice Requires="x14">
            <control shapeId="27966" r:id="rId1397" name="p02c14g06o05">
              <controlPr defaultSize="0" autoFill="0" autoLine="0" autoPict="0">
                <anchor moveWithCells="1">
                  <from>
                    <xdr:col>76</xdr:col>
                    <xdr:colOff>209550</xdr:colOff>
                    <xdr:row>39</xdr:row>
                    <xdr:rowOff>247650</xdr:rowOff>
                  </from>
                  <to>
                    <xdr:col>77</xdr:col>
                    <xdr:colOff>47625</xdr:colOff>
                    <xdr:row>40</xdr:row>
                    <xdr:rowOff>238125</xdr:rowOff>
                  </to>
                </anchor>
              </controlPr>
            </control>
          </mc:Choice>
        </mc:AlternateContent>
        <mc:AlternateContent xmlns:mc="http://schemas.openxmlformats.org/markup-compatibility/2006">
          <mc:Choice Requires="x14">
            <control shapeId="27967" r:id="rId1398" name="p02c15g06o01">
              <controlPr defaultSize="0" autoFill="0" autoLine="0" autoPict="0">
                <anchor moveWithCells="1">
                  <from>
                    <xdr:col>78</xdr:col>
                    <xdr:colOff>123825</xdr:colOff>
                    <xdr:row>39</xdr:row>
                    <xdr:rowOff>247650</xdr:rowOff>
                  </from>
                  <to>
                    <xdr:col>78</xdr:col>
                    <xdr:colOff>342900</xdr:colOff>
                    <xdr:row>40</xdr:row>
                    <xdr:rowOff>238125</xdr:rowOff>
                  </to>
                </anchor>
              </controlPr>
            </control>
          </mc:Choice>
        </mc:AlternateContent>
        <mc:AlternateContent xmlns:mc="http://schemas.openxmlformats.org/markup-compatibility/2006">
          <mc:Choice Requires="x14">
            <control shapeId="27968" r:id="rId1399" name="p02c15g06o02">
              <controlPr defaultSize="0" autoFill="0" autoLine="0" autoPict="0">
                <anchor moveWithCells="1">
                  <from>
                    <xdr:col>78</xdr:col>
                    <xdr:colOff>381000</xdr:colOff>
                    <xdr:row>39</xdr:row>
                    <xdr:rowOff>247650</xdr:rowOff>
                  </from>
                  <to>
                    <xdr:col>79</xdr:col>
                    <xdr:colOff>114300</xdr:colOff>
                    <xdr:row>40</xdr:row>
                    <xdr:rowOff>238125</xdr:rowOff>
                  </to>
                </anchor>
              </controlPr>
            </control>
          </mc:Choice>
        </mc:AlternateContent>
        <mc:AlternateContent xmlns:mc="http://schemas.openxmlformats.org/markup-compatibility/2006">
          <mc:Choice Requires="x14">
            <control shapeId="27969" r:id="rId1400" name="p02c15g06o03">
              <controlPr defaultSize="0" autoFill="0" autoLine="0" autoPict="0">
                <anchor moveWithCells="1">
                  <from>
                    <xdr:col>80</xdr:col>
                    <xdr:colOff>57150</xdr:colOff>
                    <xdr:row>39</xdr:row>
                    <xdr:rowOff>247650</xdr:rowOff>
                  </from>
                  <to>
                    <xdr:col>80</xdr:col>
                    <xdr:colOff>276225</xdr:colOff>
                    <xdr:row>40</xdr:row>
                    <xdr:rowOff>238125</xdr:rowOff>
                  </to>
                </anchor>
              </controlPr>
            </control>
          </mc:Choice>
        </mc:AlternateContent>
        <mc:AlternateContent xmlns:mc="http://schemas.openxmlformats.org/markup-compatibility/2006">
          <mc:Choice Requires="x14">
            <control shapeId="27970" r:id="rId1401" name="p02c15g06o04">
              <controlPr defaultSize="0" autoFill="0" autoLine="0" autoPict="0">
                <anchor moveWithCells="1">
                  <from>
                    <xdr:col>80</xdr:col>
                    <xdr:colOff>333375</xdr:colOff>
                    <xdr:row>39</xdr:row>
                    <xdr:rowOff>247650</xdr:rowOff>
                  </from>
                  <to>
                    <xdr:col>81</xdr:col>
                    <xdr:colOff>171450</xdr:colOff>
                    <xdr:row>40</xdr:row>
                    <xdr:rowOff>238125</xdr:rowOff>
                  </to>
                </anchor>
              </controlPr>
            </control>
          </mc:Choice>
        </mc:AlternateContent>
        <mc:AlternateContent xmlns:mc="http://schemas.openxmlformats.org/markup-compatibility/2006">
          <mc:Choice Requires="x14">
            <control shapeId="27971" r:id="rId1402" name="p02c15g06o05">
              <controlPr defaultSize="0" autoFill="0" autoLine="0" autoPict="0">
                <anchor moveWithCells="1">
                  <from>
                    <xdr:col>81</xdr:col>
                    <xdr:colOff>209550</xdr:colOff>
                    <xdr:row>39</xdr:row>
                    <xdr:rowOff>247650</xdr:rowOff>
                  </from>
                  <to>
                    <xdr:col>82</xdr:col>
                    <xdr:colOff>47625</xdr:colOff>
                    <xdr:row>40</xdr:row>
                    <xdr:rowOff>238125</xdr:rowOff>
                  </to>
                </anchor>
              </controlPr>
            </control>
          </mc:Choice>
        </mc:AlternateContent>
        <mc:AlternateContent xmlns:mc="http://schemas.openxmlformats.org/markup-compatibility/2006">
          <mc:Choice Requires="x14">
            <control shapeId="27972" r:id="rId1403" name="p02c16g06o01">
              <controlPr defaultSize="0" autoFill="0" autoLine="0" autoPict="0">
                <anchor moveWithCells="1">
                  <from>
                    <xdr:col>83</xdr:col>
                    <xdr:colOff>123825</xdr:colOff>
                    <xdr:row>39</xdr:row>
                    <xdr:rowOff>247650</xdr:rowOff>
                  </from>
                  <to>
                    <xdr:col>83</xdr:col>
                    <xdr:colOff>342900</xdr:colOff>
                    <xdr:row>40</xdr:row>
                    <xdr:rowOff>238125</xdr:rowOff>
                  </to>
                </anchor>
              </controlPr>
            </control>
          </mc:Choice>
        </mc:AlternateContent>
        <mc:AlternateContent xmlns:mc="http://schemas.openxmlformats.org/markup-compatibility/2006">
          <mc:Choice Requires="x14">
            <control shapeId="27973" r:id="rId1404" name="p02c16g06o02">
              <controlPr defaultSize="0" autoFill="0" autoLine="0" autoPict="0">
                <anchor moveWithCells="1">
                  <from>
                    <xdr:col>83</xdr:col>
                    <xdr:colOff>381000</xdr:colOff>
                    <xdr:row>39</xdr:row>
                    <xdr:rowOff>247650</xdr:rowOff>
                  </from>
                  <to>
                    <xdr:col>84</xdr:col>
                    <xdr:colOff>114300</xdr:colOff>
                    <xdr:row>40</xdr:row>
                    <xdr:rowOff>238125</xdr:rowOff>
                  </to>
                </anchor>
              </controlPr>
            </control>
          </mc:Choice>
        </mc:AlternateContent>
        <mc:AlternateContent xmlns:mc="http://schemas.openxmlformats.org/markup-compatibility/2006">
          <mc:Choice Requires="x14">
            <control shapeId="27974" r:id="rId1405" name="p02c16g06o03">
              <controlPr defaultSize="0" autoFill="0" autoLine="0" autoPict="0">
                <anchor moveWithCells="1">
                  <from>
                    <xdr:col>85</xdr:col>
                    <xdr:colOff>57150</xdr:colOff>
                    <xdr:row>39</xdr:row>
                    <xdr:rowOff>247650</xdr:rowOff>
                  </from>
                  <to>
                    <xdr:col>85</xdr:col>
                    <xdr:colOff>276225</xdr:colOff>
                    <xdr:row>40</xdr:row>
                    <xdr:rowOff>238125</xdr:rowOff>
                  </to>
                </anchor>
              </controlPr>
            </control>
          </mc:Choice>
        </mc:AlternateContent>
        <mc:AlternateContent xmlns:mc="http://schemas.openxmlformats.org/markup-compatibility/2006">
          <mc:Choice Requires="x14">
            <control shapeId="27975" r:id="rId1406" name="p02c16g06o04">
              <controlPr defaultSize="0" autoFill="0" autoLine="0" autoPict="0">
                <anchor moveWithCells="1">
                  <from>
                    <xdr:col>85</xdr:col>
                    <xdr:colOff>333375</xdr:colOff>
                    <xdr:row>39</xdr:row>
                    <xdr:rowOff>247650</xdr:rowOff>
                  </from>
                  <to>
                    <xdr:col>86</xdr:col>
                    <xdr:colOff>171450</xdr:colOff>
                    <xdr:row>40</xdr:row>
                    <xdr:rowOff>238125</xdr:rowOff>
                  </to>
                </anchor>
              </controlPr>
            </control>
          </mc:Choice>
        </mc:AlternateContent>
        <mc:AlternateContent xmlns:mc="http://schemas.openxmlformats.org/markup-compatibility/2006">
          <mc:Choice Requires="x14">
            <control shapeId="27976" r:id="rId1407" name="p02c16g06o05">
              <controlPr defaultSize="0" autoFill="0" autoLine="0" autoPict="0">
                <anchor moveWithCells="1">
                  <from>
                    <xdr:col>86</xdr:col>
                    <xdr:colOff>209550</xdr:colOff>
                    <xdr:row>39</xdr:row>
                    <xdr:rowOff>247650</xdr:rowOff>
                  </from>
                  <to>
                    <xdr:col>87</xdr:col>
                    <xdr:colOff>47625</xdr:colOff>
                    <xdr:row>40</xdr:row>
                    <xdr:rowOff>238125</xdr:rowOff>
                  </to>
                </anchor>
              </controlPr>
            </control>
          </mc:Choice>
        </mc:AlternateContent>
        <mc:AlternateContent xmlns:mc="http://schemas.openxmlformats.org/markup-compatibility/2006">
          <mc:Choice Requires="x14">
            <control shapeId="27977" r:id="rId1408" name="p02c17g06o01">
              <controlPr defaultSize="0" autoFill="0" autoLine="0" autoPict="0">
                <anchor moveWithCells="1">
                  <from>
                    <xdr:col>88</xdr:col>
                    <xdr:colOff>123825</xdr:colOff>
                    <xdr:row>39</xdr:row>
                    <xdr:rowOff>247650</xdr:rowOff>
                  </from>
                  <to>
                    <xdr:col>88</xdr:col>
                    <xdr:colOff>342900</xdr:colOff>
                    <xdr:row>40</xdr:row>
                    <xdr:rowOff>238125</xdr:rowOff>
                  </to>
                </anchor>
              </controlPr>
            </control>
          </mc:Choice>
        </mc:AlternateContent>
        <mc:AlternateContent xmlns:mc="http://schemas.openxmlformats.org/markup-compatibility/2006">
          <mc:Choice Requires="x14">
            <control shapeId="27978" r:id="rId1409" name="p02c17g06o02">
              <controlPr defaultSize="0" autoFill="0" autoLine="0" autoPict="0">
                <anchor moveWithCells="1">
                  <from>
                    <xdr:col>88</xdr:col>
                    <xdr:colOff>381000</xdr:colOff>
                    <xdr:row>39</xdr:row>
                    <xdr:rowOff>247650</xdr:rowOff>
                  </from>
                  <to>
                    <xdr:col>89</xdr:col>
                    <xdr:colOff>114300</xdr:colOff>
                    <xdr:row>40</xdr:row>
                    <xdr:rowOff>238125</xdr:rowOff>
                  </to>
                </anchor>
              </controlPr>
            </control>
          </mc:Choice>
        </mc:AlternateContent>
        <mc:AlternateContent xmlns:mc="http://schemas.openxmlformats.org/markup-compatibility/2006">
          <mc:Choice Requires="x14">
            <control shapeId="27979" r:id="rId1410" name="p02c17g06o03">
              <controlPr defaultSize="0" autoFill="0" autoLine="0" autoPict="0">
                <anchor moveWithCells="1">
                  <from>
                    <xdr:col>90</xdr:col>
                    <xdr:colOff>57150</xdr:colOff>
                    <xdr:row>39</xdr:row>
                    <xdr:rowOff>247650</xdr:rowOff>
                  </from>
                  <to>
                    <xdr:col>90</xdr:col>
                    <xdr:colOff>276225</xdr:colOff>
                    <xdr:row>40</xdr:row>
                    <xdr:rowOff>238125</xdr:rowOff>
                  </to>
                </anchor>
              </controlPr>
            </control>
          </mc:Choice>
        </mc:AlternateContent>
        <mc:AlternateContent xmlns:mc="http://schemas.openxmlformats.org/markup-compatibility/2006">
          <mc:Choice Requires="x14">
            <control shapeId="27980" r:id="rId1411" name="p02c17g06o04">
              <controlPr defaultSize="0" autoFill="0" autoLine="0" autoPict="0">
                <anchor moveWithCells="1">
                  <from>
                    <xdr:col>90</xdr:col>
                    <xdr:colOff>333375</xdr:colOff>
                    <xdr:row>39</xdr:row>
                    <xdr:rowOff>247650</xdr:rowOff>
                  </from>
                  <to>
                    <xdr:col>91</xdr:col>
                    <xdr:colOff>171450</xdr:colOff>
                    <xdr:row>40</xdr:row>
                    <xdr:rowOff>238125</xdr:rowOff>
                  </to>
                </anchor>
              </controlPr>
            </control>
          </mc:Choice>
        </mc:AlternateContent>
        <mc:AlternateContent xmlns:mc="http://schemas.openxmlformats.org/markup-compatibility/2006">
          <mc:Choice Requires="x14">
            <control shapeId="27981" r:id="rId1412" name="p02c17g06o05">
              <controlPr defaultSize="0" autoFill="0" autoLine="0" autoPict="0">
                <anchor moveWithCells="1">
                  <from>
                    <xdr:col>91</xdr:col>
                    <xdr:colOff>209550</xdr:colOff>
                    <xdr:row>39</xdr:row>
                    <xdr:rowOff>247650</xdr:rowOff>
                  </from>
                  <to>
                    <xdr:col>92</xdr:col>
                    <xdr:colOff>47625</xdr:colOff>
                    <xdr:row>40</xdr:row>
                    <xdr:rowOff>238125</xdr:rowOff>
                  </to>
                </anchor>
              </controlPr>
            </control>
          </mc:Choice>
        </mc:AlternateContent>
        <mc:AlternateContent xmlns:mc="http://schemas.openxmlformats.org/markup-compatibility/2006">
          <mc:Choice Requires="x14">
            <control shapeId="27982" r:id="rId1413" name="p02c18g06o01">
              <controlPr defaultSize="0" autoFill="0" autoLine="0" autoPict="0">
                <anchor moveWithCells="1">
                  <from>
                    <xdr:col>93</xdr:col>
                    <xdr:colOff>123825</xdr:colOff>
                    <xdr:row>39</xdr:row>
                    <xdr:rowOff>247650</xdr:rowOff>
                  </from>
                  <to>
                    <xdr:col>93</xdr:col>
                    <xdr:colOff>342900</xdr:colOff>
                    <xdr:row>40</xdr:row>
                    <xdr:rowOff>238125</xdr:rowOff>
                  </to>
                </anchor>
              </controlPr>
            </control>
          </mc:Choice>
        </mc:AlternateContent>
        <mc:AlternateContent xmlns:mc="http://schemas.openxmlformats.org/markup-compatibility/2006">
          <mc:Choice Requires="x14">
            <control shapeId="27983" r:id="rId1414" name="p02c18g06o02">
              <controlPr defaultSize="0" autoFill="0" autoLine="0" autoPict="0">
                <anchor moveWithCells="1">
                  <from>
                    <xdr:col>93</xdr:col>
                    <xdr:colOff>381000</xdr:colOff>
                    <xdr:row>39</xdr:row>
                    <xdr:rowOff>247650</xdr:rowOff>
                  </from>
                  <to>
                    <xdr:col>94</xdr:col>
                    <xdr:colOff>114300</xdr:colOff>
                    <xdr:row>40</xdr:row>
                    <xdr:rowOff>238125</xdr:rowOff>
                  </to>
                </anchor>
              </controlPr>
            </control>
          </mc:Choice>
        </mc:AlternateContent>
        <mc:AlternateContent xmlns:mc="http://schemas.openxmlformats.org/markup-compatibility/2006">
          <mc:Choice Requires="x14">
            <control shapeId="27984" r:id="rId1415" name="p02c18g06o03">
              <controlPr defaultSize="0" autoFill="0" autoLine="0" autoPict="0">
                <anchor moveWithCells="1">
                  <from>
                    <xdr:col>95</xdr:col>
                    <xdr:colOff>57150</xdr:colOff>
                    <xdr:row>39</xdr:row>
                    <xdr:rowOff>247650</xdr:rowOff>
                  </from>
                  <to>
                    <xdr:col>95</xdr:col>
                    <xdr:colOff>276225</xdr:colOff>
                    <xdr:row>40</xdr:row>
                    <xdr:rowOff>238125</xdr:rowOff>
                  </to>
                </anchor>
              </controlPr>
            </control>
          </mc:Choice>
        </mc:AlternateContent>
        <mc:AlternateContent xmlns:mc="http://schemas.openxmlformats.org/markup-compatibility/2006">
          <mc:Choice Requires="x14">
            <control shapeId="27985" r:id="rId1416" name="p02c18g06o04">
              <controlPr defaultSize="0" autoFill="0" autoLine="0" autoPict="0">
                <anchor moveWithCells="1">
                  <from>
                    <xdr:col>95</xdr:col>
                    <xdr:colOff>333375</xdr:colOff>
                    <xdr:row>39</xdr:row>
                    <xdr:rowOff>247650</xdr:rowOff>
                  </from>
                  <to>
                    <xdr:col>96</xdr:col>
                    <xdr:colOff>171450</xdr:colOff>
                    <xdr:row>40</xdr:row>
                    <xdr:rowOff>238125</xdr:rowOff>
                  </to>
                </anchor>
              </controlPr>
            </control>
          </mc:Choice>
        </mc:AlternateContent>
        <mc:AlternateContent xmlns:mc="http://schemas.openxmlformats.org/markup-compatibility/2006">
          <mc:Choice Requires="x14">
            <control shapeId="27986" r:id="rId1417" name="p02c18g06o05">
              <controlPr defaultSize="0" autoFill="0" autoLine="0" autoPict="0">
                <anchor moveWithCells="1">
                  <from>
                    <xdr:col>96</xdr:col>
                    <xdr:colOff>209550</xdr:colOff>
                    <xdr:row>39</xdr:row>
                    <xdr:rowOff>247650</xdr:rowOff>
                  </from>
                  <to>
                    <xdr:col>97</xdr:col>
                    <xdr:colOff>47625</xdr:colOff>
                    <xdr:row>40</xdr:row>
                    <xdr:rowOff>238125</xdr:rowOff>
                  </to>
                </anchor>
              </controlPr>
            </control>
          </mc:Choice>
        </mc:AlternateContent>
        <mc:AlternateContent xmlns:mc="http://schemas.openxmlformats.org/markup-compatibility/2006">
          <mc:Choice Requires="x14">
            <control shapeId="27987" r:id="rId1418" name="p02c19g06o01">
              <controlPr defaultSize="0" autoFill="0" autoLine="0" autoPict="0">
                <anchor moveWithCells="1">
                  <from>
                    <xdr:col>98</xdr:col>
                    <xdr:colOff>123825</xdr:colOff>
                    <xdr:row>39</xdr:row>
                    <xdr:rowOff>247650</xdr:rowOff>
                  </from>
                  <to>
                    <xdr:col>98</xdr:col>
                    <xdr:colOff>342900</xdr:colOff>
                    <xdr:row>40</xdr:row>
                    <xdr:rowOff>238125</xdr:rowOff>
                  </to>
                </anchor>
              </controlPr>
            </control>
          </mc:Choice>
        </mc:AlternateContent>
        <mc:AlternateContent xmlns:mc="http://schemas.openxmlformats.org/markup-compatibility/2006">
          <mc:Choice Requires="x14">
            <control shapeId="27988" r:id="rId1419" name="p02c19g06o02">
              <controlPr defaultSize="0" autoFill="0" autoLine="0" autoPict="0">
                <anchor moveWithCells="1">
                  <from>
                    <xdr:col>98</xdr:col>
                    <xdr:colOff>381000</xdr:colOff>
                    <xdr:row>39</xdr:row>
                    <xdr:rowOff>247650</xdr:rowOff>
                  </from>
                  <to>
                    <xdr:col>99</xdr:col>
                    <xdr:colOff>114300</xdr:colOff>
                    <xdr:row>40</xdr:row>
                    <xdr:rowOff>238125</xdr:rowOff>
                  </to>
                </anchor>
              </controlPr>
            </control>
          </mc:Choice>
        </mc:AlternateContent>
        <mc:AlternateContent xmlns:mc="http://schemas.openxmlformats.org/markup-compatibility/2006">
          <mc:Choice Requires="x14">
            <control shapeId="27989" r:id="rId1420" name="p02c19g06o03">
              <controlPr defaultSize="0" autoFill="0" autoLine="0" autoPict="0">
                <anchor moveWithCells="1">
                  <from>
                    <xdr:col>100</xdr:col>
                    <xdr:colOff>57150</xdr:colOff>
                    <xdr:row>39</xdr:row>
                    <xdr:rowOff>247650</xdr:rowOff>
                  </from>
                  <to>
                    <xdr:col>100</xdr:col>
                    <xdr:colOff>276225</xdr:colOff>
                    <xdr:row>40</xdr:row>
                    <xdr:rowOff>238125</xdr:rowOff>
                  </to>
                </anchor>
              </controlPr>
            </control>
          </mc:Choice>
        </mc:AlternateContent>
        <mc:AlternateContent xmlns:mc="http://schemas.openxmlformats.org/markup-compatibility/2006">
          <mc:Choice Requires="x14">
            <control shapeId="27990" r:id="rId1421" name="p02c19g06o04">
              <controlPr defaultSize="0" autoFill="0" autoLine="0" autoPict="0">
                <anchor moveWithCells="1">
                  <from>
                    <xdr:col>100</xdr:col>
                    <xdr:colOff>333375</xdr:colOff>
                    <xdr:row>39</xdr:row>
                    <xdr:rowOff>247650</xdr:rowOff>
                  </from>
                  <to>
                    <xdr:col>101</xdr:col>
                    <xdr:colOff>171450</xdr:colOff>
                    <xdr:row>40</xdr:row>
                    <xdr:rowOff>238125</xdr:rowOff>
                  </to>
                </anchor>
              </controlPr>
            </control>
          </mc:Choice>
        </mc:AlternateContent>
        <mc:AlternateContent xmlns:mc="http://schemas.openxmlformats.org/markup-compatibility/2006">
          <mc:Choice Requires="x14">
            <control shapeId="27991" r:id="rId1422" name="p02c19g06o05">
              <controlPr defaultSize="0" autoFill="0" autoLine="0" autoPict="0">
                <anchor moveWithCells="1">
                  <from>
                    <xdr:col>101</xdr:col>
                    <xdr:colOff>209550</xdr:colOff>
                    <xdr:row>39</xdr:row>
                    <xdr:rowOff>247650</xdr:rowOff>
                  </from>
                  <to>
                    <xdr:col>102</xdr:col>
                    <xdr:colOff>47625</xdr:colOff>
                    <xdr:row>40</xdr:row>
                    <xdr:rowOff>238125</xdr:rowOff>
                  </to>
                </anchor>
              </controlPr>
            </control>
          </mc:Choice>
        </mc:AlternateContent>
        <mc:AlternateContent xmlns:mc="http://schemas.openxmlformats.org/markup-compatibility/2006">
          <mc:Choice Requires="x14">
            <control shapeId="27992" r:id="rId1423" name="p02c20g06o01">
              <controlPr defaultSize="0" autoFill="0" autoLine="0" autoPict="0">
                <anchor moveWithCells="1">
                  <from>
                    <xdr:col>103</xdr:col>
                    <xdr:colOff>123825</xdr:colOff>
                    <xdr:row>39</xdr:row>
                    <xdr:rowOff>247650</xdr:rowOff>
                  </from>
                  <to>
                    <xdr:col>103</xdr:col>
                    <xdr:colOff>342900</xdr:colOff>
                    <xdr:row>40</xdr:row>
                    <xdr:rowOff>238125</xdr:rowOff>
                  </to>
                </anchor>
              </controlPr>
            </control>
          </mc:Choice>
        </mc:AlternateContent>
        <mc:AlternateContent xmlns:mc="http://schemas.openxmlformats.org/markup-compatibility/2006">
          <mc:Choice Requires="x14">
            <control shapeId="27993" r:id="rId1424" name="p02c20g06o02">
              <controlPr defaultSize="0" autoFill="0" autoLine="0" autoPict="0">
                <anchor moveWithCells="1">
                  <from>
                    <xdr:col>103</xdr:col>
                    <xdr:colOff>381000</xdr:colOff>
                    <xdr:row>39</xdr:row>
                    <xdr:rowOff>247650</xdr:rowOff>
                  </from>
                  <to>
                    <xdr:col>104</xdr:col>
                    <xdr:colOff>114300</xdr:colOff>
                    <xdr:row>40</xdr:row>
                    <xdr:rowOff>238125</xdr:rowOff>
                  </to>
                </anchor>
              </controlPr>
            </control>
          </mc:Choice>
        </mc:AlternateContent>
        <mc:AlternateContent xmlns:mc="http://schemas.openxmlformats.org/markup-compatibility/2006">
          <mc:Choice Requires="x14">
            <control shapeId="27994" r:id="rId1425" name="p02c20g06o03">
              <controlPr defaultSize="0" autoFill="0" autoLine="0" autoPict="0">
                <anchor moveWithCells="1">
                  <from>
                    <xdr:col>105</xdr:col>
                    <xdr:colOff>57150</xdr:colOff>
                    <xdr:row>39</xdr:row>
                    <xdr:rowOff>247650</xdr:rowOff>
                  </from>
                  <to>
                    <xdr:col>105</xdr:col>
                    <xdr:colOff>276225</xdr:colOff>
                    <xdr:row>40</xdr:row>
                    <xdr:rowOff>238125</xdr:rowOff>
                  </to>
                </anchor>
              </controlPr>
            </control>
          </mc:Choice>
        </mc:AlternateContent>
        <mc:AlternateContent xmlns:mc="http://schemas.openxmlformats.org/markup-compatibility/2006">
          <mc:Choice Requires="x14">
            <control shapeId="27995" r:id="rId1426" name="p02c20g06o04">
              <controlPr defaultSize="0" autoFill="0" autoLine="0" autoPict="0">
                <anchor moveWithCells="1">
                  <from>
                    <xdr:col>105</xdr:col>
                    <xdr:colOff>333375</xdr:colOff>
                    <xdr:row>39</xdr:row>
                    <xdr:rowOff>247650</xdr:rowOff>
                  </from>
                  <to>
                    <xdr:col>106</xdr:col>
                    <xdr:colOff>171450</xdr:colOff>
                    <xdr:row>40</xdr:row>
                    <xdr:rowOff>238125</xdr:rowOff>
                  </to>
                </anchor>
              </controlPr>
            </control>
          </mc:Choice>
        </mc:AlternateContent>
        <mc:AlternateContent xmlns:mc="http://schemas.openxmlformats.org/markup-compatibility/2006">
          <mc:Choice Requires="x14">
            <control shapeId="27996" r:id="rId1427" name="p02c20g06o05">
              <controlPr defaultSize="0" autoFill="0" autoLine="0" autoPict="0">
                <anchor moveWithCells="1">
                  <from>
                    <xdr:col>106</xdr:col>
                    <xdr:colOff>209550</xdr:colOff>
                    <xdr:row>39</xdr:row>
                    <xdr:rowOff>247650</xdr:rowOff>
                  </from>
                  <to>
                    <xdr:col>107</xdr:col>
                    <xdr:colOff>47625</xdr:colOff>
                    <xdr:row>40</xdr:row>
                    <xdr:rowOff>238125</xdr:rowOff>
                  </to>
                </anchor>
              </controlPr>
            </control>
          </mc:Choice>
        </mc:AlternateContent>
        <mc:AlternateContent xmlns:mc="http://schemas.openxmlformats.org/markup-compatibility/2006">
          <mc:Choice Requires="x14">
            <control shapeId="27997" r:id="rId1428" name="p02c21g06o01">
              <controlPr defaultSize="0" autoFill="0" autoLine="0" autoPict="0">
                <anchor moveWithCells="1">
                  <from>
                    <xdr:col>108</xdr:col>
                    <xdr:colOff>123825</xdr:colOff>
                    <xdr:row>39</xdr:row>
                    <xdr:rowOff>247650</xdr:rowOff>
                  </from>
                  <to>
                    <xdr:col>108</xdr:col>
                    <xdr:colOff>342900</xdr:colOff>
                    <xdr:row>40</xdr:row>
                    <xdr:rowOff>238125</xdr:rowOff>
                  </to>
                </anchor>
              </controlPr>
            </control>
          </mc:Choice>
        </mc:AlternateContent>
        <mc:AlternateContent xmlns:mc="http://schemas.openxmlformats.org/markup-compatibility/2006">
          <mc:Choice Requires="x14">
            <control shapeId="27998" r:id="rId1429" name="p02c21g06o02">
              <controlPr defaultSize="0" autoFill="0" autoLine="0" autoPict="0">
                <anchor moveWithCells="1">
                  <from>
                    <xdr:col>108</xdr:col>
                    <xdr:colOff>381000</xdr:colOff>
                    <xdr:row>39</xdr:row>
                    <xdr:rowOff>247650</xdr:rowOff>
                  </from>
                  <to>
                    <xdr:col>109</xdr:col>
                    <xdr:colOff>114300</xdr:colOff>
                    <xdr:row>40</xdr:row>
                    <xdr:rowOff>238125</xdr:rowOff>
                  </to>
                </anchor>
              </controlPr>
            </control>
          </mc:Choice>
        </mc:AlternateContent>
        <mc:AlternateContent xmlns:mc="http://schemas.openxmlformats.org/markup-compatibility/2006">
          <mc:Choice Requires="x14">
            <control shapeId="27999" r:id="rId1430" name="p02c21g06o03">
              <controlPr defaultSize="0" autoFill="0" autoLine="0" autoPict="0">
                <anchor moveWithCells="1">
                  <from>
                    <xdr:col>110</xdr:col>
                    <xdr:colOff>57150</xdr:colOff>
                    <xdr:row>39</xdr:row>
                    <xdr:rowOff>247650</xdr:rowOff>
                  </from>
                  <to>
                    <xdr:col>110</xdr:col>
                    <xdr:colOff>276225</xdr:colOff>
                    <xdr:row>40</xdr:row>
                    <xdr:rowOff>238125</xdr:rowOff>
                  </to>
                </anchor>
              </controlPr>
            </control>
          </mc:Choice>
        </mc:AlternateContent>
        <mc:AlternateContent xmlns:mc="http://schemas.openxmlformats.org/markup-compatibility/2006">
          <mc:Choice Requires="x14">
            <control shapeId="28000" r:id="rId1431" name="p02c21g06o04">
              <controlPr defaultSize="0" autoFill="0" autoLine="0" autoPict="0">
                <anchor moveWithCells="1">
                  <from>
                    <xdr:col>110</xdr:col>
                    <xdr:colOff>333375</xdr:colOff>
                    <xdr:row>39</xdr:row>
                    <xdr:rowOff>247650</xdr:rowOff>
                  </from>
                  <to>
                    <xdr:col>111</xdr:col>
                    <xdr:colOff>171450</xdr:colOff>
                    <xdr:row>40</xdr:row>
                    <xdr:rowOff>238125</xdr:rowOff>
                  </to>
                </anchor>
              </controlPr>
            </control>
          </mc:Choice>
        </mc:AlternateContent>
        <mc:AlternateContent xmlns:mc="http://schemas.openxmlformats.org/markup-compatibility/2006">
          <mc:Choice Requires="x14">
            <control shapeId="28001" r:id="rId1432" name="p02c21g06o05">
              <controlPr defaultSize="0" autoFill="0" autoLine="0" autoPict="0">
                <anchor moveWithCells="1">
                  <from>
                    <xdr:col>111</xdr:col>
                    <xdr:colOff>209550</xdr:colOff>
                    <xdr:row>39</xdr:row>
                    <xdr:rowOff>247650</xdr:rowOff>
                  </from>
                  <to>
                    <xdr:col>112</xdr:col>
                    <xdr:colOff>47625</xdr:colOff>
                    <xdr:row>40</xdr:row>
                    <xdr:rowOff>238125</xdr:rowOff>
                  </to>
                </anchor>
              </controlPr>
            </control>
          </mc:Choice>
        </mc:AlternateContent>
        <mc:AlternateContent xmlns:mc="http://schemas.openxmlformats.org/markup-compatibility/2006">
          <mc:Choice Requires="x14">
            <control shapeId="28002" r:id="rId1433" name="p02c22g06o01">
              <controlPr defaultSize="0" autoFill="0" autoLine="0" autoPict="0">
                <anchor moveWithCells="1">
                  <from>
                    <xdr:col>113</xdr:col>
                    <xdr:colOff>123825</xdr:colOff>
                    <xdr:row>39</xdr:row>
                    <xdr:rowOff>247650</xdr:rowOff>
                  </from>
                  <to>
                    <xdr:col>113</xdr:col>
                    <xdr:colOff>342900</xdr:colOff>
                    <xdr:row>40</xdr:row>
                    <xdr:rowOff>238125</xdr:rowOff>
                  </to>
                </anchor>
              </controlPr>
            </control>
          </mc:Choice>
        </mc:AlternateContent>
        <mc:AlternateContent xmlns:mc="http://schemas.openxmlformats.org/markup-compatibility/2006">
          <mc:Choice Requires="x14">
            <control shapeId="28003" r:id="rId1434" name="p02c22g06o02">
              <controlPr defaultSize="0" autoFill="0" autoLine="0" autoPict="0">
                <anchor moveWithCells="1">
                  <from>
                    <xdr:col>113</xdr:col>
                    <xdr:colOff>381000</xdr:colOff>
                    <xdr:row>39</xdr:row>
                    <xdr:rowOff>247650</xdr:rowOff>
                  </from>
                  <to>
                    <xdr:col>114</xdr:col>
                    <xdr:colOff>114300</xdr:colOff>
                    <xdr:row>40</xdr:row>
                    <xdr:rowOff>238125</xdr:rowOff>
                  </to>
                </anchor>
              </controlPr>
            </control>
          </mc:Choice>
        </mc:AlternateContent>
        <mc:AlternateContent xmlns:mc="http://schemas.openxmlformats.org/markup-compatibility/2006">
          <mc:Choice Requires="x14">
            <control shapeId="28004" r:id="rId1435" name="p02c22g06o03">
              <controlPr defaultSize="0" autoFill="0" autoLine="0" autoPict="0">
                <anchor moveWithCells="1">
                  <from>
                    <xdr:col>115</xdr:col>
                    <xdr:colOff>57150</xdr:colOff>
                    <xdr:row>39</xdr:row>
                    <xdr:rowOff>247650</xdr:rowOff>
                  </from>
                  <to>
                    <xdr:col>115</xdr:col>
                    <xdr:colOff>276225</xdr:colOff>
                    <xdr:row>40</xdr:row>
                    <xdr:rowOff>238125</xdr:rowOff>
                  </to>
                </anchor>
              </controlPr>
            </control>
          </mc:Choice>
        </mc:AlternateContent>
        <mc:AlternateContent xmlns:mc="http://schemas.openxmlformats.org/markup-compatibility/2006">
          <mc:Choice Requires="x14">
            <control shapeId="28005" r:id="rId1436" name="p02c22g06o04">
              <controlPr defaultSize="0" autoFill="0" autoLine="0" autoPict="0">
                <anchor moveWithCells="1">
                  <from>
                    <xdr:col>115</xdr:col>
                    <xdr:colOff>333375</xdr:colOff>
                    <xdr:row>39</xdr:row>
                    <xdr:rowOff>247650</xdr:rowOff>
                  </from>
                  <to>
                    <xdr:col>116</xdr:col>
                    <xdr:colOff>171450</xdr:colOff>
                    <xdr:row>40</xdr:row>
                    <xdr:rowOff>238125</xdr:rowOff>
                  </to>
                </anchor>
              </controlPr>
            </control>
          </mc:Choice>
        </mc:AlternateContent>
        <mc:AlternateContent xmlns:mc="http://schemas.openxmlformats.org/markup-compatibility/2006">
          <mc:Choice Requires="x14">
            <control shapeId="28006" r:id="rId1437" name="p02c22g06o05">
              <controlPr defaultSize="0" autoFill="0" autoLine="0" autoPict="0">
                <anchor moveWithCells="1">
                  <from>
                    <xdr:col>116</xdr:col>
                    <xdr:colOff>209550</xdr:colOff>
                    <xdr:row>39</xdr:row>
                    <xdr:rowOff>247650</xdr:rowOff>
                  </from>
                  <to>
                    <xdr:col>117</xdr:col>
                    <xdr:colOff>47625</xdr:colOff>
                    <xdr:row>40</xdr:row>
                    <xdr:rowOff>238125</xdr:rowOff>
                  </to>
                </anchor>
              </controlPr>
            </control>
          </mc:Choice>
        </mc:AlternateContent>
        <mc:AlternateContent xmlns:mc="http://schemas.openxmlformats.org/markup-compatibility/2006">
          <mc:Choice Requires="x14">
            <control shapeId="28007" r:id="rId1438" name="p02c23g06o01">
              <controlPr defaultSize="0" autoFill="0" autoLine="0" autoPict="0">
                <anchor moveWithCells="1">
                  <from>
                    <xdr:col>118</xdr:col>
                    <xdr:colOff>123825</xdr:colOff>
                    <xdr:row>39</xdr:row>
                    <xdr:rowOff>247650</xdr:rowOff>
                  </from>
                  <to>
                    <xdr:col>118</xdr:col>
                    <xdr:colOff>342900</xdr:colOff>
                    <xdr:row>40</xdr:row>
                    <xdr:rowOff>238125</xdr:rowOff>
                  </to>
                </anchor>
              </controlPr>
            </control>
          </mc:Choice>
        </mc:AlternateContent>
        <mc:AlternateContent xmlns:mc="http://schemas.openxmlformats.org/markup-compatibility/2006">
          <mc:Choice Requires="x14">
            <control shapeId="28008" r:id="rId1439" name="p02c23g06o02">
              <controlPr defaultSize="0" autoFill="0" autoLine="0" autoPict="0">
                <anchor moveWithCells="1">
                  <from>
                    <xdr:col>118</xdr:col>
                    <xdr:colOff>381000</xdr:colOff>
                    <xdr:row>39</xdr:row>
                    <xdr:rowOff>247650</xdr:rowOff>
                  </from>
                  <to>
                    <xdr:col>119</xdr:col>
                    <xdr:colOff>114300</xdr:colOff>
                    <xdr:row>40</xdr:row>
                    <xdr:rowOff>238125</xdr:rowOff>
                  </to>
                </anchor>
              </controlPr>
            </control>
          </mc:Choice>
        </mc:AlternateContent>
        <mc:AlternateContent xmlns:mc="http://schemas.openxmlformats.org/markup-compatibility/2006">
          <mc:Choice Requires="x14">
            <control shapeId="28009" r:id="rId1440" name="p02c23g06o03">
              <controlPr defaultSize="0" autoFill="0" autoLine="0" autoPict="0">
                <anchor moveWithCells="1">
                  <from>
                    <xdr:col>120</xdr:col>
                    <xdr:colOff>57150</xdr:colOff>
                    <xdr:row>39</xdr:row>
                    <xdr:rowOff>247650</xdr:rowOff>
                  </from>
                  <to>
                    <xdr:col>120</xdr:col>
                    <xdr:colOff>276225</xdr:colOff>
                    <xdr:row>40</xdr:row>
                    <xdr:rowOff>238125</xdr:rowOff>
                  </to>
                </anchor>
              </controlPr>
            </control>
          </mc:Choice>
        </mc:AlternateContent>
        <mc:AlternateContent xmlns:mc="http://schemas.openxmlformats.org/markup-compatibility/2006">
          <mc:Choice Requires="x14">
            <control shapeId="28010" r:id="rId1441" name="p02c23g06o04">
              <controlPr defaultSize="0" autoFill="0" autoLine="0" autoPict="0">
                <anchor moveWithCells="1">
                  <from>
                    <xdr:col>120</xdr:col>
                    <xdr:colOff>333375</xdr:colOff>
                    <xdr:row>39</xdr:row>
                    <xdr:rowOff>247650</xdr:rowOff>
                  </from>
                  <to>
                    <xdr:col>121</xdr:col>
                    <xdr:colOff>171450</xdr:colOff>
                    <xdr:row>40</xdr:row>
                    <xdr:rowOff>238125</xdr:rowOff>
                  </to>
                </anchor>
              </controlPr>
            </control>
          </mc:Choice>
        </mc:AlternateContent>
        <mc:AlternateContent xmlns:mc="http://schemas.openxmlformats.org/markup-compatibility/2006">
          <mc:Choice Requires="x14">
            <control shapeId="28011" r:id="rId1442" name="p02c23g06o05">
              <controlPr defaultSize="0" autoFill="0" autoLine="0" autoPict="0">
                <anchor moveWithCells="1">
                  <from>
                    <xdr:col>121</xdr:col>
                    <xdr:colOff>209550</xdr:colOff>
                    <xdr:row>39</xdr:row>
                    <xdr:rowOff>247650</xdr:rowOff>
                  </from>
                  <to>
                    <xdr:col>122</xdr:col>
                    <xdr:colOff>47625</xdr:colOff>
                    <xdr:row>40</xdr:row>
                    <xdr:rowOff>238125</xdr:rowOff>
                  </to>
                </anchor>
              </controlPr>
            </control>
          </mc:Choice>
        </mc:AlternateContent>
        <mc:AlternateContent xmlns:mc="http://schemas.openxmlformats.org/markup-compatibility/2006">
          <mc:Choice Requires="x14">
            <control shapeId="28012" r:id="rId1443" name="p02c24g06o01">
              <controlPr defaultSize="0" autoFill="0" autoLine="0" autoPict="0">
                <anchor moveWithCells="1">
                  <from>
                    <xdr:col>123</xdr:col>
                    <xdr:colOff>123825</xdr:colOff>
                    <xdr:row>39</xdr:row>
                    <xdr:rowOff>247650</xdr:rowOff>
                  </from>
                  <to>
                    <xdr:col>123</xdr:col>
                    <xdr:colOff>342900</xdr:colOff>
                    <xdr:row>40</xdr:row>
                    <xdr:rowOff>238125</xdr:rowOff>
                  </to>
                </anchor>
              </controlPr>
            </control>
          </mc:Choice>
        </mc:AlternateContent>
        <mc:AlternateContent xmlns:mc="http://schemas.openxmlformats.org/markup-compatibility/2006">
          <mc:Choice Requires="x14">
            <control shapeId="28013" r:id="rId1444" name="p02c24g06o02">
              <controlPr defaultSize="0" autoFill="0" autoLine="0" autoPict="0">
                <anchor moveWithCells="1">
                  <from>
                    <xdr:col>123</xdr:col>
                    <xdr:colOff>381000</xdr:colOff>
                    <xdr:row>39</xdr:row>
                    <xdr:rowOff>247650</xdr:rowOff>
                  </from>
                  <to>
                    <xdr:col>124</xdr:col>
                    <xdr:colOff>114300</xdr:colOff>
                    <xdr:row>40</xdr:row>
                    <xdr:rowOff>238125</xdr:rowOff>
                  </to>
                </anchor>
              </controlPr>
            </control>
          </mc:Choice>
        </mc:AlternateContent>
        <mc:AlternateContent xmlns:mc="http://schemas.openxmlformats.org/markup-compatibility/2006">
          <mc:Choice Requires="x14">
            <control shapeId="28014" r:id="rId1445" name="p02c24g06o03">
              <controlPr defaultSize="0" autoFill="0" autoLine="0" autoPict="0">
                <anchor moveWithCells="1">
                  <from>
                    <xdr:col>125</xdr:col>
                    <xdr:colOff>57150</xdr:colOff>
                    <xdr:row>39</xdr:row>
                    <xdr:rowOff>247650</xdr:rowOff>
                  </from>
                  <to>
                    <xdr:col>125</xdr:col>
                    <xdr:colOff>276225</xdr:colOff>
                    <xdr:row>40</xdr:row>
                    <xdr:rowOff>238125</xdr:rowOff>
                  </to>
                </anchor>
              </controlPr>
            </control>
          </mc:Choice>
        </mc:AlternateContent>
        <mc:AlternateContent xmlns:mc="http://schemas.openxmlformats.org/markup-compatibility/2006">
          <mc:Choice Requires="x14">
            <control shapeId="28015" r:id="rId1446" name="p02c24g06o04">
              <controlPr defaultSize="0" autoFill="0" autoLine="0" autoPict="0">
                <anchor moveWithCells="1">
                  <from>
                    <xdr:col>125</xdr:col>
                    <xdr:colOff>333375</xdr:colOff>
                    <xdr:row>39</xdr:row>
                    <xdr:rowOff>247650</xdr:rowOff>
                  </from>
                  <to>
                    <xdr:col>126</xdr:col>
                    <xdr:colOff>171450</xdr:colOff>
                    <xdr:row>40</xdr:row>
                    <xdr:rowOff>238125</xdr:rowOff>
                  </to>
                </anchor>
              </controlPr>
            </control>
          </mc:Choice>
        </mc:AlternateContent>
        <mc:AlternateContent xmlns:mc="http://schemas.openxmlformats.org/markup-compatibility/2006">
          <mc:Choice Requires="x14">
            <control shapeId="28016" r:id="rId1447" name="p02c24g06o05">
              <controlPr defaultSize="0" autoFill="0" autoLine="0" autoPict="0">
                <anchor moveWithCells="1">
                  <from>
                    <xdr:col>126</xdr:col>
                    <xdr:colOff>209550</xdr:colOff>
                    <xdr:row>39</xdr:row>
                    <xdr:rowOff>247650</xdr:rowOff>
                  </from>
                  <to>
                    <xdr:col>127</xdr:col>
                    <xdr:colOff>47625</xdr:colOff>
                    <xdr:row>40</xdr:row>
                    <xdr:rowOff>238125</xdr:rowOff>
                  </to>
                </anchor>
              </controlPr>
            </control>
          </mc:Choice>
        </mc:AlternateContent>
        <mc:AlternateContent xmlns:mc="http://schemas.openxmlformats.org/markup-compatibility/2006">
          <mc:Choice Requires="x14">
            <control shapeId="28017" r:id="rId1448" name="p02c25g06o01">
              <controlPr defaultSize="0" autoFill="0" autoLine="0" autoPict="0">
                <anchor moveWithCells="1">
                  <from>
                    <xdr:col>128</xdr:col>
                    <xdr:colOff>123825</xdr:colOff>
                    <xdr:row>39</xdr:row>
                    <xdr:rowOff>247650</xdr:rowOff>
                  </from>
                  <to>
                    <xdr:col>128</xdr:col>
                    <xdr:colOff>342900</xdr:colOff>
                    <xdr:row>40</xdr:row>
                    <xdr:rowOff>238125</xdr:rowOff>
                  </to>
                </anchor>
              </controlPr>
            </control>
          </mc:Choice>
        </mc:AlternateContent>
        <mc:AlternateContent xmlns:mc="http://schemas.openxmlformats.org/markup-compatibility/2006">
          <mc:Choice Requires="x14">
            <control shapeId="28018" r:id="rId1449" name="p02c25g06o02">
              <controlPr defaultSize="0" autoFill="0" autoLine="0" autoPict="0">
                <anchor moveWithCells="1">
                  <from>
                    <xdr:col>128</xdr:col>
                    <xdr:colOff>381000</xdr:colOff>
                    <xdr:row>39</xdr:row>
                    <xdr:rowOff>247650</xdr:rowOff>
                  </from>
                  <to>
                    <xdr:col>129</xdr:col>
                    <xdr:colOff>114300</xdr:colOff>
                    <xdr:row>40</xdr:row>
                    <xdr:rowOff>238125</xdr:rowOff>
                  </to>
                </anchor>
              </controlPr>
            </control>
          </mc:Choice>
        </mc:AlternateContent>
        <mc:AlternateContent xmlns:mc="http://schemas.openxmlformats.org/markup-compatibility/2006">
          <mc:Choice Requires="x14">
            <control shapeId="28019" r:id="rId1450" name="p02c25g06o03">
              <controlPr defaultSize="0" autoFill="0" autoLine="0" autoPict="0">
                <anchor moveWithCells="1">
                  <from>
                    <xdr:col>130</xdr:col>
                    <xdr:colOff>57150</xdr:colOff>
                    <xdr:row>39</xdr:row>
                    <xdr:rowOff>247650</xdr:rowOff>
                  </from>
                  <to>
                    <xdr:col>130</xdr:col>
                    <xdr:colOff>276225</xdr:colOff>
                    <xdr:row>40</xdr:row>
                    <xdr:rowOff>238125</xdr:rowOff>
                  </to>
                </anchor>
              </controlPr>
            </control>
          </mc:Choice>
        </mc:AlternateContent>
        <mc:AlternateContent xmlns:mc="http://schemas.openxmlformats.org/markup-compatibility/2006">
          <mc:Choice Requires="x14">
            <control shapeId="28020" r:id="rId1451" name="p02c25g06o04">
              <controlPr defaultSize="0" autoFill="0" autoLine="0" autoPict="0">
                <anchor moveWithCells="1">
                  <from>
                    <xdr:col>130</xdr:col>
                    <xdr:colOff>333375</xdr:colOff>
                    <xdr:row>39</xdr:row>
                    <xdr:rowOff>247650</xdr:rowOff>
                  </from>
                  <to>
                    <xdr:col>131</xdr:col>
                    <xdr:colOff>171450</xdr:colOff>
                    <xdr:row>40</xdr:row>
                    <xdr:rowOff>238125</xdr:rowOff>
                  </to>
                </anchor>
              </controlPr>
            </control>
          </mc:Choice>
        </mc:AlternateContent>
        <mc:AlternateContent xmlns:mc="http://schemas.openxmlformats.org/markup-compatibility/2006">
          <mc:Choice Requires="x14">
            <control shapeId="28021" r:id="rId1452" name="p02c25g06o05">
              <controlPr defaultSize="0" autoFill="0" autoLine="0" autoPict="0">
                <anchor moveWithCells="1">
                  <from>
                    <xdr:col>131</xdr:col>
                    <xdr:colOff>209550</xdr:colOff>
                    <xdr:row>39</xdr:row>
                    <xdr:rowOff>247650</xdr:rowOff>
                  </from>
                  <to>
                    <xdr:col>132</xdr:col>
                    <xdr:colOff>47625</xdr:colOff>
                    <xdr:row>40</xdr:row>
                    <xdr:rowOff>238125</xdr:rowOff>
                  </to>
                </anchor>
              </controlPr>
            </control>
          </mc:Choice>
        </mc:AlternateContent>
        <mc:AlternateContent xmlns:mc="http://schemas.openxmlformats.org/markup-compatibility/2006">
          <mc:Choice Requires="x14">
            <control shapeId="28022" r:id="rId1453" name="p02c26g06o01">
              <controlPr defaultSize="0" autoFill="0" autoLine="0" autoPict="0">
                <anchor moveWithCells="1">
                  <from>
                    <xdr:col>133</xdr:col>
                    <xdr:colOff>123825</xdr:colOff>
                    <xdr:row>39</xdr:row>
                    <xdr:rowOff>247650</xdr:rowOff>
                  </from>
                  <to>
                    <xdr:col>133</xdr:col>
                    <xdr:colOff>342900</xdr:colOff>
                    <xdr:row>40</xdr:row>
                    <xdr:rowOff>238125</xdr:rowOff>
                  </to>
                </anchor>
              </controlPr>
            </control>
          </mc:Choice>
        </mc:AlternateContent>
        <mc:AlternateContent xmlns:mc="http://schemas.openxmlformats.org/markup-compatibility/2006">
          <mc:Choice Requires="x14">
            <control shapeId="28023" r:id="rId1454" name="p02c26g06o02">
              <controlPr defaultSize="0" autoFill="0" autoLine="0" autoPict="0">
                <anchor moveWithCells="1">
                  <from>
                    <xdr:col>133</xdr:col>
                    <xdr:colOff>381000</xdr:colOff>
                    <xdr:row>39</xdr:row>
                    <xdr:rowOff>247650</xdr:rowOff>
                  </from>
                  <to>
                    <xdr:col>134</xdr:col>
                    <xdr:colOff>114300</xdr:colOff>
                    <xdr:row>40</xdr:row>
                    <xdr:rowOff>238125</xdr:rowOff>
                  </to>
                </anchor>
              </controlPr>
            </control>
          </mc:Choice>
        </mc:AlternateContent>
        <mc:AlternateContent xmlns:mc="http://schemas.openxmlformats.org/markup-compatibility/2006">
          <mc:Choice Requires="x14">
            <control shapeId="28024" r:id="rId1455" name="p02c26g06o03">
              <controlPr defaultSize="0" autoFill="0" autoLine="0" autoPict="0">
                <anchor moveWithCells="1">
                  <from>
                    <xdr:col>135</xdr:col>
                    <xdr:colOff>57150</xdr:colOff>
                    <xdr:row>39</xdr:row>
                    <xdr:rowOff>247650</xdr:rowOff>
                  </from>
                  <to>
                    <xdr:col>135</xdr:col>
                    <xdr:colOff>276225</xdr:colOff>
                    <xdr:row>40</xdr:row>
                    <xdr:rowOff>238125</xdr:rowOff>
                  </to>
                </anchor>
              </controlPr>
            </control>
          </mc:Choice>
        </mc:AlternateContent>
        <mc:AlternateContent xmlns:mc="http://schemas.openxmlformats.org/markup-compatibility/2006">
          <mc:Choice Requires="x14">
            <control shapeId="28025" r:id="rId1456" name="p02c26g06o04">
              <controlPr defaultSize="0" autoFill="0" autoLine="0" autoPict="0">
                <anchor moveWithCells="1">
                  <from>
                    <xdr:col>135</xdr:col>
                    <xdr:colOff>333375</xdr:colOff>
                    <xdr:row>39</xdr:row>
                    <xdr:rowOff>247650</xdr:rowOff>
                  </from>
                  <to>
                    <xdr:col>136</xdr:col>
                    <xdr:colOff>171450</xdr:colOff>
                    <xdr:row>40</xdr:row>
                    <xdr:rowOff>238125</xdr:rowOff>
                  </to>
                </anchor>
              </controlPr>
            </control>
          </mc:Choice>
        </mc:AlternateContent>
        <mc:AlternateContent xmlns:mc="http://schemas.openxmlformats.org/markup-compatibility/2006">
          <mc:Choice Requires="x14">
            <control shapeId="28026" r:id="rId1457" name="p02c26g06o05">
              <controlPr defaultSize="0" autoFill="0" autoLine="0" autoPict="0">
                <anchor moveWithCells="1">
                  <from>
                    <xdr:col>136</xdr:col>
                    <xdr:colOff>209550</xdr:colOff>
                    <xdr:row>39</xdr:row>
                    <xdr:rowOff>247650</xdr:rowOff>
                  </from>
                  <to>
                    <xdr:col>137</xdr:col>
                    <xdr:colOff>47625</xdr:colOff>
                    <xdr:row>40</xdr:row>
                    <xdr:rowOff>238125</xdr:rowOff>
                  </to>
                </anchor>
              </controlPr>
            </control>
          </mc:Choice>
        </mc:AlternateContent>
        <mc:AlternateContent xmlns:mc="http://schemas.openxmlformats.org/markup-compatibility/2006">
          <mc:Choice Requires="x14">
            <control shapeId="28027" r:id="rId1458" name="p02c27g06o01">
              <controlPr defaultSize="0" autoFill="0" autoLine="0" autoPict="0">
                <anchor moveWithCells="1">
                  <from>
                    <xdr:col>138</xdr:col>
                    <xdr:colOff>123825</xdr:colOff>
                    <xdr:row>39</xdr:row>
                    <xdr:rowOff>247650</xdr:rowOff>
                  </from>
                  <to>
                    <xdr:col>138</xdr:col>
                    <xdr:colOff>342900</xdr:colOff>
                    <xdr:row>40</xdr:row>
                    <xdr:rowOff>238125</xdr:rowOff>
                  </to>
                </anchor>
              </controlPr>
            </control>
          </mc:Choice>
        </mc:AlternateContent>
        <mc:AlternateContent xmlns:mc="http://schemas.openxmlformats.org/markup-compatibility/2006">
          <mc:Choice Requires="x14">
            <control shapeId="28028" r:id="rId1459" name="p02c27g06o02">
              <controlPr defaultSize="0" autoFill="0" autoLine="0" autoPict="0">
                <anchor moveWithCells="1">
                  <from>
                    <xdr:col>138</xdr:col>
                    <xdr:colOff>381000</xdr:colOff>
                    <xdr:row>39</xdr:row>
                    <xdr:rowOff>247650</xdr:rowOff>
                  </from>
                  <to>
                    <xdr:col>139</xdr:col>
                    <xdr:colOff>114300</xdr:colOff>
                    <xdr:row>40</xdr:row>
                    <xdr:rowOff>238125</xdr:rowOff>
                  </to>
                </anchor>
              </controlPr>
            </control>
          </mc:Choice>
        </mc:AlternateContent>
        <mc:AlternateContent xmlns:mc="http://schemas.openxmlformats.org/markup-compatibility/2006">
          <mc:Choice Requires="x14">
            <control shapeId="28029" r:id="rId1460" name="p02c27g06o03">
              <controlPr defaultSize="0" autoFill="0" autoLine="0" autoPict="0">
                <anchor moveWithCells="1">
                  <from>
                    <xdr:col>140</xdr:col>
                    <xdr:colOff>57150</xdr:colOff>
                    <xdr:row>39</xdr:row>
                    <xdr:rowOff>247650</xdr:rowOff>
                  </from>
                  <to>
                    <xdr:col>140</xdr:col>
                    <xdr:colOff>276225</xdr:colOff>
                    <xdr:row>40</xdr:row>
                    <xdr:rowOff>238125</xdr:rowOff>
                  </to>
                </anchor>
              </controlPr>
            </control>
          </mc:Choice>
        </mc:AlternateContent>
        <mc:AlternateContent xmlns:mc="http://schemas.openxmlformats.org/markup-compatibility/2006">
          <mc:Choice Requires="x14">
            <control shapeId="28030" r:id="rId1461" name="p02c27g06o04">
              <controlPr defaultSize="0" autoFill="0" autoLine="0" autoPict="0">
                <anchor moveWithCells="1">
                  <from>
                    <xdr:col>140</xdr:col>
                    <xdr:colOff>333375</xdr:colOff>
                    <xdr:row>39</xdr:row>
                    <xdr:rowOff>247650</xdr:rowOff>
                  </from>
                  <to>
                    <xdr:col>141</xdr:col>
                    <xdr:colOff>171450</xdr:colOff>
                    <xdr:row>40</xdr:row>
                    <xdr:rowOff>238125</xdr:rowOff>
                  </to>
                </anchor>
              </controlPr>
            </control>
          </mc:Choice>
        </mc:AlternateContent>
        <mc:AlternateContent xmlns:mc="http://schemas.openxmlformats.org/markup-compatibility/2006">
          <mc:Choice Requires="x14">
            <control shapeId="28031" r:id="rId1462" name="p02c27g06o05">
              <controlPr defaultSize="0" autoFill="0" autoLine="0" autoPict="0">
                <anchor moveWithCells="1">
                  <from>
                    <xdr:col>141</xdr:col>
                    <xdr:colOff>209550</xdr:colOff>
                    <xdr:row>39</xdr:row>
                    <xdr:rowOff>247650</xdr:rowOff>
                  </from>
                  <to>
                    <xdr:col>142</xdr:col>
                    <xdr:colOff>47625</xdr:colOff>
                    <xdr:row>40</xdr:row>
                    <xdr:rowOff>238125</xdr:rowOff>
                  </to>
                </anchor>
              </controlPr>
            </control>
          </mc:Choice>
        </mc:AlternateContent>
        <mc:AlternateContent xmlns:mc="http://schemas.openxmlformats.org/markup-compatibility/2006">
          <mc:Choice Requires="x14">
            <control shapeId="28032" r:id="rId1463" name="p02c28g06o01">
              <controlPr defaultSize="0" autoFill="0" autoLine="0" autoPict="0">
                <anchor moveWithCells="1">
                  <from>
                    <xdr:col>143</xdr:col>
                    <xdr:colOff>123825</xdr:colOff>
                    <xdr:row>39</xdr:row>
                    <xdr:rowOff>247650</xdr:rowOff>
                  </from>
                  <to>
                    <xdr:col>143</xdr:col>
                    <xdr:colOff>342900</xdr:colOff>
                    <xdr:row>40</xdr:row>
                    <xdr:rowOff>238125</xdr:rowOff>
                  </to>
                </anchor>
              </controlPr>
            </control>
          </mc:Choice>
        </mc:AlternateContent>
        <mc:AlternateContent xmlns:mc="http://schemas.openxmlformats.org/markup-compatibility/2006">
          <mc:Choice Requires="x14">
            <control shapeId="28033" r:id="rId1464" name="p02c28g06o02">
              <controlPr defaultSize="0" autoFill="0" autoLine="0" autoPict="0">
                <anchor moveWithCells="1">
                  <from>
                    <xdr:col>143</xdr:col>
                    <xdr:colOff>381000</xdr:colOff>
                    <xdr:row>39</xdr:row>
                    <xdr:rowOff>247650</xdr:rowOff>
                  </from>
                  <to>
                    <xdr:col>144</xdr:col>
                    <xdr:colOff>114300</xdr:colOff>
                    <xdr:row>40</xdr:row>
                    <xdr:rowOff>238125</xdr:rowOff>
                  </to>
                </anchor>
              </controlPr>
            </control>
          </mc:Choice>
        </mc:AlternateContent>
        <mc:AlternateContent xmlns:mc="http://schemas.openxmlformats.org/markup-compatibility/2006">
          <mc:Choice Requires="x14">
            <control shapeId="28034" r:id="rId1465" name="p02c28g06o03">
              <controlPr defaultSize="0" autoFill="0" autoLine="0" autoPict="0">
                <anchor moveWithCells="1">
                  <from>
                    <xdr:col>145</xdr:col>
                    <xdr:colOff>57150</xdr:colOff>
                    <xdr:row>39</xdr:row>
                    <xdr:rowOff>247650</xdr:rowOff>
                  </from>
                  <to>
                    <xdr:col>145</xdr:col>
                    <xdr:colOff>276225</xdr:colOff>
                    <xdr:row>40</xdr:row>
                    <xdr:rowOff>238125</xdr:rowOff>
                  </to>
                </anchor>
              </controlPr>
            </control>
          </mc:Choice>
        </mc:AlternateContent>
        <mc:AlternateContent xmlns:mc="http://schemas.openxmlformats.org/markup-compatibility/2006">
          <mc:Choice Requires="x14">
            <control shapeId="28035" r:id="rId1466" name="p02c28g06o04">
              <controlPr defaultSize="0" autoFill="0" autoLine="0" autoPict="0">
                <anchor moveWithCells="1">
                  <from>
                    <xdr:col>145</xdr:col>
                    <xdr:colOff>333375</xdr:colOff>
                    <xdr:row>39</xdr:row>
                    <xdr:rowOff>247650</xdr:rowOff>
                  </from>
                  <to>
                    <xdr:col>146</xdr:col>
                    <xdr:colOff>171450</xdr:colOff>
                    <xdr:row>40</xdr:row>
                    <xdr:rowOff>238125</xdr:rowOff>
                  </to>
                </anchor>
              </controlPr>
            </control>
          </mc:Choice>
        </mc:AlternateContent>
        <mc:AlternateContent xmlns:mc="http://schemas.openxmlformats.org/markup-compatibility/2006">
          <mc:Choice Requires="x14">
            <control shapeId="28036" r:id="rId1467" name="p02c28g06o05">
              <controlPr defaultSize="0" autoFill="0" autoLine="0" autoPict="0">
                <anchor moveWithCells="1">
                  <from>
                    <xdr:col>146</xdr:col>
                    <xdr:colOff>209550</xdr:colOff>
                    <xdr:row>39</xdr:row>
                    <xdr:rowOff>247650</xdr:rowOff>
                  </from>
                  <to>
                    <xdr:col>147</xdr:col>
                    <xdr:colOff>47625</xdr:colOff>
                    <xdr:row>40</xdr:row>
                    <xdr:rowOff>238125</xdr:rowOff>
                  </to>
                </anchor>
              </controlPr>
            </control>
          </mc:Choice>
        </mc:AlternateContent>
        <mc:AlternateContent xmlns:mc="http://schemas.openxmlformats.org/markup-compatibility/2006">
          <mc:Choice Requires="x14">
            <control shapeId="28037" r:id="rId1468" name="p02c29g06o01">
              <controlPr defaultSize="0" autoFill="0" autoLine="0" autoPict="0">
                <anchor moveWithCells="1">
                  <from>
                    <xdr:col>148</xdr:col>
                    <xdr:colOff>123825</xdr:colOff>
                    <xdr:row>39</xdr:row>
                    <xdr:rowOff>247650</xdr:rowOff>
                  </from>
                  <to>
                    <xdr:col>148</xdr:col>
                    <xdr:colOff>342900</xdr:colOff>
                    <xdr:row>40</xdr:row>
                    <xdr:rowOff>238125</xdr:rowOff>
                  </to>
                </anchor>
              </controlPr>
            </control>
          </mc:Choice>
        </mc:AlternateContent>
        <mc:AlternateContent xmlns:mc="http://schemas.openxmlformats.org/markup-compatibility/2006">
          <mc:Choice Requires="x14">
            <control shapeId="28038" r:id="rId1469" name="p02c29g06o02">
              <controlPr defaultSize="0" autoFill="0" autoLine="0" autoPict="0">
                <anchor moveWithCells="1">
                  <from>
                    <xdr:col>148</xdr:col>
                    <xdr:colOff>381000</xdr:colOff>
                    <xdr:row>39</xdr:row>
                    <xdr:rowOff>247650</xdr:rowOff>
                  </from>
                  <to>
                    <xdr:col>149</xdr:col>
                    <xdr:colOff>114300</xdr:colOff>
                    <xdr:row>40</xdr:row>
                    <xdr:rowOff>238125</xdr:rowOff>
                  </to>
                </anchor>
              </controlPr>
            </control>
          </mc:Choice>
        </mc:AlternateContent>
        <mc:AlternateContent xmlns:mc="http://schemas.openxmlformats.org/markup-compatibility/2006">
          <mc:Choice Requires="x14">
            <control shapeId="28039" r:id="rId1470" name="p02c29g06o03">
              <controlPr defaultSize="0" autoFill="0" autoLine="0" autoPict="0">
                <anchor moveWithCells="1">
                  <from>
                    <xdr:col>150</xdr:col>
                    <xdr:colOff>57150</xdr:colOff>
                    <xdr:row>39</xdr:row>
                    <xdr:rowOff>247650</xdr:rowOff>
                  </from>
                  <to>
                    <xdr:col>150</xdr:col>
                    <xdr:colOff>276225</xdr:colOff>
                    <xdr:row>40</xdr:row>
                    <xdr:rowOff>238125</xdr:rowOff>
                  </to>
                </anchor>
              </controlPr>
            </control>
          </mc:Choice>
        </mc:AlternateContent>
        <mc:AlternateContent xmlns:mc="http://schemas.openxmlformats.org/markup-compatibility/2006">
          <mc:Choice Requires="x14">
            <control shapeId="28040" r:id="rId1471" name="p02c29g06o04">
              <controlPr defaultSize="0" autoFill="0" autoLine="0" autoPict="0">
                <anchor moveWithCells="1">
                  <from>
                    <xdr:col>150</xdr:col>
                    <xdr:colOff>333375</xdr:colOff>
                    <xdr:row>39</xdr:row>
                    <xdr:rowOff>247650</xdr:rowOff>
                  </from>
                  <to>
                    <xdr:col>151</xdr:col>
                    <xdr:colOff>171450</xdr:colOff>
                    <xdr:row>40</xdr:row>
                    <xdr:rowOff>238125</xdr:rowOff>
                  </to>
                </anchor>
              </controlPr>
            </control>
          </mc:Choice>
        </mc:AlternateContent>
        <mc:AlternateContent xmlns:mc="http://schemas.openxmlformats.org/markup-compatibility/2006">
          <mc:Choice Requires="x14">
            <control shapeId="28041" r:id="rId1472" name="p02c29g06o05">
              <controlPr defaultSize="0" autoFill="0" autoLine="0" autoPict="0">
                <anchor moveWithCells="1">
                  <from>
                    <xdr:col>151</xdr:col>
                    <xdr:colOff>209550</xdr:colOff>
                    <xdr:row>39</xdr:row>
                    <xdr:rowOff>247650</xdr:rowOff>
                  </from>
                  <to>
                    <xdr:col>152</xdr:col>
                    <xdr:colOff>47625</xdr:colOff>
                    <xdr:row>40</xdr:row>
                    <xdr:rowOff>238125</xdr:rowOff>
                  </to>
                </anchor>
              </controlPr>
            </control>
          </mc:Choice>
        </mc:AlternateContent>
        <mc:AlternateContent xmlns:mc="http://schemas.openxmlformats.org/markup-compatibility/2006">
          <mc:Choice Requires="x14">
            <control shapeId="28042" r:id="rId1473" name="p02c30g06o01">
              <controlPr defaultSize="0" autoFill="0" autoLine="0" autoPict="0">
                <anchor moveWithCells="1">
                  <from>
                    <xdr:col>153</xdr:col>
                    <xdr:colOff>123825</xdr:colOff>
                    <xdr:row>39</xdr:row>
                    <xdr:rowOff>247650</xdr:rowOff>
                  </from>
                  <to>
                    <xdr:col>153</xdr:col>
                    <xdr:colOff>342900</xdr:colOff>
                    <xdr:row>40</xdr:row>
                    <xdr:rowOff>238125</xdr:rowOff>
                  </to>
                </anchor>
              </controlPr>
            </control>
          </mc:Choice>
        </mc:AlternateContent>
        <mc:AlternateContent xmlns:mc="http://schemas.openxmlformats.org/markup-compatibility/2006">
          <mc:Choice Requires="x14">
            <control shapeId="28043" r:id="rId1474" name="p02c30g06o02">
              <controlPr defaultSize="0" autoFill="0" autoLine="0" autoPict="0">
                <anchor moveWithCells="1">
                  <from>
                    <xdr:col>153</xdr:col>
                    <xdr:colOff>381000</xdr:colOff>
                    <xdr:row>39</xdr:row>
                    <xdr:rowOff>247650</xdr:rowOff>
                  </from>
                  <to>
                    <xdr:col>154</xdr:col>
                    <xdr:colOff>114300</xdr:colOff>
                    <xdr:row>40</xdr:row>
                    <xdr:rowOff>238125</xdr:rowOff>
                  </to>
                </anchor>
              </controlPr>
            </control>
          </mc:Choice>
        </mc:AlternateContent>
        <mc:AlternateContent xmlns:mc="http://schemas.openxmlformats.org/markup-compatibility/2006">
          <mc:Choice Requires="x14">
            <control shapeId="28044" r:id="rId1475" name="p02c30g06o03">
              <controlPr defaultSize="0" autoFill="0" autoLine="0" autoPict="0">
                <anchor moveWithCells="1">
                  <from>
                    <xdr:col>155</xdr:col>
                    <xdr:colOff>57150</xdr:colOff>
                    <xdr:row>39</xdr:row>
                    <xdr:rowOff>247650</xdr:rowOff>
                  </from>
                  <to>
                    <xdr:col>155</xdr:col>
                    <xdr:colOff>276225</xdr:colOff>
                    <xdr:row>40</xdr:row>
                    <xdr:rowOff>238125</xdr:rowOff>
                  </to>
                </anchor>
              </controlPr>
            </control>
          </mc:Choice>
        </mc:AlternateContent>
        <mc:AlternateContent xmlns:mc="http://schemas.openxmlformats.org/markup-compatibility/2006">
          <mc:Choice Requires="x14">
            <control shapeId="28045" r:id="rId1476" name="p02c30g06o04">
              <controlPr defaultSize="0" autoFill="0" autoLine="0" autoPict="0">
                <anchor moveWithCells="1">
                  <from>
                    <xdr:col>155</xdr:col>
                    <xdr:colOff>333375</xdr:colOff>
                    <xdr:row>39</xdr:row>
                    <xdr:rowOff>247650</xdr:rowOff>
                  </from>
                  <to>
                    <xdr:col>156</xdr:col>
                    <xdr:colOff>171450</xdr:colOff>
                    <xdr:row>40</xdr:row>
                    <xdr:rowOff>238125</xdr:rowOff>
                  </to>
                </anchor>
              </controlPr>
            </control>
          </mc:Choice>
        </mc:AlternateContent>
        <mc:AlternateContent xmlns:mc="http://schemas.openxmlformats.org/markup-compatibility/2006">
          <mc:Choice Requires="x14">
            <control shapeId="28046" r:id="rId1477" name="p02c30g06o05">
              <controlPr defaultSize="0" autoFill="0" autoLine="0" autoPict="0">
                <anchor moveWithCells="1">
                  <from>
                    <xdr:col>156</xdr:col>
                    <xdr:colOff>209550</xdr:colOff>
                    <xdr:row>39</xdr:row>
                    <xdr:rowOff>247650</xdr:rowOff>
                  </from>
                  <to>
                    <xdr:col>157</xdr:col>
                    <xdr:colOff>47625</xdr:colOff>
                    <xdr:row>40</xdr:row>
                    <xdr:rowOff>238125</xdr:rowOff>
                  </to>
                </anchor>
              </controlPr>
            </control>
          </mc:Choice>
        </mc:AlternateContent>
        <mc:AlternateContent xmlns:mc="http://schemas.openxmlformats.org/markup-compatibility/2006">
          <mc:Choice Requires="x14">
            <control shapeId="28047" r:id="rId1478" name="p02c31g06o01">
              <controlPr defaultSize="0" autoFill="0" autoLine="0" autoPict="0">
                <anchor moveWithCells="1">
                  <from>
                    <xdr:col>158</xdr:col>
                    <xdr:colOff>123825</xdr:colOff>
                    <xdr:row>39</xdr:row>
                    <xdr:rowOff>247650</xdr:rowOff>
                  </from>
                  <to>
                    <xdr:col>158</xdr:col>
                    <xdr:colOff>342900</xdr:colOff>
                    <xdr:row>40</xdr:row>
                    <xdr:rowOff>238125</xdr:rowOff>
                  </to>
                </anchor>
              </controlPr>
            </control>
          </mc:Choice>
        </mc:AlternateContent>
        <mc:AlternateContent xmlns:mc="http://schemas.openxmlformats.org/markup-compatibility/2006">
          <mc:Choice Requires="x14">
            <control shapeId="28048" r:id="rId1479" name="p02c31g06o02">
              <controlPr defaultSize="0" autoFill="0" autoLine="0" autoPict="0">
                <anchor moveWithCells="1">
                  <from>
                    <xdr:col>158</xdr:col>
                    <xdr:colOff>381000</xdr:colOff>
                    <xdr:row>39</xdr:row>
                    <xdr:rowOff>247650</xdr:rowOff>
                  </from>
                  <to>
                    <xdr:col>159</xdr:col>
                    <xdr:colOff>114300</xdr:colOff>
                    <xdr:row>40</xdr:row>
                    <xdr:rowOff>238125</xdr:rowOff>
                  </to>
                </anchor>
              </controlPr>
            </control>
          </mc:Choice>
        </mc:AlternateContent>
        <mc:AlternateContent xmlns:mc="http://schemas.openxmlformats.org/markup-compatibility/2006">
          <mc:Choice Requires="x14">
            <control shapeId="28049" r:id="rId1480" name="p02c31g06o03">
              <controlPr defaultSize="0" autoFill="0" autoLine="0" autoPict="0">
                <anchor moveWithCells="1">
                  <from>
                    <xdr:col>160</xdr:col>
                    <xdr:colOff>57150</xdr:colOff>
                    <xdr:row>39</xdr:row>
                    <xdr:rowOff>247650</xdr:rowOff>
                  </from>
                  <to>
                    <xdr:col>160</xdr:col>
                    <xdr:colOff>276225</xdr:colOff>
                    <xdr:row>40</xdr:row>
                    <xdr:rowOff>238125</xdr:rowOff>
                  </to>
                </anchor>
              </controlPr>
            </control>
          </mc:Choice>
        </mc:AlternateContent>
        <mc:AlternateContent xmlns:mc="http://schemas.openxmlformats.org/markup-compatibility/2006">
          <mc:Choice Requires="x14">
            <control shapeId="28050" r:id="rId1481" name="p02c31g06o04">
              <controlPr defaultSize="0" autoFill="0" autoLine="0" autoPict="0">
                <anchor moveWithCells="1">
                  <from>
                    <xdr:col>160</xdr:col>
                    <xdr:colOff>333375</xdr:colOff>
                    <xdr:row>39</xdr:row>
                    <xdr:rowOff>247650</xdr:rowOff>
                  </from>
                  <to>
                    <xdr:col>161</xdr:col>
                    <xdr:colOff>171450</xdr:colOff>
                    <xdr:row>40</xdr:row>
                    <xdr:rowOff>238125</xdr:rowOff>
                  </to>
                </anchor>
              </controlPr>
            </control>
          </mc:Choice>
        </mc:AlternateContent>
        <mc:AlternateContent xmlns:mc="http://schemas.openxmlformats.org/markup-compatibility/2006">
          <mc:Choice Requires="x14">
            <control shapeId="28051" r:id="rId1482" name="p02c31g06o05">
              <controlPr defaultSize="0" autoFill="0" autoLine="0" autoPict="0">
                <anchor moveWithCells="1">
                  <from>
                    <xdr:col>161</xdr:col>
                    <xdr:colOff>209550</xdr:colOff>
                    <xdr:row>39</xdr:row>
                    <xdr:rowOff>247650</xdr:rowOff>
                  </from>
                  <to>
                    <xdr:col>162</xdr:col>
                    <xdr:colOff>47625</xdr:colOff>
                    <xdr:row>40</xdr:row>
                    <xdr:rowOff>238125</xdr:rowOff>
                  </to>
                </anchor>
              </controlPr>
            </control>
          </mc:Choice>
        </mc:AlternateContent>
        <mc:AlternateContent xmlns:mc="http://schemas.openxmlformats.org/markup-compatibility/2006">
          <mc:Choice Requires="x14">
            <control shapeId="28052" r:id="rId1483" name="p02c32g06o01">
              <controlPr defaultSize="0" autoFill="0" autoLine="0" autoPict="0">
                <anchor moveWithCells="1">
                  <from>
                    <xdr:col>163</xdr:col>
                    <xdr:colOff>123825</xdr:colOff>
                    <xdr:row>39</xdr:row>
                    <xdr:rowOff>247650</xdr:rowOff>
                  </from>
                  <to>
                    <xdr:col>163</xdr:col>
                    <xdr:colOff>342900</xdr:colOff>
                    <xdr:row>40</xdr:row>
                    <xdr:rowOff>238125</xdr:rowOff>
                  </to>
                </anchor>
              </controlPr>
            </control>
          </mc:Choice>
        </mc:AlternateContent>
        <mc:AlternateContent xmlns:mc="http://schemas.openxmlformats.org/markup-compatibility/2006">
          <mc:Choice Requires="x14">
            <control shapeId="28053" r:id="rId1484" name="p02c32g06o02">
              <controlPr defaultSize="0" autoFill="0" autoLine="0" autoPict="0">
                <anchor moveWithCells="1">
                  <from>
                    <xdr:col>163</xdr:col>
                    <xdr:colOff>381000</xdr:colOff>
                    <xdr:row>39</xdr:row>
                    <xdr:rowOff>247650</xdr:rowOff>
                  </from>
                  <to>
                    <xdr:col>164</xdr:col>
                    <xdr:colOff>114300</xdr:colOff>
                    <xdr:row>40</xdr:row>
                    <xdr:rowOff>238125</xdr:rowOff>
                  </to>
                </anchor>
              </controlPr>
            </control>
          </mc:Choice>
        </mc:AlternateContent>
        <mc:AlternateContent xmlns:mc="http://schemas.openxmlformats.org/markup-compatibility/2006">
          <mc:Choice Requires="x14">
            <control shapeId="28054" r:id="rId1485" name="p02c32g06o03">
              <controlPr defaultSize="0" autoFill="0" autoLine="0" autoPict="0">
                <anchor moveWithCells="1">
                  <from>
                    <xdr:col>165</xdr:col>
                    <xdr:colOff>57150</xdr:colOff>
                    <xdr:row>39</xdr:row>
                    <xdr:rowOff>247650</xdr:rowOff>
                  </from>
                  <to>
                    <xdr:col>165</xdr:col>
                    <xdr:colOff>276225</xdr:colOff>
                    <xdr:row>40</xdr:row>
                    <xdr:rowOff>238125</xdr:rowOff>
                  </to>
                </anchor>
              </controlPr>
            </control>
          </mc:Choice>
        </mc:AlternateContent>
        <mc:AlternateContent xmlns:mc="http://schemas.openxmlformats.org/markup-compatibility/2006">
          <mc:Choice Requires="x14">
            <control shapeId="28055" r:id="rId1486" name="p02c32g06o04">
              <controlPr defaultSize="0" autoFill="0" autoLine="0" autoPict="0">
                <anchor moveWithCells="1">
                  <from>
                    <xdr:col>165</xdr:col>
                    <xdr:colOff>333375</xdr:colOff>
                    <xdr:row>39</xdr:row>
                    <xdr:rowOff>247650</xdr:rowOff>
                  </from>
                  <to>
                    <xdr:col>166</xdr:col>
                    <xdr:colOff>171450</xdr:colOff>
                    <xdr:row>40</xdr:row>
                    <xdr:rowOff>238125</xdr:rowOff>
                  </to>
                </anchor>
              </controlPr>
            </control>
          </mc:Choice>
        </mc:AlternateContent>
        <mc:AlternateContent xmlns:mc="http://schemas.openxmlformats.org/markup-compatibility/2006">
          <mc:Choice Requires="x14">
            <control shapeId="28056" r:id="rId1487" name="p02c32g06o05">
              <controlPr defaultSize="0" autoFill="0" autoLine="0" autoPict="0">
                <anchor moveWithCells="1">
                  <from>
                    <xdr:col>166</xdr:col>
                    <xdr:colOff>209550</xdr:colOff>
                    <xdr:row>39</xdr:row>
                    <xdr:rowOff>247650</xdr:rowOff>
                  </from>
                  <to>
                    <xdr:col>167</xdr:col>
                    <xdr:colOff>47625</xdr:colOff>
                    <xdr:row>40</xdr:row>
                    <xdr:rowOff>238125</xdr:rowOff>
                  </to>
                </anchor>
              </controlPr>
            </control>
          </mc:Choice>
        </mc:AlternateContent>
        <mc:AlternateContent xmlns:mc="http://schemas.openxmlformats.org/markup-compatibility/2006">
          <mc:Choice Requires="x14">
            <control shapeId="28057" r:id="rId1488" name="p02c33g06o01">
              <controlPr defaultSize="0" autoFill="0" autoLine="0" autoPict="0">
                <anchor moveWithCells="1">
                  <from>
                    <xdr:col>168</xdr:col>
                    <xdr:colOff>123825</xdr:colOff>
                    <xdr:row>39</xdr:row>
                    <xdr:rowOff>247650</xdr:rowOff>
                  </from>
                  <to>
                    <xdr:col>168</xdr:col>
                    <xdr:colOff>342900</xdr:colOff>
                    <xdr:row>40</xdr:row>
                    <xdr:rowOff>238125</xdr:rowOff>
                  </to>
                </anchor>
              </controlPr>
            </control>
          </mc:Choice>
        </mc:AlternateContent>
        <mc:AlternateContent xmlns:mc="http://schemas.openxmlformats.org/markup-compatibility/2006">
          <mc:Choice Requires="x14">
            <control shapeId="28058" r:id="rId1489" name="p02c33g06o02">
              <controlPr defaultSize="0" autoFill="0" autoLine="0" autoPict="0">
                <anchor moveWithCells="1">
                  <from>
                    <xdr:col>168</xdr:col>
                    <xdr:colOff>381000</xdr:colOff>
                    <xdr:row>39</xdr:row>
                    <xdr:rowOff>247650</xdr:rowOff>
                  </from>
                  <to>
                    <xdr:col>169</xdr:col>
                    <xdr:colOff>114300</xdr:colOff>
                    <xdr:row>40</xdr:row>
                    <xdr:rowOff>238125</xdr:rowOff>
                  </to>
                </anchor>
              </controlPr>
            </control>
          </mc:Choice>
        </mc:AlternateContent>
        <mc:AlternateContent xmlns:mc="http://schemas.openxmlformats.org/markup-compatibility/2006">
          <mc:Choice Requires="x14">
            <control shapeId="28059" r:id="rId1490" name="p02c33g06o03">
              <controlPr defaultSize="0" autoFill="0" autoLine="0" autoPict="0">
                <anchor moveWithCells="1">
                  <from>
                    <xdr:col>170</xdr:col>
                    <xdr:colOff>57150</xdr:colOff>
                    <xdr:row>39</xdr:row>
                    <xdr:rowOff>247650</xdr:rowOff>
                  </from>
                  <to>
                    <xdr:col>170</xdr:col>
                    <xdr:colOff>276225</xdr:colOff>
                    <xdr:row>40</xdr:row>
                    <xdr:rowOff>238125</xdr:rowOff>
                  </to>
                </anchor>
              </controlPr>
            </control>
          </mc:Choice>
        </mc:AlternateContent>
        <mc:AlternateContent xmlns:mc="http://schemas.openxmlformats.org/markup-compatibility/2006">
          <mc:Choice Requires="x14">
            <control shapeId="28060" r:id="rId1491" name="p02c33g06o04">
              <controlPr defaultSize="0" autoFill="0" autoLine="0" autoPict="0">
                <anchor moveWithCells="1">
                  <from>
                    <xdr:col>170</xdr:col>
                    <xdr:colOff>333375</xdr:colOff>
                    <xdr:row>39</xdr:row>
                    <xdr:rowOff>247650</xdr:rowOff>
                  </from>
                  <to>
                    <xdr:col>171</xdr:col>
                    <xdr:colOff>171450</xdr:colOff>
                    <xdr:row>40</xdr:row>
                    <xdr:rowOff>238125</xdr:rowOff>
                  </to>
                </anchor>
              </controlPr>
            </control>
          </mc:Choice>
        </mc:AlternateContent>
        <mc:AlternateContent xmlns:mc="http://schemas.openxmlformats.org/markup-compatibility/2006">
          <mc:Choice Requires="x14">
            <control shapeId="28061" r:id="rId1492" name="p02c33g06o05">
              <controlPr defaultSize="0" autoFill="0" autoLine="0" autoPict="0">
                <anchor moveWithCells="1">
                  <from>
                    <xdr:col>171</xdr:col>
                    <xdr:colOff>209550</xdr:colOff>
                    <xdr:row>39</xdr:row>
                    <xdr:rowOff>247650</xdr:rowOff>
                  </from>
                  <to>
                    <xdr:col>172</xdr:col>
                    <xdr:colOff>47625</xdr:colOff>
                    <xdr:row>40</xdr:row>
                    <xdr:rowOff>238125</xdr:rowOff>
                  </to>
                </anchor>
              </controlPr>
            </control>
          </mc:Choice>
        </mc:AlternateContent>
        <mc:AlternateContent xmlns:mc="http://schemas.openxmlformats.org/markup-compatibility/2006">
          <mc:Choice Requires="x14">
            <control shapeId="28062" r:id="rId1493" name="p02c34g06o01">
              <controlPr defaultSize="0" autoFill="0" autoLine="0" autoPict="0">
                <anchor moveWithCells="1">
                  <from>
                    <xdr:col>173</xdr:col>
                    <xdr:colOff>123825</xdr:colOff>
                    <xdr:row>39</xdr:row>
                    <xdr:rowOff>247650</xdr:rowOff>
                  </from>
                  <to>
                    <xdr:col>173</xdr:col>
                    <xdr:colOff>342900</xdr:colOff>
                    <xdr:row>40</xdr:row>
                    <xdr:rowOff>238125</xdr:rowOff>
                  </to>
                </anchor>
              </controlPr>
            </control>
          </mc:Choice>
        </mc:AlternateContent>
        <mc:AlternateContent xmlns:mc="http://schemas.openxmlformats.org/markup-compatibility/2006">
          <mc:Choice Requires="x14">
            <control shapeId="28063" r:id="rId1494" name="p02c34g06o02">
              <controlPr defaultSize="0" autoFill="0" autoLine="0" autoPict="0">
                <anchor moveWithCells="1">
                  <from>
                    <xdr:col>173</xdr:col>
                    <xdr:colOff>381000</xdr:colOff>
                    <xdr:row>39</xdr:row>
                    <xdr:rowOff>247650</xdr:rowOff>
                  </from>
                  <to>
                    <xdr:col>174</xdr:col>
                    <xdr:colOff>114300</xdr:colOff>
                    <xdr:row>40</xdr:row>
                    <xdr:rowOff>238125</xdr:rowOff>
                  </to>
                </anchor>
              </controlPr>
            </control>
          </mc:Choice>
        </mc:AlternateContent>
        <mc:AlternateContent xmlns:mc="http://schemas.openxmlformats.org/markup-compatibility/2006">
          <mc:Choice Requires="x14">
            <control shapeId="28064" r:id="rId1495" name="p02c34g06o03">
              <controlPr defaultSize="0" autoFill="0" autoLine="0" autoPict="0">
                <anchor moveWithCells="1">
                  <from>
                    <xdr:col>175</xdr:col>
                    <xdr:colOff>57150</xdr:colOff>
                    <xdr:row>39</xdr:row>
                    <xdr:rowOff>247650</xdr:rowOff>
                  </from>
                  <to>
                    <xdr:col>175</xdr:col>
                    <xdr:colOff>276225</xdr:colOff>
                    <xdr:row>40</xdr:row>
                    <xdr:rowOff>238125</xdr:rowOff>
                  </to>
                </anchor>
              </controlPr>
            </control>
          </mc:Choice>
        </mc:AlternateContent>
        <mc:AlternateContent xmlns:mc="http://schemas.openxmlformats.org/markup-compatibility/2006">
          <mc:Choice Requires="x14">
            <control shapeId="28065" r:id="rId1496" name="p02c34g06o04">
              <controlPr defaultSize="0" autoFill="0" autoLine="0" autoPict="0">
                <anchor moveWithCells="1">
                  <from>
                    <xdr:col>175</xdr:col>
                    <xdr:colOff>333375</xdr:colOff>
                    <xdr:row>39</xdr:row>
                    <xdr:rowOff>247650</xdr:rowOff>
                  </from>
                  <to>
                    <xdr:col>176</xdr:col>
                    <xdr:colOff>171450</xdr:colOff>
                    <xdr:row>40</xdr:row>
                    <xdr:rowOff>238125</xdr:rowOff>
                  </to>
                </anchor>
              </controlPr>
            </control>
          </mc:Choice>
        </mc:AlternateContent>
        <mc:AlternateContent xmlns:mc="http://schemas.openxmlformats.org/markup-compatibility/2006">
          <mc:Choice Requires="x14">
            <control shapeId="28066" r:id="rId1497" name="p02c34g06o05">
              <controlPr defaultSize="0" autoFill="0" autoLine="0" autoPict="0">
                <anchor moveWithCells="1">
                  <from>
                    <xdr:col>176</xdr:col>
                    <xdr:colOff>209550</xdr:colOff>
                    <xdr:row>39</xdr:row>
                    <xdr:rowOff>247650</xdr:rowOff>
                  </from>
                  <to>
                    <xdr:col>177</xdr:col>
                    <xdr:colOff>47625</xdr:colOff>
                    <xdr:row>40</xdr:row>
                    <xdr:rowOff>238125</xdr:rowOff>
                  </to>
                </anchor>
              </controlPr>
            </control>
          </mc:Choice>
        </mc:AlternateContent>
        <mc:AlternateContent xmlns:mc="http://schemas.openxmlformats.org/markup-compatibility/2006">
          <mc:Choice Requires="x14">
            <control shapeId="28067" r:id="rId1498" name="p02c35g06o01">
              <controlPr defaultSize="0" autoFill="0" autoLine="0" autoPict="0">
                <anchor moveWithCells="1">
                  <from>
                    <xdr:col>178</xdr:col>
                    <xdr:colOff>123825</xdr:colOff>
                    <xdr:row>39</xdr:row>
                    <xdr:rowOff>247650</xdr:rowOff>
                  </from>
                  <to>
                    <xdr:col>178</xdr:col>
                    <xdr:colOff>342900</xdr:colOff>
                    <xdr:row>40</xdr:row>
                    <xdr:rowOff>238125</xdr:rowOff>
                  </to>
                </anchor>
              </controlPr>
            </control>
          </mc:Choice>
        </mc:AlternateContent>
        <mc:AlternateContent xmlns:mc="http://schemas.openxmlformats.org/markup-compatibility/2006">
          <mc:Choice Requires="x14">
            <control shapeId="28068" r:id="rId1499" name="p02c35g06o02">
              <controlPr defaultSize="0" autoFill="0" autoLine="0" autoPict="0">
                <anchor moveWithCells="1">
                  <from>
                    <xdr:col>178</xdr:col>
                    <xdr:colOff>381000</xdr:colOff>
                    <xdr:row>39</xdr:row>
                    <xdr:rowOff>247650</xdr:rowOff>
                  </from>
                  <to>
                    <xdr:col>179</xdr:col>
                    <xdr:colOff>114300</xdr:colOff>
                    <xdr:row>40</xdr:row>
                    <xdr:rowOff>238125</xdr:rowOff>
                  </to>
                </anchor>
              </controlPr>
            </control>
          </mc:Choice>
        </mc:AlternateContent>
        <mc:AlternateContent xmlns:mc="http://schemas.openxmlformats.org/markup-compatibility/2006">
          <mc:Choice Requires="x14">
            <control shapeId="28069" r:id="rId1500" name="p02c35g06o03">
              <controlPr defaultSize="0" autoFill="0" autoLine="0" autoPict="0">
                <anchor moveWithCells="1">
                  <from>
                    <xdr:col>180</xdr:col>
                    <xdr:colOff>57150</xdr:colOff>
                    <xdr:row>39</xdr:row>
                    <xdr:rowOff>247650</xdr:rowOff>
                  </from>
                  <to>
                    <xdr:col>180</xdr:col>
                    <xdr:colOff>276225</xdr:colOff>
                    <xdr:row>40</xdr:row>
                    <xdr:rowOff>238125</xdr:rowOff>
                  </to>
                </anchor>
              </controlPr>
            </control>
          </mc:Choice>
        </mc:AlternateContent>
        <mc:AlternateContent xmlns:mc="http://schemas.openxmlformats.org/markup-compatibility/2006">
          <mc:Choice Requires="x14">
            <control shapeId="28070" r:id="rId1501" name="p02c35g06o04">
              <controlPr defaultSize="0" autoFill="0" autoLine="0" autoPict="0">
                <anchor moveWithCells="1">
                  <from>
                    <xdr:col>180</xdr:col>
                    <xdr:colOff>333375</xdr:colOff>
                    <xdr:row>39</xdr:row>
                    <xdr:rowOff>247650</xdr:rowOff>
                  </from>
                  <to>
                    <xdr:col>181</xdr:col>
                    <xdr:colOff>171450</xdr:colOff>
                    <xdr:row>40</xdr:row>
                    <xdr:rowOff>238125</xdr:rowOff>
                  </to>
                </anchor>
              </controlPr>
            </control>
          </mc:Choice>
        </mc:AlternateContent>
        <mc:AlternateContent xmlns:mc="http://schemas.openxmlformats.org/markup-compatibility/2006">
          <mc:Choice Requires="x14">
            <control shapeId="28071" r:id="rId1502" name="p02c35g06o05">
              <controlPr defaultSize="0" autoFill="0" autoLine="0" autoPict="0">
                <anchor moveWithCells="1">
                  <from>
                    <xdr:col>181</xdr:col>
                    <xdr:colOff>209550</xdr:colOff>
                    <xdr:row>39</xdr:row>
                    <xdr:rowOff>247650</xdr:rowOff>
                  </from>
                  <to>
                    <xdr:col>182</xdr:col>
                    <xdr:colOff>47625</xdr:colOff>
                    <xdr:row>40</xdr:row>
                    <xdr:rowOff>238125</xdr:rowOff>
                  </to>
                </anchor>
              </controlPr>
            </control>
          </mc:Choice>
        </mc:AlternateContent>
        <mc:AlternateContent xmlns:mc="http://schemas.openxmlformats.org/markup-compatibility/2006">
          <mc:Choice Requires="x14">
            <control shapeId="28072" r:id="rId1503" name="p02c36g06o01">
              <controlPr defaultSize="0" autoFill="0" autoLine="0" autoPict="0">
                <anchor moveWithCells="1">
                  <from>
                    <xdr:col>183</xdr:col>
                    <xdr:colOff>123825</xdr:colOff>
                    <xdr:row>39</xdr:row>
                    <xdr:rowOff>247650</xdr:rowOff>
                  </from>
                  <to>
                    <xdr:col>183</xdr:col>
                    <xdr:colOff>342900</xdr:colOff>
                    <xdr:row>40</xdr:row>
                    <xdr:rowOff>238125</xdr:rowOff>
                  </to>
                </anchor>
              </controlPr>
            </control>
          </mc:Choice>
        </mc:AlternateContent>
        <mc:AlternateContent xmlns:mc="http://schemas.openxmlformats.org/markup-compatibility/2006">
          <mc:Choice Requires="x14">
            <control shapeId="28073" r:id="rId1504" name="p02c36g06o02">
              <controlPr defaultSize="0" autoFill="0" autoLine="0" autoPict="0">
                <anchor moveWithCells="1">
                  <from>
                    <xdr:col>183</xdr:col>
                    <xdr:colOff>381000</xdr:colOff>
                    <xdr:row>39</xdr:row>
                    <xdr:rowOff>247650</xdr:rowOff>
                  </from>
                  <to>
                    <xdr:col>184</xdr:col>
                    <xdr:colOff>114300</xdr:colOff>
                    <xdr:row>40</xdr:row>
                    <xdr:rowOff>238125</xdr:rowOff>
                  </to>
                </anchor>
              </controlPr>
            </control>
          </mc:Choice>
        </mc:AlternateContent>
        <mc:AlternateContent xmlns:mc="http://schemas.openxmlformats.org/markup-compatibility/2006">
          <mc:Choice Requires="x14">
            <control shapeId="28074" r:id="rId1505" name="p02c36g06o03">
              <controlPr defaultSize="0" autoFill="0" autoLine="0" autoPict="0">
                <anchor moveWithCells="1">
                  <from>
                    <xdr:col>185</xdr:col>
                    <xdr:colOff>57150</xdr:colOff>
                    <xdr:row>39</xdr:row>
                    <xdr:rowOff>247650</xdr:rowOff>
                  </from>
                  <to>
                    <xdr:col>185</xdr:col>
                    <xdr:colOff>276225</xdr:colOff>
                    <xdr:row>40</xdr:row>
                    <xdr:rowOff>238125</xdr:rowOff>
                  </to>
                </anchor>
              </controlPr>
            </control>
          </mc:Choice>
        </mc:AlternateContent>
        <mc:AlternateContent xmlns:mc="http://schemas.openxmlformats.org/markup-compatibility/2006">
          <mc:Choice Requires="x14">
            <control shapeId="28075" r:id="rId1506" name="p02c36g06o04">
              <controlPr defaultSize="0" autoFill="0" autoLine="0" autoPict="0">
                <anchor moveWithCells="1">
                  <from>
                    <xdr:col>185</xdr:col>
                    <xdr:colOff>333375</xdr:colOff>
                    <xdr:row>39</xdr:row>
                    <xdr:rowOff>247650</xdr:rowOff>
                  </from>
                  <to>
                    <xdr:col>186</xdr:col>
                    <xdr:colOff>171450</xdr:colOff>
                    <xdr:row>40</xdr:row>
                    <xdr:rowOff>238125</xdr:rowOff>
                  </to>
                </anchor>
              </controlPr>
            </control>
          </mc:Choice>
        </mc:AlternateContent>
        <mc:AlternateContent xmlns:mc="http://schemas.openxmlformats.org/markup-compatibility/2006">
          <mc:Choice Requires="x14">
            <control shapeId="28076" r:id="rId1507" name="p02c36g06o05">
              <controlPr defaultSize="0" autoFill="0" autoLine="0" autoPict="0">
                <anchor moveWithCells="1">
                  <from>
                    <xdr:col>186</xdr:col>
                    <xdr:colOff>209550</xdr:colOff>
                    <xdr:row>39</xdr:row>
                    <xdr:rowOff>247650</xdr:rowOff>
                  </from>
                  <to>
                    <xdr:col>187</xdr:col>
                    <xdr:colOff>47625</xdr:colOff>
                    <xdr:row>40</xdr:row>
                    <xdr:rowOff>238125</xdr:rowOff>
                  </to>
                </anchor>
              </controlPr>
            </control>
          </mc:Choice>
        </mc:AlternateContent>
        <mc:AlternateContent xmlns:mc="http://schemas.openxmlformats.org/markup-compatibility/2006">
          <mc:Choice Requires="x14">
            <control shapeId="28077" r:id="rId1508" name="p02c37g06o01">
              <controlPr defaultSize="0" autoFill="0" autoLine="0" autoPict="0">
                <anchor moveWithCells="1">
                  <from>
                    <xdr:col>188</xdr:col>
                    <xdr:colOff>123825</xdr:colOff>
                    <xdr:row>39</xdr:row>
                    <xdr:rowOff>247650</xdr:rowOff>
                  </from>
                  <to>
                    <xdr:col>188</xdr:col>
                    <xdr:colOff>342900</xdr:colOff>
                    <xdr:row>40</xdr:row>
                    <xdr:rowOff>238125</xdr:rowOff>
                  </to>
                </anchor>
              </controlPr>
            </control>
          </mc:Choice>
        </mc:AlternateContent>
        <mc:AlternateContent xmlns:mc="http://schemas.openxmlformats.org/markup-compatibility/2006">
          <mc:Choice Requires="x14">
            <control shapeId="28078" r:id="rId1509" name="p02c37g06o02">
              <controlPr defaultSize="0" autoFill="0" autoLine="0" autoPict="0">
                <anchor moveWithCells="1">
                  <from>
                    <xdr:col>188</xdr:col>
                    <xdr:colOff>381000</xdr:colOff>
                    <xdr:row>39</xdr:row>
                    <xdr:rowOff>247650</xdr:rowOff>
                  </from>
                  <to>
                    <xdr:col>189</xdr:col>
                    <xdr:colOff>114300</xdr:colOff>
                    <xdr:row>40</xdr:row>
                    <xdr:rowOff>238125</xdr:rowOff>
                  </to>
                </anchor>
              </controlPr>
            </control>
          </mc:Choice>
        </mc:AlternateContent>
        <mc:AlternateContent xmlns:mc="http://schemas.openxmlformats.org/markup-compatibility/2006">
          <mc:Choice Requires="x14">
            <control shapeId="28079" r:id="rId1510" name="p02c37g06o03">
              <controlPr defaultSize="0" autoFill="0" autoLine="0" autoPict="0">
                <anchor moveWithCells="1">
                  <from>
                    <xdr:col>190</xdr:col>
                    <xdr:colOff>57150</xdr:colOff>
                    <xdr:row>39</xdr:row>
                    <xdr:rowOff>247650</xdr:rowOff>
                  </from>
                  <to>
                    <xdr:col>190</xdr:col>
                    <xdr:colOff>276225</xdr:colOff>
                    <xdr:row>40</xdr:row>
                    <xdr:rowOff>238125</xdr:rowOff>
                  </to>
                </anchor>
              </controlPr>
            </control>
          </mc:Choice>
        </mc:AlternateContent>
        <mc:AlternateContent xmlns:mc="http://schemas.openxmlformats.org/markup-compatibility/2006">
          <mc:Choice Requires="x14">
            <control shapeId="28080" r:id="rId1511" name="p02c37g06o04">
              <controlPr defaultSize="0" autoFill="0" autoLine="0" autoPict="0">
                <anchor moveWithCells="1">
                  <from>
                    <xdr:col>190</xdr:col>
                    <xdr:colOff>333375</xdr:colOff>
                    <xdr:row>39</xdr:row>
                    <xdr:rowOff>247650</xdr:rowOff>
                  </from>
                  <to>
                    <xdr:col>191</xdr:col>
                    <xdr:colOff>171450</xdr:colOff>
                    <xdr:row>40</xdr:row>
                    <xdr:rowOff>238125</xdr:rowOff>
                  </to>
                </anchor>
              </controlPr>
            </control>
          </mc:Choice>
        </mc:AlternateContent>
        <mc:AlternateContent xmlns:mc="http://schemas.openxmlformats.org/markup-compatibility/2006">
          <mc:Choice Requires="x14">
            <control shapeId="28081" r:id="rId1512" name="p02c37g06o05">
              <controlPr defaultSize="0" autoFill="0" autoLine="0" autoPict="0">
                <anchor moveWithCells="1">
                  <from>
                    <xdr:col>191</xdr:col>
                    <xdr:colOff>209550</xdr:colOff>
                    <xdr:row>39</xdr:row>
                    <xdr:rowOff>247650</xdr:rowOff>
                  </from>
                  <to>
                    <xdr:col>192</xdr:col>
                    <xdr:colOff>47625</xdr:colOff>
                    <xdr:row>40</xdr:row>
                    <xdr:rowOff>238125</xdr:rowOff>
                  </to>
                </anchor>
              </controlPr>
            </control>
          </mc:Choice>
        </mc:AlternateContent>
        <mc:AlternateContent xmlns:mc="http://schemas.openxmlformats.org/markup-compatibility/2006">
          <mc:Choice Requires="x14">
            <control shapeId="28082" r:id="rId1513" name="p02c38g06o01">
              <controlPr defaultSize="0" autoFill="0" autoLine="0" autoPict="0">
                <anchor moveWithCells="1">
                  <from>
                    <xdr:col>193</xdr:col>
                    <xdr:colOff>123825</xdr:colOff>
                    <xdr:row>39</xdr:row>
                    <xdr:rowOff>247650</xdr:rowOff>
                  </from>
                  <to>
                    <xdr:col>193</xdr:col>
                    <xdr:colOff>342900</xdr:colOff>
                    <xdr:row>40</xdr:row>
                    <xdr:rowOff>238125</xdr:rowOff>
                  </to>
                </anchor>
              </controlPr>
            </control>
          </mc:Choice>
        </mc:AlternateContent>
        <mc:AlternateContent xmlns:mc="http://schemas.openxmlformats.org/markup-compatibility/2006">
          <mc:Choice Requires="x14">
            <control shapeId="28083" r:id="rId1514" name="p02c38g06o02">
              <controlPr defaultSize="0" autoFill="0" autoLine="0" autoPict="0">
                <anchor moveWithCells="1">
                  <from>
                    <xdr:col>193</xdr:col>
                    <xdr:colOff>381000</xdr:colOff>
                    <xdr:row>39</xdr:row>
                    <xdr:rowOff>247650</xdr:rowOff>
                  </from>
                  <to>
                    <xdr:col>194</xdr:col>
                    <xdr:colOff>114300</xdr:colOff>
                    <xdr:row>40</xdr:row>
                    <xdr:rowOff>238125</xdr:rowOff>
                  </to>
                </anchor>
              </controlPr>
            </control>
          </mc:Choice>
        </mc:AlternateContent>
        <mc:AlternateContent xmlns:mc="http://schemas.openxmlformats.org/markup-compatibility/2006">
          <mc:Choice Requires="x14">
            <control shapeId="28084" r:id="rId1515" name="p02c38g06o03">
              <controlPr defaultSize="0" autoFill="0" autoLine="0" autoPict="0">
                <anchor moveWithCells="1">
                  <from>
                    <xdr:col>195</xdr:col>
                    <xdr:colOff>57150</xdr:colOff>
                    <xdr:row>39</xdr:row>
                    <xdr:rowOff>247650</xdr:rowOff>
                  </from>
                  <to>
                    <xdr:col>195</xdr:col>
                    <xdr:colOff>276225</xdr:colOff>
                    <xdr:row>40</xdr:row>
                    <xdr:rowOff>238125</xdr:rowOff>
                  </to>
                </anchor>
              </controlPr>
            </control>
          </mc:Choice>
        </mc:AlternateContent>
        <mc:AlternateContent xmlns:mc="http://schemas.openxmlformats.org/markup-compatibility/2006">
          <mc:Choice Requires="x14">
            <control shapeId="28085" r:id="rId1516" name="p02c38g06o04">
              <controlPr defaultSize="0" autoFill="0" autoLine="0" autoPict="0">
                <anchor moveWithCells="1">
                  <from>
                    <xdr:col>195</xdr:col>
                    <xdr:colOff>333375</xdr:colOff>
                    <xdr:row>39</xdr:row>
                    <xdr:rowOff>247650</xdr:rowOff>
                  </from>
                  <to>
                    <xdr:col>196</xdr:col>
                    <xdr:colOff>171450</xdr:colOff>
                    <xdr:row>40</xdr:row>
                    <xdr:rowOff>238125</xdr:rowOff>
                  </to>
                </anchor>
              </controlPr>
            </control>
          </mc:Choice>
        </mc:AlternateContent>
        <mc:AlternateContent xmlns:mc="http://schemas.openxmlformats.org/markup-compatibility/2006">
          <mc:Choice Requires="x14">
            <control shapeId="28086" r:id="rId1517" name="p02c38g06o05">
              <controlPr defaultSize="0" autoFill="0" autoLine="0" autoPict="0">
                <anchor moveWithCells="1">
                  <from>
                    <xdr:col>196</xdr:col>
                    <xdr:colOff>209550</xdr:colOff>
                    <xdr:row>39</xdr:row>
                    <xdr:rowOff>247650</xdr:rowOff>
                  </from>
                  <to>
                    <xdr:col>197</xdr:col>
                    <xdr:colOff>47625</xdr:colOff>
                    <xdr:row>40</xdr:row>
                    <xdr:rowOff>238125</xdr:rowOff>
                  </to>
                </anchor>
              </controlPr>
            </control>
          </mc:Choice>
        </mc:AlternateContent>
        <mc:AlternateContent xmlns:mc="http://schemas.openxmlformats.org/markup-compatibility/2006">
          <mc:Choice Requires="x14">
            <control shapeId="28087" r:id="rId1518" name="p02c39g06o01">
              <controlPr defaultSize="0" autoFill="0" autoLine="0" autoPict="0">
                <anchor moveWithCells="1">
                  <from>
                    <xdr:col>198</xdr:col>
                    <xdr:colOff>123825</xdr:colOff>
                    <xdr:row>39</xdr:row>
                    <xdr:rowOff>247650</xdr:rowOff>
                  </from>
                  <to>
                    <xdr:col>198</xdr:col>
                    <xdr:colOff>342900</xdr:colOff>
                    <xdr:row>40</xdr:row>
                    <xdr:rowOff>238125</xdr:rowOff>
                  </to>
                </anchor>
              </controlPr>
            </control>
          </mc:Choice>
        </mc:AlternateContent>
        <mc:AlternateContent xmlns:mc="http://schemas.openxmlformats.org/markup-compatibility/2006">
          <mc:Choice Requires="x14">
            <control shapeId="28088" r:id="rId1519" name="p02c39g06o02">
              <controlPr defaultSize="0" autoFill="0" autoLine="0" autoPict="0">
                <anchor moveWithCells="1">
                  <from>
                    <xdr:col>198</xdr:col>
                    <xdr:colOff>381000</xdr:colOff>
                    <xdr:row>39</xdr:row>
                    <xdr:rowOff>247650</xdr:rowOff>
                  </from>
                  <to>
                    <xdr:col>199</xdr:col>
                    <xdr:colOff>114300</xdr:colOff>
                    <xdr:row>40</xdr:row>
                    <xdr:rowOff>238125</xdr:rowOff>
                  </to>
                </anchor>
              </controlPr>
            </control>
          </mc:Choice>
        </mc:AlternateContent>
        <mc:AlternateContent xmlns:mc="http://schemas.openxmlformats.org/markup-compatibility/2006">
          <mc:Choice Requires="x14">
            <control shapeId="28089" r:id="rId1520" name="p02c39g06o03">
              <controlPr defaultSize="0" autoFill="0" autoLine="0" autoPict="0">
                <anchor moveWithCells="1">
                  <from>
                    <xdr:col>200</xdr:col>
                    <xdr:colOff>57150</xdr:colOff>
                    <xdr:row>39</xdr:row>
                    <xdr:rowOff>247650</xdr:rowOff>
                  </from>
                  <to>
                    <xdr:col>200</xdr:col>
                    <xdr:colOff>276225</xdr:colOff>
                    <xdr:row>40</xdr:row>
                    <xdr:rowOff>238125</xdr:rowOff>
                  </to>
                </anchor>
              </controlPr>
            </control>
          </mc:Choice>
        </mc:AlternateContent>
        <mc:AlternateContent xmlns:mc="http://schemas.openxmlformats.org/markup-compatibility/2006">
          <mc:Choice Requires="x14">
            <control shapeId="28090" r:id="rId1521" name="p02c39g06o04">
              <controlPr defaultSize="0" autoFill="0" autoLine="0" autoPict="0">
                <anchor moveWithCells="1">
                  <from>
                    <xdr:col>200</xdr:col>
                    <xdr:colOff>333375</xdr:colOff>
                    <xdr:row>39</xdr:row>
                    <xdr:rowOff>247650</xdr:rowOff>
                  </from>
                  <to>
                    <xdr:col>201</xdr:col>
                    <xdr:colOff>171450</xdr:colOff>
                    <xdr:row>40</xdr:row>
                    <xdr:rowOff>238125</xdr:rowOff>
                  </to>
                </anchor>
              </controlPr>
            </control>
          </mc:Choice>
        </mc:AlternateContent>
        <mc:AlternateContent xmlns:mc="http://schemas.openxmlformats.org/markup-compatibility/2006">
          <mc:Choice Requires="x14">
            <control shapeId="28091" r:id="rId1522" name="p02c39g06o05">
              <controlPr defaultSize="0" autoFill="0" autoLine="0" autoPict="0">
                <anchor moveWithCells="1">
                  <from>
                    <xdr:col>201</xdr:col>
                    <xdr:colOff>209550</xdr:colOff>
                    <xdr:row>39</xdr:row>
                    <xdr:rowOff>247650</xdr:rowOff>
                  </from>
                  <to>
                    <xdr:col>202</xdr:col>
                    <xdr:colOff>47625</xdr:colOff>
                    <xdr:row>40</xdr:row>
                    <xdr:rowOff>238125</xdr:rowOff>
                  </to>
                </anchor>
              </controlPr>
            </control>
          </mc:Choice>
        </mc:AlternateContent>
        <mc:AlternateContent xmlns:mc="http://schemas.openxmlformats.org/markup-compatibility/2006">
          <mc:Choice Requires="x14">
            <control shapeId="28092" r:id="rId1523" name="p02c40g06o01">
              <controlPr defaultSize="0" autoFill="0" autoLine="0" autoPict="0">
                <anchor moveWithCells="1">
                  <from>
                    <xdr:col>203</xdr:col>
                    <xdr:colOff>123825</xdr:colOff>
                    <xdr:row>39</xdr:row>
                    <xdr:rowOff>247650</xdr:rowOff>
                  </from>
                  <to>
                    <xdr:col>203</xdr:col>
                    <xdr:colOff>342900</xdr:colOff>
                    <xdr:row>40</xdr:row>
                    <xdr:rowOff>238125</xdr:rowOff>
                  </to>
                </anchor>
              </controlPr>
            </control>
          </mc:Choice>
        </mc:AlternateContent>
        <mc:AlternateContent xmlns:mc="http://schemas.openxmlformats.org/markup-compatibility/2006">
          <mc:Choice Requires="x14">
            <control shapeId="28093" r:id="rId1524" name="p02c40g06o02">
              <controlPr defaultSize="0" autoFill="0" autoLine="0" autoPict="0">
                <anchor moveWithCells="1">
                  <from>
                    <xdr:col>203</xdr:col>
                    <xdr:colOff>381000</xdr:colOff>
                    <xdr:row>39</xdr:row>
                    <xdr:rowOff>247650</xdr:rowOff>
                  </from>
                  <to>
                    <xdr:col>204</xdr:col>
                    <xdr:colOff>114300</xdr:colOff>
                    <xdr:row>40</xdr:row>
                    <xdr:rowOff>238125</xdr:rowOff>
                  </to>
                </anchor>
              </controlPr>
            </control>
          </mc:Choice>
        </mc:AlternateContent>
        <mc:AlternateContent xmlns:mc="http://schemas.openxmlformats.org/markup-compatibility/2006">
          <mc:Choice Requires="x14">
            <control shapeId="28094" r:id="rId1525" name="p02c40g06o03">
              <controlPr defaultSize="0" autoFill="0" autoLine="0" autoPict="0">
                <anchor moveWithCells="1">
                  <from>
                    <xdr:col>205</xdr:col>
                    <xdr:colOff>57150</xdr:colOff>
                    <xdr:row>39</xdr:row>
                    <xdr:rowOff>247650</xdr:rowOff>
                  </from>
                  <to>
                    <xdr:col>205</xdr:col>
                    <xdr:colOff>276225</xdr:colOff>
                    <xdr:row>40</xdr:row>
                    <xdr:rowOff>238125</xdr:rowOff>
                  </to>
                </anchor>
              </controlPr>
            </control>
          </mc:Choice>
        </mc:AlternateContent>
        <mc:AlternateContent xmlns:mc="http://schemas.openxmlformats.org/markup-compatibility/2006">
          <mc:Choice Requires="x14">
            <control shapeId="28095" r:id="rId1526" name="p02c40g06o04">
              <controlPr defaultSize="0" autoFill="0" autoLine="0" autoPict="0">
                <anchor moveWithCells="1">
                  <from>
                    <xdr:col>205</xdr:col>
                    <xdr:colOff>333375</xdr:colOff>
                    <xdr:row>39</xdr:row>
                    <xdr:rowOff>247650</xdr:rowOff>
                  </from>
                  <to>
                    <xdr:col>206</xdr:col>
                    <xdr:colOff>171450</xdr:colOff>
                    <xdr:row>40</xdr:row>
                    <xdr:rowOff>238125</xdr:rowOff>
                  </to>
                </anchor>
              </controlPr>
            </control>
          </mc:Choice>
        </mc:AlternateContent>
        <mc:AlternateContent xmlns:mc="http://schemas.openxmlformats.org/markup-compatibility/2006">
          <mc:Choice Requires="x14">
            <control shapeId="28096" r:id="rId1527" name="p02c40g06o05">
              <controlPr defaultSize="0" autoFill="0" autoLine="0" autoPict="0">
                <anchor moveWithCells="1">
                  <from>
                    <xdr:col>206</xdr:col>
                    <xdr:colOff>209550</xdr:colOff>
                    <xdr:row>39</xdr:row>
                    <xdr:rowOff>247650</xdr:rowOff>
                  </from>
                  <to>
                    <xdr:col>207</xdr:col>
                    <xdr:colOff>47625</xdr:colOff>
                    <xdr:row>40</xdr:row>
                    <xdr:rowOff>238125</xdr:rowOff>
                  </to>
                </anchor>
              </controlPr>
            </control>
          </mc:Choice>
        </mc:AlternateContent>
        <mc:AlternateContent xmlns:mc="http://schemas.openxmlformats.org/markup-compatibility/2006">
          <mc:Choice Requires="x14">
            <control shapeId="28097" r:id="rId1528" name="p02c41g06o01">
              <controlPr defaultSize="0" autoFill="0" autoLine="0" autoPict="0">
                <anchor moveWithCells="1">
                  <from>
                    <xdr:col>208</xdr:col>
                    <xdr:colOff>123825</xdr:colOff>
                    <xdr:row>39</xdr:row>
                    <xdr:rowOff>247650</xdr:rowOff>
                  </from>
                  <to>
                    <xdr:col>208</xdr:col>
                    <xdr:colOff>342900</xdr:colOff>
                    <xdr:row>40</xdr:row>
                    <xdr:rowOff>238125</xdr:rowOff>
                  </to>
                </anchor>
              </controlPr>
            </control>
          </mc:Choice>
        </mc:AlternateContent>
        <mc:AlternateContent xmlns:mc="http://schemas.openxmlformats.org/markup-compatibility/2006">
          <mc:Choice Requires="x14">
            <control shapeId="28098" r:id="rId1529" name="p02c41g06o02">
              <controlPr defaultSize="0" autoFill="0" autoLine="0" autoPict="0">
                <anchor moveWithCells="1">
                  <from>
                    <xdr:col>208</xdr:col>
                    <xdr:colOff>381000</xdr:colOff>
                    <xdr:row>39</xdr:row>
                    <xdr:rowOff>247650</xdr:rowOff>
                  </from>
                  <to>
                    <xdr:col>209</xdr:col>
                    <xdr:colOff>114300</xdr:colOff>
                    <xdr:row>40</xdr:row>
                    <xdr:rowOff>238125</xdr:rowOff>
                  </to>
                </anchor>
              </controlPr>
            </control>
          </mc:Choice>
        </mc:AlternateContent>
        <mc:AlternateContent xmlns:mc="http://schemas.openxmlformats.org/markup-compatibility/2006">
          <mc:Choice Requires="x14">
            <control shapeId="28099" r:id="rId1530" name="p02c41g06o03">
              <controlPr defaultSize="0" autoFill="0" autoLine="0" autoPict="0">
                <anchor moveWithCells="1">
                  <from>
                    <xdr:col>210</xdr:col>
                    <xdr:colOff>57150</xdr:colOff>
                    <xdr:row>39</xdr:row>
                    <xdr:rowOff>247650</xdr:rowOff>
                  </from>
                  <to>
                    <xdr:col>210</xdr:col>
                    <xdr:colOff>276225</xdr:colOff>
                    <xdr:row>40</xdr:row>
                    <xdr:rowOff>238125</xdr:rowOff>
                  </to>
                </anchor>
              </controlPr>
            </control>
          </mc:Choice>
        </mc:AlternateContent>
        <mc:AlternateContent xmlns:mc="http://schemas.openxmlformats.org/markup-compatibility/2006">
          <mc:Choice Requires="x14">
            <control shapeId="28100" r:id="rId1531" name="p02c41g06o04">
              <controlPr defaultSize="0" autoFill="0" autoLine="0" autoPict="0">
                <anchor moveWithCells="1">
                  <from>
                    <xdr:col>210</xdr:col>
                    <xdr:colOff>333375</xdr:colOff>
                    <xdr:row>39</xdr:row>
                    <xdr:rowOff>247650</xdr:rowOff>
                  </from>
                  <to>
                    <xdr:col>211</xdr:col>
                    <xdr:colOff>171450</xdr:colOff>
                    <xdr:row>40</xdr:row>
                    <xdr:rowOff>238125</xdr:rowOff>
                  </to>
                </anchor>
              </controlPr>
            </control>
          </mc:Choice>
        </mc:AlternateContent>
        <mc:AlternateContent xmlns:mc="http://schemas.openxmlformats.org/markup-compatibility/2006">
          <mc:Choice Requires="x14">
            <control shapeId="28101" r:id="rId1532" name="p02c41g06o05">
              <controlPr defaultSize="0" autoFill="0" autoLine="0" autoPict="0">
                <anchor moveWithCells="1">
                  <from>
                    <xdr:col>211</xdr:col>
                    <xdr:colOff>209550</xdr:colOff>
                    <xdr:row>39</xdr:row>
                    <xdr:rowOff>247650</xdr:rowOff>
                  </from>
                  <to>
                    <xdr:col>212</xdr:col>
                    <xdr:colOff>47625</xdr:colOff>
                    <xdr:row>40</xdr:row>
                    <xdr:rowOff>238125</xdr:rowOff>
                  </to>
                </anchor>
              </controlPr>
            </control>
          </mc:Choice>
        </mc:AlternateContent>
        <mc:AlternateContent xmlns:mc="http://schemas.openxmlformats.org/markup-compatibility/2006">
          <mc:Choice Requires="x14">
            <control shapeId="28102" r:id="rId1533" name="p02c42g06o01">
              <controlPr defaultSize="0" autoFill="0" autoLine="0" autoPict="0">
                <anchor moveWithCells="1">
                  <from>
                    <xdr:col>213</xdr:col>
                    <xdr:colOff>123825</xdr:colOff>
                    <xdr:row>39</xdr:row>
                    <xdr:rowOff>247650</xdr:rowOff>
                  </from>
                  <to>
                    <xdr:col>213</xdr:col>
                    <xdr:colOff>342900</xdr:colOff>
                    <xdr:row>40</xdr:row>
                    <xdr:rowOff>238125</xdr:rowOff>
                  </to>
                </anchor>
              </controlPr>
            </control>
          </mc:Choice>
        </mc:AlternateContent>
        <mc:AlternateContent xmlns:mc="http://schemas.openxmlformats.org/markup-compatibility/2006">
          <mc:Choice Requires="x14">
            <control shapeId="28103" r:id="rId1534" name="p02c42g06o02">
              <controlPr defaultSize="0" autoFill="0" autoLine="0" autoPict="0">
                <anchor moveWithCells="1">
                  <from>
                    <xdr:col>213</xdr:col>
                    <xdr:colOff>381000</xdr:colOff>
                    <xdr:row>39</xdr:row>
                    <xdr:rowOff>247650</xdr:rowOff>
                  </from>
                  <to>
                    <xdr:col>214</xdr:col>
                    <xdr:colOff>114300</xdr:colOff>
                    <xdr:row>40</xdr:row>
                    <xdr:rowOff>238125</xdr:rowOff>
                  </to>
                </anchor>
              </controlPr>
            </control>
          </mc:Choice>
        </mc:AlternateContent>
        <mc:AlternateContent xmlns:mc="http://schemas.openxmlformats.org/markup-compatibility/2006">
          <mc:Choice Requires="x14">
            <control shapeId="28104" r:id="rId1535" name="p02c42g06o03">
              <controlPr defaultSize="0" autoFill="0" autoLine="0" autoPict="0">
                <anchor moveWithCells="1">
                  <from>
                    <xdr:col>215</xdr:col>
                    <xdr:colOff>57150</xdr:colOff>
                    <xdr:row>39</xdr:row>
                    <xdr:rowOff>247650</xdr:rowOff>
                  </from>
                  <to>
                    <xdr:col>215</xdr:col>
                    <xdr:colOff>276225</xdr:colOff>
                    <xdr:row>40</xdr:row>
                    <xdr:rowOff>238125</xdr:rowOff>
                  </to>
                </anchor>
              </controlPr>
            </control>
          </mc:Choice>
        </mc:AlternateContent>
        <mc:AlternateContent xmlns:mc="http://schemas.openxmlformats.org/markup-compatibility/2006">
          <mc:Choice Requires="x14">
            <control shapeId="28105" r:id="rId1536" name="p02c42g06o04">
              <controlPr defaultSize="0" autoFill="0" autoLine="0" autoPict="0">
                <anchor moveWithCells="1">
                  <from>
                    <xdr:col>215</xdr:col>
                    <xdr:colOff>333375</xdr:colOff>
                    <xdr:row>39</xdr:row>
                    <xdr:rowOff>247650</xdr:rowOff>
                  </from>
                  <to>
                    <xdr:col>216</xdr:col>
                    <xdr:colOff>171450</xdr:colOff>
                    <xdr:row>40</xdr:row>
                    <xdr:rowOff>238125</xdr:rowOff>
                  </to>
                </anchor>
              </controlPr>
            </control>
          </mc:Choice>
        </mc:AlternateContent>
        <mc:AlternateContent xmlns:mc="http://schemas.openxmlformats.org/markup-compatibility/2006">
          <mc:Choice Requires="x14">
            <control shapeId="28106" r:id="rId1537" name="p02c42g06o05">
              <controlPr defaultSize="0" autoFill="0" autoLine="0" autoPict="0">
                <anchor moveWithCells="1">
                  <from>
                    <xdr:col>216</xdr:col>
                    <xdr:colOff>209550</xdr:colOff>
                    <xdr:row>39</xdr:row>
                    <xdr:rowOff>247650</xdr:rowOff>
                  </from>
                  <to>
                    <xdr:col>217</xdr:col>
                    <xdr:colOff>47625</xdr:colOff>
                    <xdr:row>40</xdr:row>
                    <xdr:rowOff>238125</xdr:rowOff>
                  </to>
                </anchor>
              </controlPr>
            </control>
          </mc:Choice>
        </mc:AlternateContent>
        <mc:AlternateContent xmlns:mc="http://schemas.openxmlformats.org/markup-compatibility/2006">
          <mc:Choice Requires="x14">
            <control shapeId="28107" r:id="rId1538" name="p02c43g06o01">
              <controlPr defaultSize="0" autoFill="0" autoLine="0" autoPict="0">
                <anchor moveWithCells="1">
                  <from>
                    <xdr:col>218</xdr:col>
                    <xdr:colOff>123825</xdr:colOff>
                    <xdr:row>39</xdr:row>
                    <xdr:rowOff>247650</xdr:rowOff>
                  </from>
                  <to>
                    <xdr:col>218</xdr:col>
                    <xdr:colOff>342900</xdr:colOff>
                    <xdr:row>40</xdr:row>
                    <xdr:rowOff>238125</xdr:rowOff>
                  </to>
                </anchor>
              </controlPr>
            </control>
          </mc:Choice>
        </mc:AlternateContent>
        <mc:AlternateContent xmlns:mc="http://schemas.openxmlformats.org/markup-compatibility/2006">
          <mc:Choice Requires="x14">
            <control shapeId="28108" r:id="rId1539" name="p02c43g06o02">
              <controlPr defaultSize="0" autoFill="0" autoLine="0" autoPict="0">
                <anchor moveWithCells="1">
                  <from>
                    <xdr:col>218</xdr:col>
                    <xdr:colOff>381000</xdr:colOff>
                    <xdr:row>39</xdr:row>
                    <xdr:rowOff>247650</xdr:rowOff>
                  </from>
                  <to>
                    <xdr:col>219</xdr:col>
                    <xdr:colOff>114300</xdr:colOff>
                    <xdr:row>40</xdr:row>
                    <xdr:rowOff>238125</xdr:rowOff>
                  </to>
                </anchor>
              </controlPr>
            </control>
          </mc:Choice>
        </mc:AlternateContent>
        <mc:AlternateContent xmlns:mc="http://schemas.openxmlformats.org/markup-compatibility/2006">
          <mc:Choice Requires="x14">
            <control shapeId="28109" r:id="rId1540" name="p02c43g06o03">
              <controlPr defaultSize="0" autoFill="0" autoLine="0" autoPict="0">
                <anchor moveWithCells="1">
                  <from>
                    <xdr:col>220</xdr:col>
                    <xdr:colOff>57150</xdr:colOff>
                    <xdr:row>39</xdr:row>
                    <xdr:rowOff>247650</xdr:rowOff>
                  </from>
                  <to>
                    <xdr:col>220</xdr:col>
                    <xdr:colOff>276225</xdr:colOff>
                    <xdr:row>40</xdr:row>
                    <xdr:rowOff>238125</xdr:rowOff>
                  </to>
                </anchor>
              </controlPr>
            </control>
          </mc:Choice>
        </mc:AlternateContent>
        <mc:AlternateContent xmlns:mc="http://schemas.openxmlformats.org/markup-compatibility/2006">
          <mc:Choice Requires="x14">
            <control shapeId="28110" r:id="rId1541" name="p02c43g06o04">
              <controlPr defaultSize="0" autoFill="0" autoLine="0" autoPict="0">
                <anchor moveWithCells="1">
                  <from>
                    <xdr:col>220</xdr:col>
                    <xdr:colOff>333375</xdr:colOff>
                    <xdr:row>39</xdr:row>
                    <xdr:rowOff>247650</xdr:rowOff>
                  </from>
                  <to>
                    <xdr:col>221</xdr:col>
                    <xdr:colOff>171450</xdr:colOff>
                    <xdr:row>40</xdr:row>
                    <xdr:rowOff>238125</xdr:rowOff>
                  </to>
                </anchor>
              </controlPr>
            </control>
          </mc:Choice>
        </mc:AlternateContent>
        <mc:AlternateContent xmlns:mc="http://schemas.openxmlformats.org/markup-compatibility/2006">
          <mc:Choice Requires="x14">
            <control shapeId="28111" r:id="rId1542" name="p02c43g06o05">
              <controlPr defaultSize="0" autoFill="0" autoLine="0" autoPict="0">
                <anchor moveWithCells="1">
                  <from>
                    <xdr:col>221</xdr:col>
                    <xdr:colOff>209550</xdr:colOff>
                    <xdr:row>39</xdr:row>
                    <xdr:rowOff>247650</xdr:rowOff>
                  </from>
                  <to>
                    <xdr:col>222</xdr:col>
                    <xdr:colOff>47625</xdr:colOff>
                    <xdr:row>40</xdr:row>
                    <xdr:rowOff>238125</xdr:rowOff>
                  </to>
                </anchor>
              </controlPr>
            </control>
          </mc:Choice>
        </mc:AlternateContent>
        <mc:AlternateContent xmlns:mc="http://schemas.openxmlformats.org/markup-compatibility/2006">
          <mc:Choice Requires="x14">
            <control shapeId="28112" r:id="rId1543" name="p02c44g06o01">
              <controlPr defaultSize="0" autoFill="0" autoLine="0" autoPict="0">
                <anchor moveWithCells="1">
                  <from>
                    <xdr:col>223</xdr:col>
                    <xdr:colOff>123825</xdr:colOff>
                    <xdr:row>39</xdr:row>
                    <xdr:rowOff>247650</xdr:rowOff>
                  </from>
                  <to>
                    <xdr:col>223</xdr:col>
                    <xdr:colOff>342900</xdr:colOff>
                    <xdr:row>40</xdr:row>
                    <xdr:rowOff>238125</xdr:rowOff>
                  </to>
                </anchor>
              </controlPr>
            </control>
          </mc:Choice>
        </mc:AlternateContent>
        <mc:AlternateContent xmlns:mc="http://schemas.openxmlformats.org/markup-compatibility/2006">
          <mc:Choice Requires="x14">
            <control shapeId="28113" r:id="rId1544" name="p02c44g06o02">
              <controlPr defaultSize="0" autoFill="0" autoLine="0" autoPict="0">
                <anchor moveWithCells="1">
                  <from>
                    <xdr:col>223</xdr:col>
                    <xdr:colOff>381000</xdr:colOff>
                    <xdr:row>39</xdr:row>
                    <xdr:rowOff>247650</xdr:rowOff>
                  </from>
                  <to>
                    <xdr:col>224</xdr:col>
                    <xdr:colOff>114300</xdr:colOff>
                    <xdr:row>40</xdr:row>
                    <xdr:rowOff>238125</xdr:rowOff>
                  </to>
                </anchor>
              </controlPr>
            </control>
          </mc:Choice>
        </mc:AlternateContent>
        <mc:AlternateContent xmlns:mc="http://schemas.openxmlformats.org/markup-compatibility/2006">
          <mc:Choice Requires="x14">
            <control shapeId="28114" r:id="rId1545" name="p02c44g06o03">
              <controlPr defaultSize="0" autoFill="0" autoLine="0" autoPict="0">
                <anchor moveWithCells="1">
                  <from>
                    <xdr:col>225</xdr:col>
                    <xdr:colOff>57150</xdr:colOff>
                    <xdr:row>39</xdr:row>
                    <xdr:rowOff>247650</xdr:rowOff>
                  </from>
                  <to>
                    <xdr:col>225</xdr:col>
                    <xdr:colOff>276225</xdr:colOff>
                    <xdr:row>40</xdr:row>
                    <xdr:rowOff>238125</xdr:rowOff>
                  </to>
                </anchor>
              </controlPr>
            </control>
          </mc:Choice>
        </mc:AlternateContent>
        <mc:AlternateContent xmlns:mc="http://schemas.openxmlformats.org/markup-compatibility/2006">
          <mc:Choice Requires="x14">
            <control shapeId="28115" r:id="rId1546" name="p02c44g06o04">
              <controlPr defaultSize="0" autoFill="0" autoLine="0" autoPict="0">
                <anchor moveWithCells="1">
                  <from>
                    <xdr:col>225</xdr:col>
                    <xdr:colOff>333375</xdr:colOff>
                    <xdr:row>39</xdr:row>
                    <xdr:rowOff>247650</xdr:rowOff>
                  </from>
                  <to>
                    <xdr:col>226</xdr:col>
                    <xdr:colOff>171450</xdr:colOff>
                    <xdr:row>40</xdr:row>
                    <xdr:rowOff>238125</xdr:rowOff>
                  </to>
                </anchor>
              </controlPr>
            </control>
          </mc:Choice>
        </mc:AlternateContent>
        <mc:AlternateContent xmlns:mc="http://schemas.openxmlformats.org/markup-compatibility/2006">
          <mc:Choice Requires="x14">
            <control shapeId="28116" r:id="rId1547" name="p02c44g06o05">
              <controlPr defaultSize="0" autoFill="0" autoLine="0" autoPict="0">
                <anchor moveWithCells="1">
                  <from>
                    <xdr:col>226</xdr:col>
                    <xdr:colOff>209550</xdr:colOff>
                    <xdr:row>39</xdr:row>
                    <xdr:rowOff>247650</xdr:rowOff>
                  </from>
                  <to>
                    <xdr:col>227</xdr:col>
                    <xdr:colOff>47625</xdr:colOff>
                    <xdr:row>40</xdr:row>
                    <xdr:rowOff>238125</xdr:rowOff>
                  </to>
                </anchor>
              </controlPr>
            </control>
          </mc:Choice>
        </mc:AlternateContent>
        <mc:AlternateContent xmlns:mc="http://schemas.openxmlformats.org/markup-compatibility/2006">
          <mc:Choice Requires="x14">
            <control shapeId="28117" r:id="rId1548" name="p02c45g06o01">
              <controlPr defaultSize="0" autoFill="0" autoLine="0" autoPict="0">
                <anchor moveWithCells="1">
                  <from>
                    <xdr:col>228</xdr:col>
                    <xdr:colOff>123825</xdr:colOff>
                    <xdr:row>39</xdr:row>
                    <xdr:rowOff>247650</xdr:rowOff>
                  </from>
                  <to>
                    <xdr:col>228</xdr:col>
                    <xdr:colOff>342900</xdr:colOff>
                    <xdr:row>40</xdr:row>
                    <xdr:rowOff>238125</xdr:rowOff>
                  </to>
                </anchor>
              </controlPr>
            </control>
          </mc:Choice>
        </mc:AlternateContent>
        <mc:AlternateContent xmlns:mc="http://schemas.openxmlformats.org/markup-compatibility/2006">
          <mc:Choice Requires="x14">
            <control shapeId="28118" r:id="rId1549" name="p02c45g06o02">
              <controlPr defaultSize="0" autoFill="0" autoLine="0" autoPict="0">
                <anchor moveWithCells="1">
                  <from>
                    <xdr:col>228</xdr:col>
                    <xdr:colOff>381000</xdr:colOff>
                    <xdr:row>39</xdr:row>
                    <xdr:rowOff>247650</xdr:rowOff>
                  </from>
                  <to>
                    <xdr:col>229</xdr:col>
                    <xdr:colOff>114300</xdr:colOff>
                    <xdr:row>40</xdr:row>
                    <xdr:rowOff>238125</xdr:rowOff>
                  </to>
                </anchor>
              </controlPr>
            </control>
          </mc:Choice>
        </mc:AlternateContent>
        <mc:AlternateContent xmlns:mc="http://schemas.openxmlformats.org/markup-compatibility/2006">
          <mc:Choice Requires="x14">
            <control shapeId="28119" r:id="rId1550" name="p02c45g06o03">
              <controlPr defaultSize="0" autoFill="0" autoLine="0" autoPict="0">
                <anchor moveWithCells="1">
                  <from>
                    <xdr:col>230</xdr:col>
                    <xdr:colOff>57150</xdr:colOff>
                    <xdr:row>39</xdr:row>
                    <xdr:rowOff>247650</xdr:rowOff>
                  </from>
                  <to>
                    <xdr:col>230</xdr:col>
                    <xdr:colOff>276225</xdr:colOff>
                    <xdr:row>40</xdr:row>
                    <xdr:rowOff>238125</xdr:rowOff>
                  </to>
                </anchor>
              </controlPr>
            </control>
          </mc:Choice>
        </mc:AlternateContent>
        <mc:AlternateContent xmlns:mc="http://schemas.openxmlformats.org/markup-compatibility/2006">
          <mc:Choice Requires="x14">
            <control shapeId="28120" r:id="rId1551" name="p02c45g06o04">
              <controlPr defaultSize="0" autoFill="0" autoLine="0" autoPict="0">
                <anchor moveWithCells="1">
                  <from>
                    <xdr:col>230</xdr:col>
                    <xdr:colOff>333375</xdr:colOff>
                    <xdr:row>39</xdr:row>
                    <xdr:rowOff>247650</xdr:rowOff>
                  </from>
                  <to>
                    <xdr:col>231</xdr:col>
                    <xdr:colOff>171450</xdr:colOff>
                    <xdr:row>40</xdr:row>
                    <xdr:rowOff>238125</xdr:rowOff>
                  </to>
                </anchor>
              </controlPr>
            </control>
          </mc:Choice>
        </mc:AlternateContent>
        <mc:AlternateContent xmlns:mc="http://schemas.openxmlformats.org/markup-compatibility/2006">
          <mc:Choice Requires="x14">
            <control shapeId="28121" r:id="rId1552" name="p02c45g06o05">
              <controlPr defaultSize="0" autoFill="0" autoLine="0" autoPict="0">
                <anchor moveWithCells="1">
                  <from>
                    <xdr:col>231</xdr:col>
                    <xdr:colOff>209550</xdr:colOff>
                    <xdr:row>39</xdr:row>
                    <xdr:rowOff>247650</xdr:rowOff>
                  </from>
                  <to>
                    <xdr:col>232</xdr:col>
                    <xdr:colOff>47625</xdr:colOff>
                    <xdr:row>40</xdr:row>
                    <xdr:rowOff>238125</xdr:rowOff>
                  </to>
                </anchor>
              </controlPr>
            </control>
          </mc:Choice>
        </mc:AlternateContent>
        <mc:AlternateContent xmlns:mc="http://schemas.openxmlformats.org/markup-compatibility/2006">
          <mc:Choice Requires="x14">
            <control shapeId="28122" r:id="rId1553" name="p02c46g06o01">
              <controlPr defaultSize="0" autoFill="0" autoLine="0" autoPict="0">
                <anchor moveWithCells="1">
                  <from>
                    <xdr:col>233</xdr:col>
                    <xdr:colOff>123825</xdr:colOff>
                    <xdr:row>39</xdr:row>
                    <xdr:rowOff>247650</xdr:rowOff>
                  </from>
                  <to>
                    <xdr:col>233</xdr:col>
                    <xdr:colOff>342900</xdr:colOff>
                    <xdr:row>40</xdr:row>
                    <xdr:rowOff>238125</xdr:rowOff>
                  </to>
                </anchor>
              </controlPr>
            </control>
          </mc:Choice>
        </mc:AlternateContent>
        <mc:AlternateContent xmlns:mc="http://schemas.openxmlformats.org/markup-compatibility/2006">
          <mc:Choice Requires="x14">
            <control shapeId="28123" r:id="rId1554" name="p02c46g06o02">
              <controlPr defaultSize="0" autoFill="0" autoLine="0" autoPict="0">
                <anchor moveWithCells="1">
                  <from>
                    <xdr:col>233</xdr:col>
                    <xdr:colOff>381000</xdr:colOff>
                    <xdr:row>39</xdr:row>
                    <xdr:rowOff>247650</xdr:rowOff>
                  </from>
                  <to>
                    <xdr:col>234</xdr:col>
                    <xdr:colOff>114300</xdr:colOff>
                    <xdr:row>40</xdr:row>
                    <xdr:rowOff>238125</xdr:rowOff>
                  </to>
                </anchor>
              </controlPr>
            </control>
          </mc:Choice>
        </mc:AlternateContent>
        <mc:AlternateContent xmlns:mc="http://schemas.openxmlformats.org/markup-compatibility/2006">
          <mc:Choice Requires="x14">
            <control shapeId="28124" r:id="rId1555" name="p02c46g06o03">
              <controlPr defaultSize="0" autoFill="0" autoLine="0" autoPict="0">
                <anchor moveWithCells="1">
                  <from>
                    <xdr:col>235</xdr:col>
                    <xdr:colOff>57150</xdr:colOff>
                    <xdr:row>39</xdr:row>
                    <xdr:rowOff>247650</xdr:rowOff>
                  </from>
                  <to>
                    <xdr:col>235</xdr:col>
                    <xdr:colOff>276225</xdr:colOff>
                    <xdr:row>40</xdr:row>
                    <xdr:rowOff>238125</xdr:rowOff>
                  </to>
                </anchor>
              </controlPr>
            </control>
          </mc:Choice>
        </mc:AlternateContent>
        <mc:AlternateContent xmlns:mc="http://schemas.openxmlformats.org/markup-compatibility/2006">
          <mc:Choice Requires="x14">
            <control shapeId="28125" r:id="rId1556" name="p02c46g06o04">
              <controlPr defaultSize="0" autoFill="0" autoLine="0" autoPict="0">
                <anchor moveWithCells="1">
                  <from>
                    <xdr:col>235</xdr:col>
                    <xdr:colOff>333375</xdr:colOff>
                    <xdr:row>39</xdr:row>
                    <xdr:rowOff>247650</xdr:rowOff>
                  </from>
                  <to>
                    <xdr:col>236</xdr:col>
                    <xdr:colOff>171450</xdr:colOff>
                    <xdr:row>40</xdr:row>
                    <xdr:rowOff>238125</xdr:rowOff>
                  </to>
                </anchor>
              </controlPr>
            </control>
          </mc:Choice>
        </mc:AlternateContent>
        <mc:AlternateContent xmlns:mc="http://schemas.openxmlformats.org/markup-compatibility/2006">
          <mc:Choice Requires="x14">
            <control shapeId="28126" r:id="rId1557" name="p02c46g06o05">
              <controlPr defaultSize="0" autoFill="0" autoLine="0" autoPict="0">
                <anchor moveWithCells="1">
                  <from>
                    <xdr:col>236</xdr:col>
                    <xdr:colOff>209550</xdr:colOff>
                    <xdr:row>39</xdr:row>
                    <xdr:rowOff>247650</xdr:rowOff>
                  </from>
                  <to>
                    <xdr:col>237</xdr:col>
                    <xdr:colOff>47625</xdr:colOff>
                    <xdr:row>40</xdr:row>
                    <xdr:rowOff>238125</xdr:rowOff>
                  </to>
                </anchor>
              </controlPr>
            </control>
          </mc:Choice>
        </mc:AlternateContent>
        <mc:AlternateContent xmlns:mc="http://schemas.openxmlformats.org/markup-compatibility/2006">
          <mc:Choice Requires="x14">
            <control shapeId="28127" r:id="rId1558" name="p02c47g06o01">
              <controlPr defaultSize="0" autoFill="0" autoLine="0" autoPict="0">
                <anchor moveWithCells="1">
                  <from>
                    <xdr:col>238</xdr:col>
                    <xdr:colOff>123825</xdr:colOff>
                    <xdr:row>39</xdr:row>
                    <xdr:rowOff>247650</xdr:rowOff>
                  </from>
                  <to>
                    <xdr:col>238</xdr:col>
                    <xdr:colOff>342900</xdr:colOff>
                    <xdr:row>40</xdr:row>
                    <xdr:rowOff>238125</xdr:rowOff>
                  </to>
                </anchor>
              </controlPr>
            </control>
          </mc:Choice>
        </mc:AlternateContent>
        <mc:AlternateContent xmlns:mc="http://schemas.openxmlformats.org/markup-compatibility/2006">
          <mc:Choice Requires="x14">
            <control shapeId="28128" r:id="rId1559" name="p02c47g06o02">
              <controlPr defaultSize="0" autoFill="0" autoLine="0" autoPict="0">
                <anchor moveWithCells="1">
                  <from>
                    <xdr:col>238</xdr:col>
                    <xdr:colOff>381000</xdr:colOff>
                    <xdr:row>39</xdr:row>
                    <xdr:rowOff>247650</xdr:rowOff>
                  </from>
                  <to>
                    <xdr:col>239</xdr:col>
                    <xdr:colOff>114300</xdr:colOff>
                    <xdr:row>40</xdr:row>
                    <xdr:rowOff>238125</xdr:rowOff>
                  </to>
                </anchor>
              </controlPr>
            </control>
          </mc:Choice>
        </mc:AlternateContent>
        <mc:AlternateContent xmlns:mc="http://schemas.openxmlformats.org/markup-compatibility/2006">
          <mc:Choice Requires="x14">
            <control shapeId="28129" r:id="rId1560" name="p02c47g06o03">
              <controlPr defaultSize="0" autoFill="0" autoLine="0" autoPict="0">
                <anchor moveWithCells="1">
                  <from>
                    <xdr:col>240</xdr:col>
                    <xdr:colOff>57150</xdr:colOff>
                    <xdr:row>39</xdr:row>
                    <xdr:rowOff>247650</xdr:rowOff>
                  </from>
                  <to>
                    <xdr:col>240</xdr:col>
                    <xdr:colOff>276225</xdr:colOff>
                    <xdr:row>40</xdr:row>
                    <xdr:rowOff>238125</xdr:rowOff>
                  </to>
                </anchor>
              </controlPr>
            </control>
          </mc:Choice>
        </mc:AlternateContent>
        <mc:AlternateContent xmlns:mc="http://schemas.openxmlformats.org/markup-compatibility/2006">
          <mc:Choice Requires="x14">
            <control shapeId="28130" r:id="rId1561" name="p02c47g06o04">
              <controlPr defaultSize="0" autoFill="0" autoLine="0" autoPict="0">
                <anchor moveWithCells="1">
                  <from>
                    <xdr:col>240</xdr:col>
                    <xdr:colOff>333375</xdr:colOff>
                    <xdr:row>39</xdr:row>
                    <xdr:rowOff>247650</xdr:rowOff>
                  </from>
                  <to>
                    <xdr:col>241</xdr:col>
                    <xdr:colOff>171450</xdr:colOff>
                    <xdr:row>40</xdr:row>
                    <xdr:rowOff>238125</xdr:rowOff>
                  </to>
                </anchor>
              </controlPr>
            </control>
          </mc:Choice>
        </mc:AlternateContent>
        <mc:AlternateContent xmlns:mc="http://schemas.openxmlformats.org/markup-compatibility/2006">
          <mc:Choice Requires="x14">
            <control shapeId="28131" r:id="rId1562" name="p02c47g06o05">
              <controlPr defaultSize="0" autoFill="0" autoLine="0" autoPict="0">
                <anchor moveWithCells="1">
                  <from>
                    <xdr:col>241</xdr:col>
                    <xdr:colOff>209550</xdr:colOff>
                    <xdr:row>39</xdr:row>
                    <xdr:rowOff>247650</xdr:rowOff>
                  </from>
                  <to>
                    <xdr:col>242</xdr:col>
                    <xdr:colOff>47625</xdr:colOff>
                    <xdr:row>40</xdr:row>
                    <xdr:rowOff>238125</xdr:rowOff>
                  </to>
                </anchor>
              </controlPr>
            </control>
          </mc:Choice>
        </mc:AlternateContent>
        <mc:AlternateContent xmlns:mc="http://schemas.openxmlformats.org/markup-compatibility/2006">
          <mc:Choice Requires="x14">
            <control shapeId="28132" r:id="rId1563" name="p02c48g06o01">
              <controlPr defaultSize="0" autoFill="0" autoLine="0" autoPict="0">
                <anchor moveWithCells="1">
                  <from>
                    <xdr:col>243</xdr:col>
                    <xdr:colOff>123825</xdr:colOff>
                    <xdr:row>39</xdr:row>
                    <xdr:rowOff>247650</xdr:rowOff>
                  </from>
                  <to>
                    <xdr:col>243</xdr:col>
                    <xdr:colOff>342900</xdr:colOff>
                    <xdr:row>40</xdr:row>
                    <xdr:rowOff>238125</xdr:rowOff>
                  </to>
                </anchor>
              </controlPr>
            </control>
          </mc:Choice>
        </mc:AlternateContent>
        <mc:AlternateContent xmlns:mc="http://schemas.openxmlformats.org/markup-compatibility/2006">
          <mc:Choice Requires="x14">
            <control shapeId="28133" r:id="rId1564" name="p02c48g06o02">
              <controlPr defaultSize="0" autoFill="0" autoLine="0" autoPict="0">
                <anchor moveWithCells="1">
                  <from>
                    <xdr:col>243</xdr:col>
                    <xdr:colOff>381000</xdr:colOff>
                    <xdr:row>39</xdr:row>
                    <xdr:rowOff>247650</xdr:rowOff>
                  </from>
                  <to>
                    <xdr:col>244</xdr:col>
                    <xdr:colOff>114300</xdr:colOff>
                    <xdr:row>40</xdr:row>
                    <xdr:rowOff>238125</xdr:rowOff>
                  </to>
                </anchor>
              </controlPr>
            </control>
          </mc:Choice>
        </mc:AlternateContent>
        <mc:AlternateContent xmlns:mc="http://schemas.openxmlformats.org/markup-compatibility/2006">
          <mc:Choice Requires="x14">
            <control shapeId="28134" r:id="rId1565" name="p02c48g06o03">
              <controlPr defaultSize="0" autoFill="0" autoLine="0" autoPict="0">
                <anchor moveWithCells="1">
                  <from>
                    <xdr:col>245</xdr:col>
                    <xdr:colOff>57150</xdr:colOff>
                    <xdr:row>39</xdr:row>
                    <xdr:rowOff>247650</xdr:rowOff>
                  </from>
                  <to>
                    <xdr:col>245</xdr:col>
                    <xdr:colOff>276225</xdr:colOff>
                    <xdr:row>40</xdr:row>
                    <xdr:rowOff>238125</xdr:rowOff>
                  </to>
                </anchor>
              </controlPr>
            </control>
          </mc:Choice>
        </mc:AlternateContent>
        <mc:AlternateContent xmlns:mc="http://schemas.openxmlformats.org/markup-compatibility/2006">
          <mc:Choice Requires="x14">
            <control shapeId="28135" r:id="rId1566" name="p02c48g06o04">
              <controlPr defaultSize="0" autoFill="0" autoLine="0" autoPict="0">
                <anchor moveWithCells="1">
                  <from>
                    <xdr:col>245</xdr:col>
                    <xdr:colOff>333375</xdr:colOff>
                    <xdr:row>39</xdr:row>
                    <xdr:rowOff>247650</xdr:rowOff>
                  </from>
                  <to>
                    <xdr:col>246</xdr:col>
                    <xdr:colOff>171450</xdr:colOff>
                    <xdr:row>40</xdr:row>
                    <xdr:rowOff>238125</xdr:rowOff>
                  </to>
                </anchor>
              </controlPr>
            </control>
          </mc:Choice>
        </mc:AlternateContent>
        <mc:AlternateContent xmlns:mc="http://schemas.openxmlformats.org/markup-compatibility/2006">
          <mc:Choice Requires="x14">
            <control shapeId="28136" r:id="rId1567" name="p02c48g06o05">
              <controlPr defaultSize="0" autoFill="0" autoLine="0" autoPict="0">
                <anchor moveWithCells="1">
                  <from>
                    <xdr:col>246</xdr:col>
                    <xdr:colOff>209550</xdr:colOff>
                    <xdr:row>39</xdr:row>
                    <xdr:rowOff>247650</xdr:rowOff>
                  </from>
                  <to>
                    <xdr:col>247</xdr:col>
                    <xdr:colOff>47625</xdr:colOff>
                    <xdr:row>40</xdr:row>
                    <xdr:rowOff>238125</xdr:rowOff>
                  </to>
                </anchor>
              </controlPr>
            </control>
          </mc:Choice>
        </mc:AlternateContent>
        <mc:AlternateContent xmlns:mc="http://schemas.openxmlformats.org/markup-compatibility/2006">
          <mc:Choice Requires="x14">
            <control shapeId="28137" r:id="rId1568" name="p02c49g06o01">
              <controlPr defaultSize="0" autoFill="0" autoLine="0" autoPict="0">
                <anchor moveWithCells="1">
                  <from>
                    <xdr:col>248</xdr:col>
                    <xdr:colOff>123825</xdr:colOff>
                    <xdr:row>39</xdr:row>
                    <xdr:rowOff>247650</xdr:rowOff>
                  </from>
                  <to>
                    <xdr:col>248</xdr:col>
                    <xdr:colOff>342900</xdr:colOff>
                    <xdr:row>40</xdr:row>
                    <xdr:rowOff>238125</xdr:rowOff>
                  </to>
                </anchor>
              </controlPr>
            </control>
          </mc:Choice>
        </mc:AlternateContent>
        <mc:AlternateContent xmlns:mc="http://schemas.openxmlformats.org/markup-compatibility/2006">
          <mc:Choice Requires="x14">
            <control shapeId="28138" r:id="rId1569" name="p02c49g06o02">
              <controlPr defaultSize="0" autoFill="0" autoLine="0" autoPict="0">
                <anchor moveWithCells="1">
                  <from>
                    <xdr:col>248</xdr:col>
                    <xdr:colOff>381000</xdr:colOff>
                    <xdr:row>39</xdr:row>
                    <xdr:rowOff>247650</xdr:rowOff>
                  </from>
                  <to>
                    <xdr:col>249</xdr:col>
                    <xdr:colOff>114300</xdr:colOff>
                    <xdr:row>40</xdr:row>
                    <xdr:rowOff>238125</xdr:rowOff>
                  </to>
                </anchor>
              </controlPr>
            </control>
          </mc:Choice>
        </mc:AlternateContent>
        <mc:AlternateContent xmlns:mc="http://schemas.openxmlformats.org/markup-compatibility/2006">
          <mc:Choice Requires="x14">
            <control shapeId="28139" r:id="rId1570" name="p02c49g06o03">
              <controlPr defaultSize="0" autoFill="0" autoLine="0" autoPict="0">
                <anchor moveWithCells="1">
                  <from>
                    <xdr:col>250</xdr:col>
                    <xdr:colOff>57150</xdr:colOff>
                    <xdr:row>39</xdr:row>
                    <xdr:rowOff>247650</xdr:rowOff>
                  </from>
                  <to>
                    <xdr:col>250</xdr:col>
                    <xdr:colOff>276225</xdr:colOff>
                    <xdr:row>40</xdr:row>
                    <xdr:rowOff>238125</xdr:rowOff>
                  </to>
                </anchor>
              </controlPr>
            </control>
          </mc:Choice>
        </mc:AlternateContent>
        <mc:AlternateContent xmlns:mc="http://schemas.openxmlformats.org/markup-compatibility/2006">
          <mc:Choice Requires="x14">
            <control shapeId="28140" r:id="rId1571" name="p02c49g06o04">
              <controlPr defaultSize="0" autoFill="0" autoLine="0" autoPict="0">
                <anchor moveWithCells="1">
                  <from>
                    <xdr:col>250</xdr:col>
                    <xdr:colOff>333375</xdr:colOff>
                    <xdr:row>39</xdr:row>
                    <xdr:rowOff>247650</xdr:rowOff>
                  </from>
                  <to>
                    <xdr:col>251</xdr:col>
                    <xdr:colOff>171450</xdr:colOff>
                    <xdr:row>40</xdr:row>
                    <xdr:rowOff>238125</xdr:rowOff>
                  </to>
                </anchor>
              </controlPr>
            </control>
          </mc:Choice>
        </mc:AlternateContent>
        <mc:AlternateContent xmlns:mc="http://schemas.openxmlformats.org/markup-compatibility/2006">
          <mc:Choice Requires="x14">
            <control shapeId="28141" r:id="rId1572" name="p02c49g06o05">
              <controlPr defaultSize="0" autoFill="0" autoLine="0" autoPict="0">
                <anchor moveWithCells="1">
                  <from>
                    <xdr:col>251</xdr:col>
                    <xdr:colOff>209550</xdr:colOff>
                    <xdr:row>39</xdr:row>
                    <xdr:rowOff>247650</xdr:rowOff>
                  </from>
                  <to>
                    <xdr:col>252</xdr:col>
                    <xdr:colOff>47625</xdr:colOff>
                    <xdr:row>40</xdr:row>
                    <xdr:rowOff>238125</xdr:rowOff>
                  </to>
                </anchor>
              </controlPr>
            </control>
          </mc:Choice>
        </mc:AlternateContent>
        <mc:AlternateContent xmlns:mc="http://schemas.openxmlformats.org/markup-compatibility/2006">
          <mc:Choice Requires="x14">
            <control shapeId="28142" r:id="rId1573" name="p02c50g06o01">
              <controlPr defaultSize="0" autoFill="0" autoLine="0" autoPict="0">
                <anchor moveWithCells="1">
                  <from>
                    <xdr:col>253</xdr:col>
                    <xdr:colOff>123825</xdr:colOff>
                    <xdr:row>39</xdr:row>
                    <xdr:rowOff>247650</xdr:rowOff>
                  </from>
                  <to>
                    <xdr:col>253</xdr:col>
                    <xdr:colOff>342900</xdr:colOff>
                    <xdr:row>40</xdr:row>
                    <xdr:rowOff>238125</xdr:rowOff>
                  </to>
                </anchor>
              </controlPr>
            </control>
          </mc:Choice>
        </mc:AlternateContent>
        <mc:AlternateContent xmlns:mc="http://schemas.openxmlformats.org/markup-compatibility/2006">
          <mc:Choice Requires="x14">
            <control shapeId="28143" r:id="rId1574" name="p02c50g06o02">
              <controlPr defaultSize="0" autoFill="0" autoLine="0" autoPict="0">
                <anchor moveWithCells="1">
                  <from>
                    <xdr:col>253</xdr:col>
                    <xdr:colOff>381000</xdr:colOff>
                    <xdr:row>39</xdr:row>
                    <xdr:rowOff>247650</xdr:rowOff>
                  </from>
                  <to>
                    <xdr:col>254</xdr:col>
                    <xdr:colOff>114300</xdr:colOff>
                    <xdr:row>40</xdr:row>
                    <xdr:rowOff>238125</xdr:rowOff>
                  </to>
                </anchor>
              </controlPr>
            </control>
          </mc:Choice>
        </mc:AlternateContent>
        <mc:AlternateContent xmlns:mc="http://schemas.openxmlformats.org/markup-compatibility/2006">
          <mc:Choice Requires="x14">
            <control shapeId="28144" r:id="rId1575" name="p02c50g06o03">
              <controlPr defaultSize="0" autoFill="0" autoLine="0" autoPict="0">
                <anchor moveWithCells="1">
                  <from>
                    <xdr:col>255</xdr:col>
                    <xdr:colOff>57150</xdr:colOff>
                    <xdr:row>39</xdr:row>
                    <xdr:rowOff>247650</xdr:rowOff>
                  </from>
                  <to>
                    <xdr:col>255</xdr:col>
                    <xdr:colOff>276225</xdr:colOff>
                    <xdr:row>40</xdr:row>
                    <xdr:rowOff>238125</xdr:rowOff>
                  </to>
                </anchor>
              </controlPr>
            </control>
          </mc:Choice>
        </mc:AlternateContent>
        <mc:AlternateContent xmlns:mc="http://schemas.openxmlformats.org/markup-compatibility/2006">
          <mc:Choice Requires="x14">
            <control shapeId="28145" r:id="rId1576" name="p02c50g06o04">
              <controlPr defaultSize="0" autoFill="0" autoLine="0" autoPict="0">
                <anchor moveWithCells="1">
                  <from>
                    <xdr:col>255</xdr:col>
                    <xdr:colOff>333375</xdr:colOff>
                    <xdr:row>39</xdr:row>
                    <xdr:rowOff>247650</xdr:rowOff>
                  </from>
                  <to>
                    <xdr:col>256</xdr:col>
                    <xdr:colOff>171450</xdr:colOff>
                    <xdr:row>40</xdr:row>
                    <xdr:rowOff>238125</xdr:rowOff>
                  </to>
                </anchor>
              </controlPr>
            </control>
          </mc:Choice>
        </mc:AlternateContent>
        <mc:AlternateContent xmlns:mc="http://schemas.openxmlformats.org/markup-compatibility/2006">
          <mc:Choice Requires="x14">
            <control shapeId="28146" r:id="rId1577" name="p02c50g06o05">
              <controlPr defaultSize="0" autoFill="0" autoLine="0" autoPict="0">
                <anchor moveWithCells="1">
                  <from>
                    <xdr:col>256</xdr:col>
                    <xdr:colOff>209550</xdr:colOff>
                    <xdr:row>39</xdr:row>
                    <xdr:rowOff>247650</xdr:rowOff>
                  </from>
                  <to>
                    <xdr:col>257</xdr:col>
                    <xdr:colOff>47625</xdr:colOff>
                    <xdr:row>40</xdr:row>
                    <xdr:rowOff>238125</xdr:rowOff>
                  </to>
                </anchor>
              </controlPr>
            </control>
          </mc:Choice>
        </mc:AlternateContent>
        <mc:AlternateContent xmlns:mc="http://schemas.openxmlformats.org/markup-compatibility/2006">
          <mc:Choice Requires="x14">
            <control shapeId="28147" r:id="rId1578" name="p02c51g06o01">
              <controlPr defaultSize="0" autoFill="0" autoLine="0" autoPict="0">
                <anchor moveWithCells="1">
                  <from>
                    <xdr:col>258</xdr:col>
                    <xdr:colOff>123825</xdr:colOff>
                    <xdr:row>39</xdr:row>
                    <xdr:rowOff>247650</xdr:rowOff>
                  </from>
                  <to>
                    <xdr:col>258</xdr:col>
                    <xdr:colOff>342900</xdr:colOff>
                    <xdr:row>40</xdr:row>
                    <xdr:rowOff>238125</xdr:rowOff>
                  </to>
                </anchor>
              </controlPr>
            </control>
          </mc:Choice>
        </mc:AlternateContent>
        <mc:AlternateContent xmlns:mc="http://schemas.openxmlformats.org/markup-compatibility/2006">
          <mc:Choice Requires="x14">
            <control shapeId="28148" r:id="rId1579" name="p02c51g06o02">
              <controlPr defaultSize="0" autoFill="0" autoLine="0" autoPict="0">
                <anchor moveWithCells="1">
                  <from>
                    <xdr:col>258</xdr:col>
                    <xdr:colOff>381000</xdr:colOff>
                    <xdr:row>39</xdr:row>
                    <xdr:rowOff>247650</xdr:rowOff>
                  </from>
                  <to>
                    <xdr:col>259</xdr:col>
                    <xdr:colOff>114300</xdr:colOff>
                    <xdr:row>40</xdr:row>
                    <xdr:rowOff>238125</xdr:rowOff>
                  </to>
                </anchor>
              </controlPr>
            </control>
          </mc:Choice>
        </mc:AlternateContent>
        <mc:AlternateContent xmlns:mc="http://schemas.openxmlformats.org/markup-compatibility/2006">
          <mc:Choice Requires="x14">
            <control shapeId="28149" r:id="rId1580" name="p02c51g06o03">
              <controlPr defaultSize="0" autoFill="0" autoLine="0" autoPict="0">
                <anchor moveWithCells="1">
                  <from>
                    <xdr:col>260</xdr:col>
                    <xdr:colOff>57150</xdr:colOff>
                    <xdr:row>39</xdr:row>
                    <xdr:rowOff>247650</xdr:rowOff>
                  </from>
                  <to>
                    <xdr:col>260</xdr:col>
                    <xdr:colOff>276225</xdr:colOff>
                    <xdr:row>40</xdr:row>
                    <xdr:rowOff>238125</xdr:rowOff>
                  </to>
                </anchor>
              </controlPr>
            </control>
          </mc:Choice>
        </mc:AlternateContent>
        <mc:AlternateContent xmlns:mc="http://schemas.openxmlformats.org/markup-compatibility/2006">
          <mc:Choice Requires="x14">
            <control shapeId="28150" r:id="rId1581" name="p02c51g06o04">
              <controlPr defaultSize="0" autoFill="0" autoLine="0" autoPict="0">
                <anchor moveWithCells="1">
                  <from>
                    <xdr:col>260</xdr:col>
                    <xdr:colOff>333375</xdr:colOff>
                    <xdr:row>39</xdr:row>
                    <xdr:rowOff>247650</xdr:rowOff>
                  </from>
                  <to>
                    <xdr:col>261</xdr:col>
                    <xdr:colOff>171450</xdr:colOff>
                    <xdr:row>40</xdr:row>
                    <xdr:rowOff>238125</xdr:rowOff>
                  </to>
                </anchor>
              </controlPr>
            </control>
          </mc:Choice>
        </mc:AlternateContent>
        <mc:AlternateContent xmlns:mc="http://schemas.openxmlformats.org/markup-compatibility/2006">
          <mc:Choice Requires="x14">
            <control shapeId="28151" r:id="rId1582" name="p02c51g06o05">
              <controlPr defaultSize="0" autoFill="0" autoLine="0" autoPict="0">
                <anchor moveWithCells="1">
                  <from>
                    <xdr:col>261</xdr:col>
                    <xdr:colOff>209550</xdr:colOff>
                    <xdr:row>39</xdr:row>
                    <xdr:rowOff>247650</xdr:rowOff>
                  </from>
                  <to>
                    <xdr:col>262</xdr:col>
                    <xdr:colOff>47625</xdr:colOff>
                    <xdr:row>40</xdr:row>
                    <xdr:rowOff>238125</xdr:rowOff>
                  </to>
                </anchor>
              </controlPr>
            </control>
          </mc:Choice>
        </mc:AlternateContent>
        <mc:AlternateContent xmlns:mc="http://schemas.openxmlformats.org/markup-compatibility/2006">
          <mc:Choice Requires="x14">
            <control shapeId="28153" r:id="rId1583" name="p02c01g06o04">
              <controlPr defaultSize="0" autoFill="0" autoLine="0" autoPict="0">
                <anchor moveWithCells="1" sizeWithCells="1">
                  <from>
                    <xdr:col>10</xdr:col>
                    <xdr:colOff>323850</xdr:colOff>
                    <xdr:row>40</xdr:row>
                    <xdr:rowOff>0</xdr:rowOff>
                  </from>
                  <to>
                    <xdr:col>11</xdr:col>
                    <xdr:colOff>247650</xdr:colOff>
                    <xdr:row>40</xdr:row>
                    <xdr:rowOff>219075</xdr:rowOff>
                  </to>
                </anchor>
              </controlPr>
            </control>
          </mc:Choice>
        </mc:AlternateContent>
        <mc:AlternateContent xmlns:mc="http://schemas.openxmlformats.org/markup-compatibility/2006">
          <mc:Choice Requires="x14">
            <control shapeId="28154" r:id="rId1584" name="p02c01g06o05">
              <controlPr defaultSize="0" autoFill="0" autoLine="0" autoPict="0">
                <anchor moveWithCells="1" sizeWithCells="1">
                  <from>
                    <xdr:col>11</xdr:col>
                    <xdr:colOff>200025</xdr:colOff>
                    <xdr:row>40</xdr:row>
                    <xdr:rowOff>0</xdr:rowOff>
                  </from>
                  <to>
                    <xdr:col>12</xdr:col>
                    <xdr:colOff>123825</xdr:colOff>
                    <xdr:row>40</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T65"/>
  <sheetViews>
    <sheetView zoomScaleNormal="100" workbookViewId="0">
      <selection activeCell="I28" sqref="I28:M28"/>
    </sheetView>
  </sheetViews>
  <sheetFormatPr defaultColWidth="9.33203125" defaultRowHeight="21" customHeight="1" x14ac:dyDescent="0.2"/>
  <cols>
    <col min="1" max="1" width="12.33203125" style="118" customWidth="1"/>
    <col min="2" max="2" width="71" style="83" customWidth="1"/>
    <col min="3" max="3" width="5" style="83" customWidth="1"/>
    <col min="4" max="4" width="3" style="83" customWidth="1"/>
    <col min="5" max="5" width="3.6640625" style="83" customWidth="1"/>
    <col min="6" max="6" width="4.5" style="83" customWidth="1"/>
    <col min="7" max="7" width="6.1640625" style="83" customWidth="1"/>
    <col min="8" max="8" width="6.1640625" style="84" customWidth="1"/>
    <col min="9" max="9" width="11.6640625" style="83" customWidth="1"/>
    <col min="10" max="10" width="2.1640625" style="83" customWidth="1"/>
    <col min="11" max="11" width="9.1640625" style="83" customWidth="1"/>
    <col min="12" max="12" width="9.1640625" style="119" customWidth="1"/>
    <col min="13" max="13" width="2.6640625" style="83" customWidth="1"/>
    <col min="14" max="14" width="5.33203125" style="83" customWidth="1"/>
    <col min="15" max="15" width="5.33203125" style="119" customWidth="1"/>
    <col min="16" max="18" width="5.33203125" style="83" customWidth="1"/>
    <col min="19" max="19" width="5.33203125" style="119" customWidth="1"/>
    <col min="20" max="22" width="5.33203125" style="83" customWidth="1"/>
    <col min="23" max="23" width="5.33203125" style="119" customWidth="1"/>
    <col min="24" max="24" width="9.33203125" style="83"/>
    <col min="25" max="25" width="9.33203125" style="84"/>
    <col min="26" max="26" width="9.33203125" style="83"/>
    <col min="27" max="27" width="9.33203125" style="119"/>
    <col min="28" max="28" width="9.33203125" style="83"/>
    <col min="29" max="29" width="9.33203125" style="119"/>
    <col min="30" max="30" width="9.33203125" style="83"/>
    <col min="31" max="31" width="9.33203125" style="119"/>
    <col min="32" max="32" width="9.33203125" style="83"/>
    <col min="33" max="33" width="9.33203125" style="119"/>
    <col min="34" max="16384" width="9.33203125" style="83"/>
  </cols>
  <sheetData>
    <row r="1" spans="1:98" ht="16.5" customHeight="1" x14ac:dyDescent="0.2">
      <c r="A1" s="816" t="s">
        <v>186</v>
      </c>
      <c r="B1" s="817"/>
      <c r="C1" s="817"/>
      <c r="D1" s="817"/>
      <c r="E1" s="817"/>
      <c r="F1" s="817"/>
      <c r="G1" s="817"/>
      <c r="H1" s="817"/>
      <c r="I1" s="817"/>
      <c r="J1" s="817"/>
      <c r="K1" s="817"/>
      <c r="L1" s="817"/>
      <c r="M1" s="818"/>
      <c r="N1" s="206"/>
      <c r="O1" s="206"/>
      <c r="P1" s="206"/>
      <c r="Q1" s="206"/>
      <c r="R1" s="206"/>
      <c r="S1" s="206"/>
      <c r="T1" s="206"/>
      <c r="U1" s="206"/>
      <c r="V1" s="206"/>
      <c r="W1" s="206"/>
      <c r="X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row>
    <row r="2" spans="1:98" ht="16.5" customHeight="1" x14ac:dyDescent="0.25">
      <c r="A2" s="813" t="str">
        <f>Title4</f>
        <v>2019 ANNUAL - EXPENDITURE REPORT</v>
      </c>
      <c r="B2" s="814"/>
      <c r="C2" s="814"/>
      <c r="D2" s="814"/>
      <c r="E2" s="814"/>
      <c r="F2" s="814"/>
      <c r="G2" s="814"/>
      <c r="H2" s="814"/>
      <c r="I2" s="814"/>
      <c r="J2" s="814"/>
      <c r="K2" s="814"/>
      <c r="L2" s="814"/>
      <c r="M2" s="815"/>
      <c r="N2" s="207"/>
      <c r="O2" s="207"/>
      <c r="P2" s="207"/>
      <c r="Q2" s="207"/>
      <c r="R2" s="207"/>
      <c r="S2" s="207"/>
      <c r="T2" s="207"/>
      <c r="U2" s="207"/>
      <c r="V2" s="207"/>
      <c r="W2" s="207"/>
      <c r="X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row>
    <row r="3" spans="1:98" ht="15.75" customHeight="1" x14ac:dyDescent="0.2">
      <c r="A3" s="692"/>
      <c r="B3" s="693"/>
      <c r="C3" s="696">
        <f xml:space="preserve"> UID</f>
        <v>0</v>
      </c>
      <c r="D3" s="696"/>
      <c r="E3" s="696"/>
      <c r="F3" s="696"/>
      <c r="G3" s="696"/>
      <c r="H3" s="696"/>
      <c r="I3" s="830" t="s">
        <v>115</v>
      </c>
      <c r="J3" s="831"/>
      <c r="K3" s="831"/>
      <c r="L3" s="831"/>
      <c r="M3" s="832"/>
      <c r="N3" s="208"/>
      <c r="O3" s="208"/>
      <c r="P3" s="208"/>
      <c r="Q3" s="208"/>
      <c r="R3" s="208"/>
      <c r="S3" s="208"/>
      <c r="T3" s="208"/>
      <c r="U3" s="208"/>
      <c r="V3" s="208"/>
      <c r="W3" s="208"/>
      <c r="X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row>
    <row r="4" spans="1:98" ht="15.75" customHeight="1" x14ac:dyDescent="0.25">
      <c r="A4" s="694"/>
      <c r="B4" s="695"/>
      <c r="C4" s="675"/>
      <c r="D4" s="675"/>
      <c r="E4" s="675"/>
      <c r="F4" s="675"/>
      <c r="G4" s="675"/>
      <c r="H4" s="675"/>
      <c r="I4" s="827" t="s">
        <v>187</v>
      </c>
      <c r="J4" s="828"/>
      <c r="K4" s="828"/>
      <c r="L4" s="828"/>
      <c r="M4" s="829"/>
      <c r="N4" s="84"/>
      <c r="O4" s="84"/>
      <c r="P4" s="84"/>
      <c r="Q4" s="84"/>
      <c r="R4" s="84"/>
      <c r="S4" s="84"/>
      <c r="T4" s="84"/>
      <c r="U4" s="84"/>
      <c r="V4" s="84"/>
      <c r="W4" s="84"/>
      <c r="X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row>
    <row r="5" spans="1:98" ht="15" customHeight="1" x14ac:dyDescent="0.2">
      <c r="A5" s="85" t="s">
        <v>40</v>
      </c>
      <c r="B5" s="646" t="s">
        <v>157</v>
      </c>
      <c r="C5" s="637"/>
      <c r="D5" s="637"/>
      <c r="E5" s="637"/>
      <c r="F5" s="637"/>
      <c r="G5" s="637"/>
      <c r="H5" s="819"/>
      <c r="I5" s="821"/>
      <c r="J5" s="822"/>
      <c r="K5" s="822"/>
      <c r="L5" s="822"/>
      <c r="M5" s="823"/>
      <c r="N5" s="84"/>
      <c r="O5" s="84"/>
      <c r="P5" s="84"/>
      <c r="Q5" s="84"/>
      <c r="R5" s="84"/>
      <c r="S5" s="84"/>
      <c r="T5" s="84"/>
      <c r="U5" s="84"/>
      <c r="V5" s="84"/>
      <c r="W5" s="84"/>
      <c r="X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row>
    <row r="6" spans="1:98" ht="15" customHeight="1" x14ac:dyDescent="0.2">
      <c r="A6" s="86"/>
      <c r="B6" s="684"/>
      <c r="C6" s="684"/>
      <c r="D6" s="684"/>
      <c r="E6" s="684"/>
      <c r="F6" s="684"/>
      <c r="G6" s="684"/>
      <c r="H6" s="820"/>
      <c r="I6" s="824"/>
      <c r="J6" s="825"/>
      <c r="K6" s="825"/>
      <c r="L6" s="825"/>
      <c r="M6" s="826"/>
      <c r="N6" s="84"/>
      <c r="O6" s="84"/>
      <c r="P6" s="84"/>
      <c r="Q6" s="84"/>
      <c r="R6" s="84"/>
      <c r="S6" s="84"/>
      <c r="T6" s="84"/>
      <c r="U6" s="84"/>
      <c r="V6" s="84"/>
      <c r="W6" s="84"/>
      <c r="X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row>
    <row r="7" spans="1:98" ht="29.25" customHeight="1" x14ac:dyDescent="0.2">
      <c r="A7" s="87" t="s">
        <v>62</v>
      </c>
      <c r="B7" s="622" t="s">
        <v>158</v>
      </c>
      <c r="C7" s="622"/>
      <c r="D7" s="622"/>
      <c r="E7" s="622"/>
      <c r="F7" s="622"/>
      <c r="G7" s="622"/>
      <c r="H7" s="809"/>
      <c r="I7" s="810"/>
      <c r="J7" s="811"/>
      <c r="K7" s="811"/>
      <c r="L7" s="811"/>
      <c r="M7" s="812"/>
      <c r="N7" s="209"/>
      <c r="O7" s="84"/>
      <c r="P7" s="84"/>
      <c r="Q7" s="84"/>
      <c r="R7" s="84"/>
      <c r="S7" s="84"/>
      <c r="T7" s="84"/>
      <c r="U7" s="84"/>
      <c r="V7" s="84"/>
      <c r="W7" s="84"/>
      <c r="X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row>
    <row r="8" spans="1:98" ht="29.25" customHeight="1" x14ac:dyDescent="0.2">
      <c r="A8" s="88" t="s">
        <v>42</v>
      </c>
      <c r="B8" s="89" t="s">
        <v>159</v>
      </c>
      <c r="C8" s="699" t="s">
        <v>160</v>
      </c>
      <c r="D8" s="700"/>
      <c r="E8" s="700"/>
      <c r="F8" s="700"/>
      <c r="G8" s="700"/>
      <c r="H8" s="801"/>
      <c r="I8" s="802"/>
      <c r="J8" s="803"/>
      <c r="K8" s="803"/>
      <c r="L8" s="803"/>
      <c r="M8" s="804"/>
      <c r="N8" s="84"/>
      <c r="O8" s="84"/>
      <c r="P8" s="84"/>
      <c r="Q8" s="84"/>
      <c r="R8" s="84"/>
      <c r="S8" s="84"/>
      <c r="T8" s="84"/>
      <c r="U8" s="84"/>
      <c r="V8" s="84"/>
      <c r="W8" s="84"/>
      <c r="X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row>
    <row r="9" spans="1:98" ht="24" customHeight="1" x14ac:dyDescent="0.25">
      <c r="A9" s="88" t="s">
        <v>41</v>
      </c>
      <c r="B9" s="621" t="s">
        <v>399</v>
      </c>
      <c r="C9" s="621"/>
      <c r="D9" s="621"/>
      <c r="E9" s="621"/>
      <c r="F9" s="621"/>
      <c r="G9" s="621"/>
      <c r="H9" s="798"/>
      <c r="I9" s="779"/>
      <c r="J9" s="799"/>
      <c r="K9" s="799"/>
      <c r="L9" s="799"/>
      <c r="M9" s="800"/>
      <c r="N9" s="84"/>
      <c r="O9" s="84"/>
      <c r="P9" s="84"/>
      <c r="Q9" s="84"/>
      <c r="R9" s="84"/>
      <c r="S9" s="84"/>
      <c r="T9" s="84"/>
      <c r="U9" s="84"/>
      <c r="V9" s="84"/>
      <c r="W9" s="84"/>
      <c r="X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row>
    <row r="10" spans="1:98" ht="24" customHeight="1" x14ac:dyDescent="0.25">
      <c r="A10" s="86" t="s">
        <v>128</v>
      </c>
      <c r="B10" s="621" t="s">
        <v>400</v>
      </c>
      <c r="C10" s="621"/>
      <c r="D10" s="621"/>
      <c r="E10" s="621"/>
      <c r="F10" s="621"/>
      <c r="G10" s="621"/>
      <c r="H10" s="658"/>
      <c r="I10" s="795"/>
      <c r="J10" s="796"/>
      <c r="K10" s="796"/>
      <c r="L10" s="796"/>
      <c r="M10" s="797"/>
      <c r="N10" s="84"/>
      <c r="O10" s="84"/>
      <c r="P10" s="84"/>
      <c r="Q10" s="84"/>
      <c r="R10" s="84"/>
      <c r="S10" s="84"/>
      <c r="T10" s="84"/>
      <c r="U10" s="84"/>
      <c r="V10" s="84"/>
      <c r="W10" s="84"/>
      <c r="X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row>
    <row r="11" spans="1:98" ht="24" customHeight="1" x14ac:dyDescent="0.25">
      <c r="A11" s="88" t="s">
        <v>48</v>
      </c>
      <c r="B11" s="621" t="s">
        <v>401</v>
      </c>
      <c r="C11" s="621"/>
      <c r="D11" s="621"/>
      <c r="E11" s="621"/>
      <c r="F11" s="621"/>
      <c r="G11" s="621"/>
      <c r="H11" s="658"/>
      <c r="I11" s="795"/>
      <c r="J11" s="796"/>
      <c r="K11" s="796"/>
      <c r="L11" s="796"/>
      <c r="M11" s="797"/>
      <c r="N11" s="84"/>
      <c r="O11" s="84"/>
      <c r="P11" s="84"/>
      <c r="Q11" s="84"/>
      <c r="R11" s="84"/>
      <c r="S11" s="84"/>
      <c r="T11" s="84"/>
      <c r="U11" s="84"/>
      <c r="V11" s="84"/>
      <c r="W11" s="84"/>
      <c r="X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row>
    <row r="12" spans="1:98" ht="16.5" customHeight="1" x14ac:dyDescent="0.2">
      <c r="A12" s="90" t="s">
        <v>132</v>
      </c>
      <c r="B12" s="646" t="s">
        <v>7095</v>
      </c>
      <c r="C12" s="807"/>
      <c r="D12" s="807"/>
      <c r="E12" s="807"/>
      <c r="F12" s="807"/>
      <c r="G12" s="807"/>
      <c r="H12" s="808"/>
      <c r="I12" s="789"/>
      <c r="J12" s="790"/>
      <c r="K12" s="790"/>
      <c r="L12" s="790"/>
      <c r="M12" s="791"/>
      <c r="N12" s="84"/>
      <c r="O12" s="84"/>
      <c r="P12" s="84"/>
      <c r="Q12" s="84"/>
      <c r="R12" s="84"/>
      <c r="S12" s="84"/>
      <c r="T12" s="84"/>
      <c r="U12" s="84"/>
      <c r="V12" s="84"/>
      <c r="W12" s="84"/>
      <c r="X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row>
    <row r="13" spans="1:98" s="92" customFormat="1" ht="21" customHeight="1" x14ac:dyDescent="0.2">
      <c r="A13" s="91"/>
      <c r="B13" s="674" t="s">
        <v>7096</v>
      </c>
      <c r="C13" s="578"/>
      <c r="D13" s="578"/>
      <c r="E13" s="675" t="s">
        <v>160</v>
      </c>
      <c r="F13" s="805"/>
      <c r="G13" s="805"/>
      <c r="H13" s="806"/>
      <c r="I13" s="792"/>
      <c r="J13" s="793"/>
      <c r="K13" s="793"/>
      <c r="L13" s="793"/>
      <c r="M13" s="7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row>
    <row r="14" spans="1:98" ht="17.25" customHeight="1" x14ac:dyDescent="0.25">
      <c r="A14" s="85" t="s">
        <v>43</v>
      </c>
      <c r="B14" s="636" t="s">
        <v>422</v>
      </c>
      <c r="C14" s="637"/>
      <c r="D14" s="637"/>
      <c r="E14" s="637"/>
      <c r="F14" s="637"/>
      <c r="G14" s="637"/>
      <c r="H14" s="788"/>
      <c r="I14" s="776"/>
      <c r="J14" s="777"/>
      <c r="K14" s="777"/>
      <c r="L14" s="777"/>
      <c r="M14" s="778"/>
      <c r="N14" s="84"/>
      <c r="O14" s="84"/>
      <c r="P14" s="84"/>
      <c r="Q14" s="84"/>
      <c r="R14" s="84"/>
      <c r="S14" s="84"/>
      <c r="T14" s="84"/>
      <c r="U14" s="84"/>
      <c r="V14" s="84"/>
      <c r="W14" s="84"/>
      <c r="X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row>
    <row r="15" spans="1:98" s="82" customFormat="1" ht="18" customHeight="1" x14ac:dyDescent="0.25">
      <c r="A15" s="93"/>
      <c r="B15" s="645" t="s">
        <v>402</v>
      </c>
      <c r="C15" s="439"/>
      <c r="D15" s="439"/>
      <c r="E15" s="439"/>
      <c r="F15" s="439"/>
      <c r="G15" s="439"/>
      <c r="H15" s="656"/>
      <c r="I15" s="779"/>
      <c r="J15" s="786"/>
      <c r="K15" s="786"/>
      <c r="L15" s="786"/>
      <c r="M15" s="787"/>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row>
    <row r="16" spans="1:98" s="82" customFormat="1" ht="18" customHeight="1" x14ac:dyDescent="0.2">
      <c r="A16" s="93"/>
      <c r="B16" s="645" t="s">
        <v>7097</v>
      </c>
      <c r="C16" s="439"/>
      <c r="D16" s="439"/>
      <c r="E16" s="439"/>
      <c r="F16" s="439"/>
      <c r="G16" s="439"/>
      <c r="H16" s="784"/>
      <c r="I16" s="762"/>
      <c r="J16" s="763"/>
      <c r="K16" s="763"/>
      <c r="L16" s="763"/>
      <c r="M16" s="764"/>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row>
    <row r="17" spans="1:88" s="82" customFormat="1" ht="23.25" customHeight="1" x14ac:dyDescent="0.2">
      <c r="A17" s="86"/>
      <c r="B17" s="635" t="s">
        <v>161</v>
      </c>
      <c r="C17" s="702"/>
      <c r="D17" s="702"/>
      <c r="E17" s="702"/>
      <c r="F17" s="702"/>
      <c r="G17" s="702"/>
      <c r="H17" s="785"/>
      <c r="I17" s="766"/>
      <c r="J17" s="754"/>
      <c r="K17" s="754"/>
      <c r="L17" s="754"/>
      <c r="M17" s="755"/>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row>
    <row r="18" spans="1:88" ht="18" customHeight="1" x14ac:dyDescent="0.2">
      <c r="A18" s="93" t="s">
        <v>111</v>
      </c>
      <c r="B18" s="636" t="s">
        <v>162</v>
      </c>
      <c r="C18" s="637"/>
      <c r="D18" s="637"/>
      <c r="E18" s="637"/>
      <c r="F18" s="637"/>
      <c r="G18" s="637"/>
      <c r="H18" s="701"/>
      <c r="I18" s="776"/>
      <c r="J18" s="777"/>
      <c r="K18" s="777"/>
      <c r="L18" s="777"/>
      <c r="M18" s="778"/>
      <c r="N18" s="84"/>
      <c r="O18" s="84"/>
      <c r="P18" s="84"/>
      <c r="Q18" s="84"/>
      <c r="R18" s="84"/>
      <c r="S18" s="84"/>
      <c r="T18" s="84"/>
      <c r="U18" s="84"/>
      <c r="V18" s="84"/>
      <c r="W18" s="84"/>
      <c r="X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row>
    <row r="19" spans="1:88" s="92" customFormat="1" ht="18" customHeight="1" x14ac:dyDescent="0.25">
      <c r="A19" s="93"/>
      <c r="B19" s="707" t="s">
        <v>184</v>
      </c>
      <c r="C19" s="708"/>
      <c r="D19" s="708"/>
      <c r="E19" s="708"/>
      <c r="F19" s="708"/>
      <c r="G19" s="708"/>
      <c r="H19" s="709"/>
      <c r="I19" s="759"/>
      <c r="J19" s="760"/>
      <c r="K19" s="760"/>
      <c r="L19" s="760"/>
      <c r="M19" s="761"/>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row>
    <row r="20" spans="1:88" s="92" customFormat="1" ht="15" customHeight="1" x14ac:dyDescent="0.2">
      <c r="A20" s="93"/>
      <c r="B20" s="328"/>
      <c r="C20" s="328"/>
      <c r="D20" s="328"/>
      <c r="E20" s="328"/>
      <c r="F20" s="328"/>
      <c r="G20" s="328"/>
      <c r="H20" s="709"/>
      <c r="I20" s="762"/>
      <c r="J20" s="763"/>
      <c r="K20" s="763"/>
      <c r="L20" s="763"/>
      <c r="M20" s="76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row>
    <row r="21" spans="1:88" s="106" customFormat="1" ht="21" customHeight="1" x14ac:dyDescent="0.2">
      <c r="A21" s="93"/>
      <c r="B21" s="667" t="s">
        <v>7098</v>
      </c>
      <c r="C21" s="668"/>
      <c r="D21" s="668"/>
      <c r="E21" s="668"/>
      <c r="F21" s="668"/>
      <c r="G21" s="668"/>
      <c r="H21" s="767"/>
      <c r="I21" s="765"/>
      <c r="J21" s="763"/>
      <c r="K21" s="763"/>
      <c r="L21" s="763"/>
      <c r="M21" s="764"/>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row>
    <row r="22" spans="1:88" s="106" customFormat="1" ht="18" customHeight="1" thickBot="1" x14ac:dyDescent="0.25">
      <c r="A22" s="97"/>
      <c r="B22" s="768"/>
      <c r="C22" s="768"/>
      <c r="D22" s="768"/>
      <c r="E22" s="768"/>
      <c r="F22" s="768"/>
      <c r="G22" s="768"/>
      <c r="H22" s="769"/>
      <c r="I22" s="766"/>
      <c r="J22" s="754"/>
      <c r="K22" s="754"/>
      <c r="L22" s="754"/>
      <c r="M22" s="75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row>
    <row r="23" spans="1:88" s="211" customFormat="1" ht="18" customHeight="1" x14ac:dyDescent="0.25">
      <c r="A23" s="85" t="s">
        <v>112</v>
      </c>
      <c r="B23" s="636" t="s">
        <v>7110</v>
      </c>
      <c r="C23" s="637"/>
      <c r="D23" s="637"/>
      <c r="E23" s="637"/>
      <c r="F23" s="637"/>
      <c r="G23" s="637"/>
      <c r="H23" s="701"/>
      <c r="I23" s="756"/>
      <c r="J23" s="757"/>
      <c r="K23" s="757"/>
      <c r="L23" s="757"/>
      <c r="M23" s="758"/>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row>
    <row r="24" spans="1:88" s="95" customFormat="1" ht="18" customHeight="1" x14ac:dyDescent="0.25">
      <c r="A24" s="86"/>
      <c r="B24" s="635" t="s">
        <v>423</v>
      </c>
      <c r="C24" s="648"/>
      <c r="D24" s="648"/>
      <c r="E24" s="648"/>
      <c r="F24" s="648"/>
      <c r="G24" s="648"/>
      <c r="H24" s="648"/>
      <c r="I24" s="753"/>
      <c r="J24" s="754"/>
      <c r="K24" s="754"/>
      <c r="L24" s="754"/>
      <c r="M24" s="755"/>
    </row>
    <row r="25" spans="1:88" ht="18" customHeight="1" x14ac:dyDescent="0.2">
      <c r="A25" s="85" t="s">
        <v>113</v>
      </c>
      <c r="B25" s="715" t="s">
        <v>7099</v>
      </c>
      <c r="C25" s="637"/>
      <c r="D25" s="637"/>
      <c r="E25" s="782" t="s">
        <v>163</v>
      </c>
      <c r="F25" s="783"/>
      <c r="G25" s="783"/>
      <c r="H25" s="783"/>
      <c r="I25" s="776"/>
      <c r="J25" s="777"/>
      <c r="K25" s="777"/>
      <c r="L25" s="777"/>
      <c r="M25" s="778"/>
      <c r="N25" s="84"/>
      <c r="O25" s="84"/>
      <c r="P25" s="84"/>
      <c r="Q25" s="84"/>
      <c r="R25" s="84"/>
      <c r="S25" s="84"/>
      <c r="T25" s="84"/>
      <c r="U25" s="84"/>
      <c r="V25" s="84"/>
      <c r="W25" s="84"/>
      <c r="X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row>
    <row r="26" spans="1:88" ht="18" customHeight="1" x14ac:dyDescent="0.25">
      <c r="A26" s="93"/>
      <c r="B26" s="645" t="s">
        <v>164</v>
      </c>
      <c r="C26" s="439"/>
      <c r="D26" s="439"/>
      <c r="E26" s="439"/>
      <c r="F26" s="439"/>
      <c r="G26" s="439"/>
      <c r="H26" s="628"/>
      <c r="I26" s="779"/>
      <c r="J26" s="780"/>
      <c r="K26" s="780"/>
      <c r="L26" s="780"/>
      <c r="M26" s="781"/>
      <c r="N26" s="84"/>
      <c r="O26" s="84"/>
      <c r="P26" s="84"/>
      <c r="Q26" s="84"/>
      <c r="R26" s="84"/>
      <c r="S26" s="84"/>
      <c r="T26" s="84"/>
      <c r="U26" s="84"/>
      <c r="V26" s="84"/>
      <c r="W26" s="84"/>
      <c r="X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row>
    <row r="27" spans="1:88" s="106" customFormat="1" ht="18" customHeight="1" thickBot="1" x14ac:dyDescent="0.25">
      <c r="A27" s="93"/>
      <c r="B27" s="712" t="s">
        <v>403</v>
      </c>
      <c r="C27" s="648"/>
      <c r="D27" s="648"/>
      <c r="E27" s="648"/>
      <c r="F27" s="648"/>
      <c r="G27" s="648"/>
      <c r="H27" s="772"/>
      <c r="I27" s="773"/>
      <c r="J27" s="774"/>
      <c r="K27" s="774"/>
      <c r="L27" s="774"/>
      <c r="M27" s="77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row>
    <row r="28" spans="1:88" ht="19.5" customHeight="1" x14ac:dyDescent="0.2">
      <c r="A28" s="88" t="s">
        <v>121</v>
      </c>
      <c r="B28" s="621" t="s">
        <v>165</v>
      </c>
      <c r="C28" s="621"/>
      <c r="D28" s="621"/>
      <c r="E28" s="621"/>
      <c r="F28" s="621"/>
      <c r="G28" s="621"/>
      <c r="H28" s="98" t="s">
        <v>17</v>
      </c>
      <c r="I28" s="770">
        <f>SUM(L14.18)</f>
        <v>0</v>
      </c>
      <c r="J28" s="770"/>
      <c r="K28" s="770"/>
      <c r="L28" s="770"/>
      <c r="M28" s="771"/>
      <c r="O28" s="83"/>
      <c r="S28" s="83"/>
      <c r="W28" s="83"/>
      <c r="Y28" s="83"/>
      <c r="AA28" s="83"/>
      <c r="AC28" s="83"/>
      <c r="AE28" s="83"/>
      <c r="AG28" s="83"/>
    </row>
    <row r="29" spans="1:88" ht="19.5" customHeight="1" x14ac:dyDescent="0.2">
      <c r="A29" s="86" t="s">
        <v>103</v>
      </c>
      <c r="B29" s="621" t="s">
        <v>7101</v>
      </c>
      <c r="C29" s="621"/>
      <c r="D29" s="621"/>
      <c r="E29" s="621"/>
      <c r="F29" s="621"/>
      <c r="G29" s="621"/>
      <c r="H29" s="99" t="s">
        <v>17</v>
      </c>
      <c r="I29" s="733">
        <f>SUM(L14.21)</f>
        <v>0</v>
      </c>
      <c r="J29" s="733"/>
      <c r="K29" s="733"/>
      <c r="L29" s="733"/>
      <c r="M29" s="734"/>
      <c r="N29" s="84"/>
      <c r="O29" s="84"/>
      <c r="P29" s="84"/>
      <c r="Q29" s="84"/>
      <c r="R29" s="84"/>
      <c r="S29" s="84"/>
      <c r="T29" s="84"/>
      <c r="U29" s="84"/>
      <c r="V29" s="84"/>
      <c r="W29" s="84"/>
      <c r="X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row>
    <row r="30" spans="1:88" ht="19.5" customHeight="1" x14ac:dyDescent="0.2">
      <c r="A30" s="88" t="s">
        <v>104</v>
      </c>
      <c r="B30" s="621" t="s">
        <v>166</v>
      </c>
      <c r="C30" s="622"/>
      <c r="D30" s="622"/>
      <c r="E30" s="622"/>
      <c r="F30" s="622"/>
      <c r="G30" s="622"/>
      <c r="H30" s="100" t="s">
        <v>17</v>
      </c>
      <c r="I30" s="591">
        <f>SUM(L14.22)</f>
        <v>0</v>
      </c>
      <c r="J30" s="591"/>
      <c r="K30" s="591"/>
      <c r="L30" s="591"/>
      <c r="M30" s="592"/>
      <c r="N30" s="84"/>
      <c r="O30" s="84"/>
      <c r="P30" s="84"/>
      <c r="Q30" s="84"/>
      <c r="R30" s="84"/>
      <c r="S30" s="84"/>
      <c r="T30" s="84"/>
      <c r="U30" s="84"/>
      <c r="V30" s="84"/>
      <c r="W30" s="84"/>
      <c r="X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row>
    <row r="31" spans="1:88" ht="19.5" customHeight="1" x14ac:dyDescent="0.2">
      <c r="A31" s="88" t="s">
        <v>122</v>
      </c>
      <c r="B31" s="621" t="s">
        <v>167</v>
      </c>
      <c r="C31" s="621"/>
      <c r="D31" s="621"/>
      <c r="E31" s="623" t="s">
        <v>169</v>
      </c>
      <c r="F31" s="624"/>
      <c r="G31" s="624"/>
      <c r="H31" s="625"/>
      <c r="I31" s="267">
        <f>SUM(L14.5M)</f>
        <v>0</v>
      </c>
      <c r="J31" s="212" t="s">
        <v>110</v>
      </c>
      <c r="K31" s="721">
        <f>SUM(L14.5D)</f>
        <v>0</v>
      </c>
      <c r="L31" s="722"/>
      <c r="M31" s="103" t="s">
        <v>17</v>
      </c>
      <c r="N31" s="84"/>
      <c r="O31" s="84"/>
      <c r="P31" s="84"/>
      <c r="Q31" s="84"/>
      <c r="R31" s="84"/>
      <c r="S31" s="84"/>
      <c r="T31" s="84"/>
      <c r="U31" s="84"/>
      <c r="V31" s="84"/>
      <c r="W31" s="84"/>
      <c r="X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row>
    <row r="32" spans="1:88" ht="19.5" customHeight="1" x14ac:dyDescent="0.2">
      <c r="A32" s="88" t="s">
        <v>123</v>
      </c>
      <c r="B32" s="621" t="s">
        <v>168</v>
      </c>
      <c r="C32" s="621"/>
      <c r="D32" s="621"/>
      <c r="E32" s="623" t="s">
        <v>169</v>
      </c>
      <c r="F32" s="624"/>
      <c r="G32" s="624"/>
      <c r="H32" s="625"/>
      <c r="I32" s="267">
        <f>SUM(L14.6M)</f>
        <v>0</v>
      </c>
      <c r="J32" s="212" t="s">
        <v>110</v>
      </c>
      <c r="K32" s="721">
        <f>SUM(L14.6D)</f>
        <v>0</v>
      </c>
      <c r="L32" s="722"/>
      <c r="M32" s="103" t="s">
        <v>17</v>
      </c>
      <c r="N32" s="84"/>
      <c r="O32" s="84"/>
      <c r="P32" s="84"/>
      <c r="Q32" s="84"/>
      <c r="R32" s="84"/>
      <c r="S32" s="84"/>
      <c r="T32" s="84"/>
      <c r="U32" s="84"/>
      <c r="V32" s="84"/>
      <c r="W32" s="84"/>
      <c r="X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row>
    <row r="33" spans="1:81" ht="19.5" customHeight="1" x14ac:dyDescent="0.2">
      <c r="A33" s="86" t="s">
        <v>124</v>
      </c>
      <c r="B33" s="621" t="s">
        <v>7102</v>
      </c>
      <c r="C33" s="621"/>
      <c r="D33" s="621"/>
      <c r="E33" s="623" t="s">
        <v>169</v>
      </c>
      <c r="F33" s="624"/>
      <c r="G33" s="624"/>
      <c r="H33" s="625"/>
      <c r="I33" s="267">
        <f>SUM(L14.7M)</f>
        <v>0</v>
      </c>
      <c r="J33" s="212" t="s">
        <v>110</v>
      </c>
      <c r="K33" s="721">
        <f>SUM(L14.7D)</f>
        <v>0</v>
      </c>
      <c r="L33" s="722"/>
      <c r="M33" s="103" t="s">
        <v>17</v>
      </c>
      <c r="N33" s="84"/>
      <c r="O33" s="84"/>
      <c r="P33" s="84"/>
      <c r="Q33" s="84"/>
      <c r="R33" s="84"/>
      <c r="S33" s="84"/>
      <c r="T33" s="84"/>
      <c r="U33" s="84"/>
      <c r="V33" s="84"/>
      <c r="W33" s="84"/>
      <c r="X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row>
    <row r="34" spans="1:81" ht="19.5" customHeight="1" x14ac:dyDescent="0.2">
      <c r="A34" s="86" t="s">
        <v>125</v>
      </c>
      <c r="B34" s="649" t="s">
        <v>7112</v>
      </c>
      <c r="C34" s="649"/>
      <c r="D34" s="649"/>
      <c r="E34" s="623" t="s">
        <v>169</v>
      </c>
      <c r="F34" s="624"/>
      <c r="G34" s="624"/>
      <c r="H34" s="625"/>
      <c r="I34" s="267">
        <f>SUM(L14.8M)</f>
        <v>0</v>
      </c>
      <c r="J34" s="212" t="s">
        <v>110</v>
      </c>
      <c r="K34" s="721">
        <f>SUM(L14.8D)</f>
        <v>0</v>
      </c>
      <c r="L34" s="722"/>
      <c r="M34" s="103" t="s">
        <v>17</v>
      </c>
      <c r="N34" s="84"/>
      <c r="O34" s="84"/>
      <c r="P34" s="84"/>
      <c r="Q34" s="84"/>
      <c r="R34" s="84"/>
      <c r="S34" s="84"/>
      <c r="T34" s="84"/>
      <c r="U34" s="84"/>
      <c r="V34" s="84"/>
      <c r="W34" s="84"/>
      <c r="X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row>
    <row r="35" spans="1:81" ht="24" customHeight="1" x14ac:dyDescent="0.2">
      <c r="A35" s="93" t="s">
        <v>126</v>
      </c>
      <c r="B35" s="662" t="s">
        <v>404</v>
      </c>
      <c r="C35" s="623"/>
      <c r="D35" s="623"/>
      <c r="E35" s="623"/>
      <c r="F35" s="623"/>
      <c r="G35" s="623"/>
      <c r="H35" s="98" t="s">
        <v>17</v>
      </c>
      <c r="I35" s="591">
        <f>SUM(L14.9)</f>
        <v>0</v>
      </c>
      <c r="J35" s="591"/>
      <c r="K35" s="591"/>
      <c r="L35" s="591"/>
      <c r="M35" s="592"/>
      <c r="N35" s="84"/>
      <c r="O35" s="84"/>
      <c r="P35" s="84"/>
      <c r="Q35" s="84"/>
      <c r="R35" s="84"/>
      <c r="S35" s="84"/>
      <c r="T35" s="84"/>
      <c r="U35" s="84"/>
      <c r="V35" s="84"/>
      <c r="W35" s="84"/>
      <c r="X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row>
    <row r="36" spans="1:81" ht="21" customHeight="1" x14ac:dyDescent="0.2">
      <c r="A36" s="659" t="s">
        <v>129</v>
      </c>
      <c r="B36" s="749" t="s">
        <v>8002</v>
      </c>
      <c r="C36" s="750"/>
      <c r="D36" s="750"/>
      <c r="E36" s="750"/>
      <c r="F36" s="750"/>
      <c r="G36" s="750"/>
      <c r="H36" s="654" t="s">
        <v>17</v>
      </c>
      <c r="I36" s="745">
        <f>SUM(L14.23)</f>
        <v>0</v>
      </c>
      <c r="J36" s="746"/>
      <c r="K36" s="746"/>
      <c r="L36" s="746"/>
      <c r="M36" s="747"/>
      <c r="O36" s="83"/>
      <c r="S36" s="83"/>
      <c r="W36" s="83"/>
      <c r="Y36" s="83"/>
      <c r="AA36" s="83"/>
      <c r="AC36" s="83"/>
      <c r="AE36" s="83"/>
      <c r="AG36" s="83"/>
    </row>
    <row r="37" spans="1:81" ht="21" customHeight="1" x14ac:dyDescent="0.2">
      <c r="A37" s="660"/>
      <c r="B37" s="751"/>
      <c r="C37" s="751"/>
      <c r="D37" s="751"/>
      <c r="E37" s="751"/>
      <c r="F37" s="751"/>
      <c r="G37" s="751"/>
      <c r="H37" s="661"/>
      <c r="I37" s="748"/>
      <c r="J37" s="737"/>
      <c r="K37" s="737"/>
      <c r="L37" s="737"/>
      <c r="M37" s="738"/>
      <c r="O37" s="83"/>
      <c r="S37" s="83"/>
      <c r="W37" s="83"/>
      <c r="Y37" s="83"/>
      <c r="AA37" s="83"/>
      <c r="AC37" s="83"/>
      <c r="AE37" s="83"/>
      <c r="AG37" s="83"/>
    </row>
    <row r="38" spans="1:81" ht="15" customHeight="1" x14ac:dyDescent="0.2">
      <c r="A38" s="659" t="s">
        <v>119</v>
      </c>
      <c r="B38" s="646" t="s">
        <v>170</v>
      </c>
      <c r="C38" s="646"/>
      <c r="D38" s="646"/>
      <c r="E38" s="646"/>
      <c r="F38" s="646"/>
      <c r="G38" s="646"/>
      <c r="H38" s="654" t="s">
        <v>17</v>
      </c>
      <c r="I38" s="745">
        <f>SUM(L14.14)</f>
        <v>0</v>
      </c>
      <c r="J38" s="727"/>
      <c r="K38" s="727"/>
      <c r="L38" s="727"/>
      <c r="M38" s="728"/>
      <c r="N38" s="84"/>
      <c r="O38" s="84"/>
      <c r="P38" s="84"/>
      <c r="Q38" s="84"/>
      <c r="R38" s="84"/>
      <c r="S38" s="84"/>
      <c r="T38" s="84"/>
      <c r="U38" s="84"/>
      <c r="V38" s="84"/>
      <c r="W38" s="84"/>
      <c r="X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row>
    <row r="39" spans="1:81" ht="16.5" customHeight="1" x14ac:dyDescent="0.2">
      <c r="A39" s="660"/>
      <c r="B39" s="641" t="s">
        <v>409</v>
      </c>
      <c r="C39" s="648"/>
      <c r="D39" s="648"/>
      <c r="E39" s="648"/>
      <c r="F39" s="648"/>
      <c r="G39" s="648"/>
      <c r="H39" s="661"/>
      <c r="I39" s="748"/>
      <c r="J39" s="737"/>
      <c r="K39" s="737"/>
      <c r="L39" s="737"/>
      <c r="M39" s="738"/>
      <c r="N39" s="84"/>
      <c r="O39" s="84"/>
      <c r="P39" s="84"/>
      <c r="Q39" s="84"/>
      <c r="R39" s="84"/>
      <c r="S39" s="84"/>
      <c r="T39" s="84"/>
      <c r="U39" s="84"/>
      <c r="V39" s="84"/>
      <c r="W39" s="84"/>
      <c r="X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row>
    <row r="40" spans="1:81" ht="19.5" customHeight="1" x14ac:dyDescent="0.2">
      <c r="A40" s="298" t="s">
        <v>7105</v>
      </c>
      <c r="B40" s="621" t="s">
        <v>7104</v>
      </c>
      <c r="C40" s="752"/>
      <c r="D40" s="752"/>
      <c r="E40" s="752"/>
      <c r="F40" s="752"/>
      <c r="G40" s="752"/>
      <c r="H40" s="105" t="s">
        <v>17</v>
      </c>
      <c r="I40" s="591">
        <f>SUM(L14.24.1)</f>
        <v>0</v>
      </c>
      <c r="J40" s="591"/>
      <c r="K40" s="591"/>
      <c r="L40" s="591"/>
      <c r="M40" s="592"/>
      <c r="N40" s="84"/>
      <c r="O40" s="84"/>
      <c r="P40" s="84"/>
      <c r="Q40" s="84"/>
      <c r="R40" s="84"/>
      <c r="S40" s="84"/>
      <c r="T40" s="84"/>
      <c r="U40" s="84"/>
      <c r="V40" s="84"/>
      <c r="W40" s="84"/>
      <c r="X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row>
    <row r="41" spans="1:81" ht="19.5" customHeight="1" x14ac:dyDescent="0.2">
      <c r="A41" s="298" t="s">
        <v>7106</v>
      </c>
      <c r="B41" s="621" t="s">
        <v>7107</v>
      </c>
      <c r="C41" s="752"/>
      <c r="D41" s="752"/>
      <c r="E41" s="752"/>
      <c r="F41" s="752"/>
      <c r="G41" s="752"/>
      <c r="H41" s="105" t="s">
        <v>17</v>
      </c>
      <c r="I41" s="591">
        <f>SUM(L14.24.2)</f>
        <v>0</v>
      </c>
      <c r="J41" s="591"/>
      <c r="K41" s="591"/>
      <c r="L41" s="591"/>
      <c r="M41" s="592"/>
      <c r="N41" s="84"/>
      <c r="O41" s="84"/>
      <c r="P41" s="84"/>
      <c r="Q41" s="84"/>
      <c r="R41" s="84"/>
      <c r="S41" s="84"/>
      <c r="T41" s="84"/>
      <c r="U41" s="84"/>
      <c r="V41" s="84"/>
      <c r="W41" s="84"/>
      <c r="X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row>
    <row r="42" spans="1:81" s="106" customFormat="1" ht="35.25" customHeight="1" x14ac:dyDescent="0.2">
      <c r="A42" s="87" t="s">
        <v>105</v>
      </c>
      <c r="B42" s="626" t="s">
        <v>412</v>
      </c>
      <c r="C42" s="627"/>
      <c r="D42" s="627"/>
      <c r="E42" s="627"/>
      <c r="F42" s="627"/>
      <c r="G42" s="627"/>
      <c r="H42" s="105" t="s">
        <v>17</v>
      </c>
      <c r="I42" s="727">
        <f>SUM(L15.5)</f>
        <v>0</v>
      </c>
      <c r="J42" s="727"/>
      <c r="K42" s="727"/>
      <c r="L42" s="727"/>
      <c r="M42" s="728"/>
    </row>
    <row r="43" spans="1:81" ht="32.25" customHeight="1" x14ac:dyDescent="0.2">
      <c r="A43" s="85" t="s">
        <v>106</v>
      </c>
      <c r="B43" s="621" t="s">
        <v>7113</v>
      </c>
      <c r="C43" s="622"/>
      <c r="D43" s="622"/>
      <c r="E43" s="622"/>
      <c r="F43" s="622"/>
      <c r="G43" s="622"/>
      <c r="H43" s="104" t="s">
        <v>17</v>
      </c>
      <c r="I43" s="727">
        <f>SUM(L16.1)</f>
        <v>0</v>
      </c>
      <c r="J43" s="727"/>
      <c r="K43" s="727"/>
      <c r="L43" s="727"/>
      <c r="M43" s="728"/>
      <c r="O43" s="83"/>
      <c r="S43" s="83"/>
      <c r="W43" s="83"/>
      <c r="Y43" s="83"/>
      <c r="AA43" s="83"/>
      <c r="AC43" s="83"/>
      <c r="AE43" s="83"/>
      <c r="AG43" s="83"/>
    </row>
    <row r="44" spans="1:81" ht="21" customHeight="1" x14ac:dyDescent="0.2">
      <c r="A44" s="659" t="s">
        <v>120</v>
      </c>
      <c r="B44" s="646" t="s">
        <v>428</v>
      </c>
      <c r="C44" s="647"/>
      <c r="D44" s="647"/>
      <c r="E44" s="647"/>
      <c r="F44" s="647"/>
      <c r="G44" s="647"/>
      <c r="H44" s="654" t="s">
        <v>17</v>
      </c>
      <c r="I44" s="727">
        <f>SUM(L14.17)</f>
        <v>0</v>
      </c>
      <c r="J44" s="727"/>
      <c r="K44" s="727"/>
      <c r="L44" s="727"/>
      <c r="M44" s="728"/>
      <c r="O44" s="83"/>
      <c r="S44" s="83"/>
      <c r="W44" s="83"/>
      <c r="Y44" s="83"/>
      <c r="AA44" s="83"/>
      <c r="AC44" s="83"/>
      <c r="AE44" s="83"/>
      <c r="AG44" s="83"/>
    </row>
    <row r="45" spans="1:81" ht="21" customHeight="1" x14ac:dyDescent="0.2">
      <c r="A45" s="660"/>
      <c r="B45" s="648"/>
      <c r="C45" s="648"/>
      <c r="D45" s="648"/>
      <c r="E45" s="648"/>
      <c r="F45" s="648"/>
      <c r="G45" s="648"/>
      <c r="H45" s="661"/>
      <c r="I45" s="737"/>
      <c r="J45" s="737"/>
      <c r="K45" s="737"/>
      <c r="L45" s="737"/>
      <c r="M45" s="738"/>
      <c r="O45" s="83"/>
      <c r="S45" s="83"/>
      <c r="W45" s="83"/>
      <c r="Y45" s="83"/>
      <c r="AA45" s="83"/>
      <c r="AC45" s="83"/>
      <c r="AE45" s="83"/>
      <c r="AG45" s="83"/>
    </row>
    <row r="46" spans="1:81" ht="21" customHeight="1" thickBot="1" x14ac:dyDescent="0.25">
      <c r="A46" s="85" t="s">
        <v>127</v>
      </c>
      <c r="B46" s="742" t="s">
        <v>411</v>
      </c>
      <c r="C46" s="742"/>
      <c r="D46" s="742"/>
      <c r="E46" s="742"/>
      <c r="F46" s="742"/>
      <c r="G46" s="742"/>
      <c r="H46" s="104" t="s">
        <v>17</v>
      </c>
      <c r="I46" s="743">
        <f>SUM(L14.19)</f>
        <v>0</v>
      </c>
      <c r="J46" s="743"/>
      <c r="K46" s="743"/>
      <c r="L46" s="743"/>
      <c r="M46" s="744"/>
      <c r="O46" s="83"/>
      <c r="S46" s="83"/>
      <c r="W46" s="83"/>
      <c r="Y46" s="83"/>
      <c r="AA46" s="83"/>
      <c r="AC46" s="83"/>
      <c r="AE46" s="83"/>
      <c r="AG46" s="83"/>
    </row>
    <row r="47" spans="1:81" ht="18.75" customHeight="1" thickBot="1" x14ac:dyDescent="0.3">
      <c r="A47" s="107" t="s">
        <v>35</v>
      </c>
      <c r="B47" s="638" t="s">
        <v>172</v>
      </c>
      <c r="C47" s="639"/>
      <c r="D47" s="639"/>
      <c r="E47" s="639"/>
      <c r="F47" s="639"/>
      <c r="G47" s="639"/>
      <c r="H47" s="108" t="s">
        <v>17</v>
      </c>
      <c r="I47" s="530">
        <f>SUM(L17.0)</f>
        <v>0</v>
      </c>
      <c r="J47" s="530"/>
      <c r="K47" s="530"/>
      <c r="L47" s="530"/>
      <c r="M47" s="531"/>
      <c r="O47" s="83"/>
      <c r="S47" s="83"/>
      <c r="W47" s="83"/>
      <c r="Y47" s="83"/>
      <c r="AA47" s="83"/>
      <c r="AC47" s="83"/>
      <c r="AE47" s="83"/>
      <c r="AG47" s="83"/>
    </row>
    <row r="48" spans="1:81" ht="18.75" customHeight="1" x14ac:dyDescent="0.2">
      <c r="A48" s="109" t="s">
        <v>44</v>
      </c>
      <c r="B48" s="642" t="s">
        <v>429</v>
      </c>
      <c r="C48" s="643"/>
      <c r="D48" s="643"/>
      <c r="E48" s="643"/>
      <c r="F48" s="643"/>
      <c r="G48" s="643"/>
      <c r="H48" s="110"/>
      <c r="I48" s="739">
        <f>SUM(L18.1.1)</f>
        <v>0</v>
      </c>
      <c r="J48" s="740"/>
      <c r="K48" s="740"/>
      <c r="L48" s="740"/>
      <c r="M48" s="741"/>
      <c r="O48" s="83"/>
      <c r="S48" s="83"/>
      <c r="W48" s="83"/>
      <c r="Y48" s="83"/>
      <c r="AA48" s="83"/>
      <c r="AC48" s="83"/>
      <c r="AE48" s="83"/>
      <c r="AG48" s="83"/>
    </row>
    <row r="49" spans="1:33" ht="15" customHeight="1" x14ac:dyDescent="0.2">
      <c r="A49" s="666" t="s">
        <v>18</v>
      </c>
      <c r="B49" s="645" t="s">
        <v>430</v>
      </c>
      <c r="C49" s="645"/>
      <c r="D49" s="645"/>
      <c r="E49" s="645"/>
      <c r="F49" s="645"/>
      <c r="G49" s="645"/>
      <c r="H49" s="665" t="s">
        <v>17</v>
      </c>
      <c r="I49" s="729"/>
      <c r="J49" s="730"/>
      <c r="K49" s="730"/>
      <c r="L49" s="730"/>
      <c r="M49" s="731"/>
      <c r="O49" s="83"/>
      <c r="S49" s="83"/>
      <c r="W49" s="83"/>
      <c r="Y49" s="83"/>
      <c r="AA49" s="83"/>
      <c r="AC49" s="83"/>
      <c r="AE49" s="83"/>
      <c r="AG49" s="83"/>
    </row>
    <row r="50" spans="1:33" ht="15" customHeight="1" x14ac:dyDescent="0.2">
      <c r="A50" s="660"/>
      <c r="B50" s="641" t="s">
        <v>174</v>
      </c>
      <c r="C50" s="641"/>
      <c r="D50" s="641"/>
      <c r="E50" s="641"/>
      <c r="F50" s="641"/>
      <c r="G50" s="641"/>
      <c r="H50" s="664"/>
      <c r="I50" s="732"/>
      <c r="J50" s="733"/>
      <c r="K50" s="733"/>
      <c r="L50" s="733"/>
      <c r="M50" s="734"/>
      <c r="O50" s="83"/>
      <c r="S50" s="83"/>
      <c r="W50" s="83"/>
      <c r="Y50" s="83"/>
      <c r="AA50" s="83"/>
      <c r="AC50" s="83"/>
      <c r="AE50" s="83"/>
      <c r="AG50" s="83"/>
    </row>
    <row r="51" spans="1:33" ht="24.75" customHeight="1" x14ac:dyDescent="0.2">
      <c r="A51" s="88" t="s">
        <v>26</v>
      </c>
      <c r="B51" s="621" t="s">
        <v>175</v>
      </c>
      <c r="C51" s="621"/>
      <c r="D51" s="621"/>
      <c r="E51" s="621"/>
      <c r="F51" s="621"/>
      <c r="G51" s="621"/>
      <c r="H51" s="104" t="s">
        <v>17</v>
      </c>
      <c r="I51" s="729">
        <f>SUM(L18.1.1.1)</f>
        <v>0</v>
      </c>
      <c r="J51" s="730"/>
      <c r="K51" s="730"/>
      <c r="L51" s="730"/>
      <c r="M51" s="731"/>
      <c r="O51" s="83"/>
      <c r="S51" s="83"/>
      <c r="W51" s="83"/>
      <c r="Y51" s="83"/>
      <c r="AA51" s="83"/>
      <c r="AC51" s="83"/>
      <c r="AE51" s="83"/>
      <c r="AG51" s="83"/>
    </row>
    <row r="52" spans="1:33" ht="15" customHeight="1" x14ac:dyDescent="0.2">
      <c r="A52" s="659" t="s">
        <v>19</v>
      </c>
      <c r="B52" s="646" t="s">
        <v>176</v>
      </c>
      <c r="C52" s="647"/>
      <c r="D52" s="647"/>
      <c r="E52" s="647"/>
      <c r="F52" s="647"/>
      <c r="G52" s="647"/>
      <c r="H52" s="663" t="s">
        <v>17</v>
      </c>
      <c r="I52" s="726">
        <f>SUM(L18.1.2)</f>
        <v>0</v>
      </c>
      <c r="J52" s="727"/>
      <c r="K52" s="727"/>
      <c r="L52" s="727"/>
      <c r="M52" s="728"/>
      <c r="O52" s="83"/>
      <c r="S52" s="83"/>
      <c r="W52" s="83"/>
      <c r="Y52" s="83"/>
      <c r="AA52" s="83"/>
      <c r="AC52" s="83"/>
      <c r="AE52" s="83"/>
      <c r="AG52" s="83"/>
    </row>
    <row r="53" spans="1:33" ht="15" customHeight="1" x14ac:dyDescent="0.2">
      <c r="A53" s="703"/>
      <c r="B53" s="648"/>
      <c r="C53" s="648"/>
      <c r="D53" s="648"/>
      <c r="E53" s="648"/>
      <c r="F53" s="648"/>
      <c r="G53" s="648"/>
      <c r="H53" s="664"/>
      <c r="I53" s="736"/>
      <c r="J53" s="737"/>
      <c r="K53" s="737"/>
      <c r="L53" s="737"/>
      <c r="M53" s="738"/>
      <c r="O53" s="83"/>
      <c r="S53" s="83"/>
      <c r="W53" s="83"/>
      <c r="Y53" s="83"/>
      <c r="AA53" s="83"/>
      <c r="AC53" s="83"/>
      <c r="AE53" s="83"/>
      <c r="AG53" s="83"/>
    </row>
    <row r="54" spans="1:33" ht="24.75" customHeight="1" x14ac:dyDescent="0.2">
      <c r="A54" s="85" t="s">
        <v>27</v>
      </c>
      <c r="B54" s="621" t="s">
        <v>177</v>
      </c>
      <c r="C54" s="621"/>
      <c r="D54" s="621"/>
      <c r="E54" s="621"/>
      <c r="F54" s="621"/>
      <c r="G54" s="621"/>
      <c r="H54" s="104" t="s">
        <v>17</v>
      </c>
      <c r="I54" s="735">
        <f>SUM(L18.1.2.1)</f>
        <v>0</v>
      </c>
      <c r="J54" s="591"/>
      <c r="K54" s="591"/>
      <c r="L54" s="591"/>
      <c r="M54" s="592"/>
      <c r="O54" s="83"/>
      <c r="S54" s="83"/>
      <c r="W54" s="83"/>
      <c r="Y54" s="83"/>
      <c r="AA54" s="83"/>
      <c r="AC54" s="83"/>
      <c r="AE54" s="83"/>
      <c r="AG54" s="83"/>
    </row>
    <row r="55" spans="1:33" ht="24.75" customHeight="1" x14ac:dyDescent="0.2">
      <c r="A55" s="85" t="s">
        <v>20</v>
      </c>
      <c r="B55" s="621" t="s">
        <v>178</v>
      </c>
      <c r="C55" s="621"/>
      <c r="D55" s="621"/>
      <c r="E55" s="621"/>
      <c r="F55" s="621"/>
      <c r="G55" s="621"/>
      <c r="H55" s="98" t="s">
        <v>17</v>
      </c>
      <c r="I55" s="735">
        <f>SUM(L18.1.3)</f>
        <v>0</v>
      </c>
      <c r="J55" s="591"/>
      <c r="K55" s="591"/>
      <c r="L55" s="591"/>
      <c r="M55" s="592"/>
      <c r="O55" s="83"/>
      <c r="S55" s="83"/>
      <c r="W55" s="83"/>
      <c r="Y55" s="83"/>
      <c r="AA55" s="83"/>
      <c r="AC55" s="83"/>
      <c r="AE55" s="83"/>
      <c r="AG55" s="83"/>
    </row>
    <row r="56" spans="1:33" ht="24.75" customHeight="1" x14ac:dyDescent="0.2">
      <c r="A56" s="88" t="s">
        <v>21</v>
      </c>
      <c r="B56" s="621" t="s">
        <v>179</v>
      </c>
      <c r="C56" s="621"/>
      <c r="D56" s="621"/>
      <c r="E56" s="621"/>
      <c r="F56" s="621"/>
      <c r="G56" s="621"/>
      <c r="H56" s="99" t="s">
        <v>17</v>
      </c>
      <c r="I56" s="735">
        <f>SUM(L18.1.4)</f>
        <v>0</v>
      </c>
      <c r="J56" s="591"/>
      <c r="K56" s="591"/>
      <c r="L56" s="591"/>
      <c r="M56" s="592"/>
      <c r="O56" s="83"/>
      <c r="S56" s="83"/>
      <c r="W56" s="83"/>
      <c r="Y56" s="83"/>
      <c r="AA56" s="83"/>
      <c r="AC56" s="83"/>
      <c r="AE56" s="83"/>
      <c r="AG56" s="83"/>
    </row>
    <row r="57" spans="1:33" ht="15" customHeight="1" x14ac:dyDescent="0.2">
      <c r="A57" s="93" t="s">
        <v>45</v>
      </c>
      <c r="B57" s="636" t="s">
        <v>180</v>
      </c>
      <c r="C57" s="637"/>
      <c r="D57" s="637"/>
      <c r="E57" s="637"/>
      <c r="F57" s="637"/>
      <c r="G57" s="637"/>
      <c r="H57" s="98"/>
      <c r="I57" s="729">
        <f>SUM(L18.2.1)</f>
        <v>0</v>
      </c>
      <c r="J57" s="730"/>
      <c r="K57" s="730"/>
      <c r="L57" s="730"/>
      <c r="M57" s="731"/>
      <c r="O57" s="83"/>
      <c r="S57" s="83"/>
      <c r="W57" s="83"/>
      <c r="Y57" s="83"/>
      <c r="AA57" s="83"/>
      <c r="AC57" s="83"/>
      <c r="AE57" s="83"/>
      <c r="AG57" s="83"/>
    </row>
    <row r="58" spans="1:33" ht="15" customHeight="1" x14ac:dyDescent="0.2">
      <c r="A58" s="86" t="s">
        <v>22</v>
      </c>
      <c r="B58" s="635" t="s">
        <v>173</v>
      </c>
      <c r="C58" s="635"/>
      <c r="D58" s="635"/>
      <c r="E58" s="635"/>
      <c r="F58" s="635"/>
      <c r="G58" s="635"/>
      <c r="H58" s="100" t="s">
        <v>17</v>
      </c>
      <c r="I58" s="732"/>
      <c r="J58" s="733"/>
      <c r="K58" s="733"/>
      <c r="L58" s="733"/>
      <c r="M58" s="734"/>
      <c r="O58" s="83"/>
      <c r="S58" s="83"/>
      <c r="W58" s="83"/>
      <c r="Y58" s="83"/>
      <c r="AA58" s="83"/>
      <c r="AC58" s="83"/>
      <c r="AE58" s="83"/>
      <c r="AG58" s="83"/>
    </row>
    <row r="59" spans="1:33" ht="24.75" customHeight="1" thickBot="1" x14ac:dyDescent="0.25">
      <c r="A59" s="85" t="s">
        <v>23</v>
      </c>
      <c r="B59" s="640" t="s">
        <v>181</v>
      </c>
      <c r="C59" s="640"/>
      <c r="D59" s="640"/>
      <c r="E59" s="640"/>
      <c r="F59" s="640"/>
      <c r="G59" s="640"/>
      <c r="H59" s="111" t="s">
        <v>17</v>
      </c>
      <c r="I59" s="726">
        <f>SUM(L18.2.2)</f>
        <v>0</v>
      </c>
      <c r="J59" s="727"/>
      <c r="K59" s="727"/>
      <c r="L59" s="727"/>
      <c r="M59" s="728"/>
      <c r="O59" s="83"/>
      <c r="S59" s="83"/>
      <c r="W59" s="83"/>
      <c r="Y59" s="83"/>
      <c r="AA59" s="83"/>
      <c r="AC59" s="83"/>
      <c r="AE59" s="83"/>
      <c r="AG59" s="83"/>
    </row>
    <row r="60" spans="1:33" ht="19.5" customHeight="1" thickBot="1" x14ac:dyDescent="0.3">
      <c r="A60" s="107" t="s">
        <v>46</v>
      </c>
      <c r="B60" s="638" t="s">
        <v>182</v>
      </c>
      <c r="C60" s="639"/>
      <c r="D60" s="639"/>
      <c r="E60" s="639"/>
      <c r="F60" s="639"/>
      <c r="G60" s="639"/>
      <c r="H60" s="108" t="s">
        <v>17</v>
      </c>
      <c r="I60" s="723">
        <f>SUM(L18.3)</f>
        <v>0</v>
      </c>
      <c r="J60" s="724"/>
      <c r="K60" s="724"/>
      <c r="L60" s="724"/>
      <c r="M60" s="725"/>
      <c r="O60" s="83"/>
      <c r="S60" s="83"/>
      <c r="W60" s="83"/>
      <c r="Y60" s="83"/>
      <c r="AA60" s="83"/>
      <c r="AC60" s="83"/>
      <c r="AE60" s="83"/>
      <c r="AG60" s="83"/>
    </row>
    <row r="61" spans="1:33" ht="19.5" hidden="1" customHeight="1" thickBot="1" x14ac:dyDescent="0.25">
      <c r="A61" s="112" t="s">
        <v>114</v>
      </c>
      <c r="B61" s="634" t="s">
        <v>183</v>
      </c>
      <c r="C61" s="634"/>
      <c r="D61" s="634"/>
      <c r="E61" s="634"/>
      <c r="F61" s="634"/>
      <c r="G61" s="634"/>
      <c r="H61" s="113" t="s">
        <v>60</v>
      </c>
      <c r="I61" s="718">
        <f>IFERROR(L18.3.1T/L18.3T,0)</f>
        <v>0</v>
      </c>
      <c r="J61" s="719"/>
      <c r="K61" s="719"/>
      <c r="L61" s="719"/>
      <c r="M61" s="720"/>
      <c r="O61" s="83"/>
      <c r="S61" s="83"/>
      <c r="W61" s="83"/>
      <c r="Y61" s="83"/>
      <c r="AA61" s="83"/>
      <c r="AC61" s="83"/>
      <c r="AE61" s="83"/>
      <c r="AG61" s="83"/>
    </row>
    <row r="62" spans="1:33" ht="21" hidden="1" customHeight="1" thickBot="1" x14ac:dyDescent="0.25">
      <c r="A62" s="301">
        <v>14.24</v>
      </c>
      <c r="B62" s="621" t="s">
        <v>171</v>
      </c>
      <c r="C62" s="621"/>
      <c r="D62" s="621"/>
      <c r="E62" s="621"/>
      <c r="F62" s="621"/>
      <c r="G62" s="621"/>
      <c r="H62" s="104" t="s">
        <v>17</v>
      </c>
      <c r="I62" s="591">
        <f>SUM(L14.24)</f>
        <v>0</v>
      </c>
      <c r="J62" s="591"/>
      <c r="K62" s="591"/>
      <c r="L62" s="591"/>
      <c r="M62" s="592"/>
      <c r="O62" s="83"/>
      <c r="S62" s="83"/>
      <c r="W62" s="83"/>
      <c r="Y62" s="83"/>
      <c r="AA62" s="83"/>
      <c r="AC62" s="83"/>
      <c r="AE62" s="83"/>
      <c r="AG62" s="83"/>
    </row>
    <row r="63" spans="1:33" ht="15.75" x14ac:dyDescent="0.2">
      <c r="A63" s="114"/>
      <c r="B63" s="115"/>
      <c r="C63" s="115"/>
      <c r="D63" s="115"/>
      <c r="E63" s="115"/>
      <c r="F63" s="115"/>
      <c r="G63" s="115"/>
      <c r="H63" s="116"/>
      <c r="I63" s="502">
        <f>SUM(L18.3.1)</f>
        <v>0</v>
      </c>
      <c r="J63" s="717"/>
      <c r="K63" s="717"/>
      <c r="L63" s="717"/>
      <c r="M63" s="717"/>
      <c r="N63" s="117"/>
      <c r="O63" s="117"/>
      <c r="P63" s="117"/>
      <c r="S63" s="83"/>
      <c r="W63" s="83"/>
      <c r="Y63" s="83"/>
      <c r="AA63" s="83"/>
      <c r="AC63" s="83"/>
      <c r="AE63" s="83"/>
      <c r="AG63" s="83"/>
    </row>
    <row r="64" spans="1:33" ht="15" x14ac:dyDescent="0.2"/>
    <row r="65" spans="6:6" ht="15" x14ac:dyDescent="0.2">
      <c r="F65" s="83" t="s">
        <v>75</v>
      </c>
    </row>
  </sheetData>
  <sheetProtection algorithmName="SHA-512" hashValue="41d0FXQjqvme+hdTb7IDCELhGgRk4yeSjpqCV+Y2pGOsfyjdekJ53xb6n8Lh6Rztu0GBlejfEuS2Wl1FXG687w==" saltValue="2g6UyDrVvRK8kCLfPLLGdQ==" spinCount="100000" sheet="1" objects="1" scenarios="1" selectLockedCells="1"/>
  <mergeCells count="121">
    <mergeCell ref="B7:H7"/>
    <mergeCell ref="I7:M7"/>
    <mergeCell ref="A2:M2"/>
    <mergeCell ref="A1:M1"/>
    <mergeCell ref="B5:H6"/>
    <mergeCell ref="I5:M6"/>
    <mergeCell ref="I4:M4"/>
    <mergeCell ref="I3:M3"/>
    <mergeCell ref="A3:B4"/>
    <mergeCell ref="C3:H4"/>
    <mergeCell ref="I12:M13"/>
    <mergeCell ref="B11:H11"/>
    <mergeCell ref="I11:M11"/>
    <mergeCell ref="B10:H10"/>
    <mergeCell ref="I10:M10"/>
    <mergeCell ref="B9:H9"/>
    <mergeCell ref="I9:M9"/>
    <mergeCell ref="C8:H8"/>
    <mergeCell ref="I8:M8"/>
    <mergeCell ref="E13:H13"/>
    <mergeCell ref="B12:H12"/>
    <mergeCell ref="B13:D13"/>
    <mergeCell ref="B18:H18"/>
    <mergeCell ref="I18:M18"/>
    <mergeCell ref="B16:H16"/>
    <mergeCell ref="I16:M17"/>
    <mergeCell ref="B17:H17"/>
    <mergeCell ref="B15:H15"/>
    <mergeCell ref="I15:M15"/>
    <mergeCell ref="B14:H14"/>
    <mergeCell ref="I14:M14"/>
    <mergeCell ref="B24:H24"/>
    <mergeCell ref="I24:M24"/>
    <mergeCell ref="B23:H23"/>
    <mergeCell ref="I23:M23"/>
    <mergeCell ref="B19:H20"/>
    <mergeCell ref="I19:M19"/>
    <mergeCell ref="I20:M22"/>
    <mergeCell ref="B21:H22"/>
    <mergeCell ref="B30:G30"/>
    <mergeCell ref="I30:M30"/>
    <mergeCell ref="B29:G29"/>
    <mergeCell ref="I29:M29"/>
    <mergeCell ref="B28:G28"/>
    <mergeCell ref="I28:M28"/>
    <mergeCell ref="B27:H27"/>
    <mergeCell ref="I27:M27"/>
    <mergeCell ref="I25:M25"/>
    <mergeCell ref="B26:H26"/>
    <mergeCell ref="I26:M26"/>
    <mergeCell ref="B25:D25"/>
    <mergeCell ref="E25:H25"/>
    <mergeCell ref="B35:G35"/>
    <mergeCell ref="I35:M35"/>
    <mergeCell ref="B34:D34"/>
    <mergeCell ref="E34:H34"/>
    <mergeCell ref="B33:D33"/>
    <mergeCell ref="E33:H33"/>
    <mergeCell ref="B32:D32"/>
    <mergeCell ref="E32:H32"/>
    <mergeCell ref="B31:D31"/>
    <mergeCell ref="E31:H31"/>
    <mergeCell ref="B43:G43"/>
    <mergeCell ref="I43:M43"/>
    <mergeCell ref="B42:G42"/>
    <mergeCell ref="I42:M42"/>
    <mergeCell ref="B62:G62"/>
    <mergeCell ref="I62:M62"/>
    <mergeCell ref="I36:M37"/>
    <mergeCell ref="B36:G37"/>
    <mergeCell ref="A38:A39"/>
    <mergeCell ref="B38:G38"/>
    <mergeCell ref="H38:H39"/>
    <mergeCell ref="I38:M39"/>
    <mergeCell ref="B39:G39"/>
    <mergeCell ref="A36:A37"/>
    <mergeCell ref="H36:H37"/>
    <mergeCell ref="I40:M40"/>
    <mergeCell ref="I41:M41"/>
    <mergeCell ref="B40:G40"/>
    <mergeCell ref="B41:G41"/>
    <mergeCell ref="I44:M45"/>
    <mergeCell ref="A52:A53"/>
    <mergeCell ref="B52:G53"/>
    <mergeCell ref="H52:H53"/>
    <mergeCell ref="B51:G51"/>
    <mergeCell ref="I51:M51"/>
    <mergeCell ref="A49:A50"/>
    <mergeCell ref="B49:G49"/>
    <mergeCell ref="H49:H50"/>
    <mergeCell ref="B50:G50"/>
    <mergeCell ref="I48:M50"/>
    <mergeCell ref="B46:G46"/>
    <mergeCell ref="I46:M46"/>
    <mergeCell ref="A44:A45"/>
    <mergeCell ref="B44:G45"/>
    <mergeCell ref="H44:H45"/>
    <mergeCell ref="I63:M63"/>
    <mergeCell ref="B61:G61"/>
    <mergeCell ref="I61:M61"/>
    <mergeCell ref="K31:L31"/>
    <mergeCell ref="K32:L32"/>
    <mergeCell ref="K33:L33"/>
    <mergeCell ref="K34:L34"/>
    <mergeCell ref="B60:G60"/>
    <mergeCell ref="I60:M60"/>
    <mergeCell ref="B59:G59"/>
    <mergeCell ref="I59:M59"/>
    <mergeCell ref="B57:G57"/>
    <mergeCell ref="I57:M58"/>
    <mergeCell ref="B58:G58"/>
    <mergeCell ref="B56:G56"/>
    <mergeCell ref="I56:M56"/>
    <mergeCell ref="B55:G55"/>
    <mergeCell ref="I55:M55"/>
    <mergeCell ref="I52:M53"/>
    <mergeCell ref="B54:G54"/>
    <mergeCell ref="I54:M54"/>
    <mergeCell ref="B48:G48"/>
    <mergeCell ref="B47:G47"/>
    <mergeCell ref="I47:M47"/>
  </mergeCells>
  <phoneticPr fontId="29" type="noConversion"/>
  <pageMargins left="0" right="0" top="0" bottom="0" header="0" footer="0"/>
  <pageSetup scale="6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219"/>
  <sheetViews>
    <sheetView showGridLines="0" showRowColHeaders="0" zoomScaleNormal="100" workbookViewId="0">
      <selection activeCell="E5" sqref="E5:G5"/>
    </sheetView>
  </sheetViews>
  <sheetFormatPr defaultColWidth="9.33203125" defaultRowHeight="12.75" x14ac:dyDescent="0.2"/>
  <cols>
    <col min="1" max="1" width="8.5" style="237" customWidth="1"/>
    <col min="2" max="2" width="14.1640625" style="237" customWidth="1"/>
    <col min="3" max="3" width="11" style="237" customWidth="1"/>
    <col min="4" max="4" width="8" style="237" customWidth="1"/>
    <col min="5" max="5" width="9.33203125" style="237"/>
    <col min="6" max="6" width="33" style="237" customWidth="1"/>
    <col min="7" max="7" width="6.83203125" style="237" customWidth="1"/>
    <col min="8" max="9" width="17" style="237" customWidth="1"/>
    <col min="10" max="10" width="14.83203125" style="237" customWidth="1"/>
    <col min="11" max="11" width="25.6640625" style="237" customWidth="1"/>
    <col min="12" max="17" width="16.33203125" style="237" customWidth="1"/>
    <col min="18" max="16384" width="9.33203125" style="237"/>
  </cols>
  <sheetData>
    <row r="1" spans="1:25" s="216" customFormat="1" ht="11.25" customHeight="1" thickBot="1" x14ac:dyDescent="0.25">
      <c r="A1" s="833" t="s">
        <v>395</v>
      </c>
      <c r="B1" s="834"/>
      <c r="C1" s="834"/>
      <c r="D1" s="834"/>
      <c r="E1" s="834"/>
      <c r="F1" s="834"/>
      <c r="G1" s="834"/>
      <c r="H1" s="834"/>
      <c r="I1" s="834"/>
      <c r="J1" s="834"/>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38" t="s">
        <v>188</v>
      </c>
      <c r="C2" s="839"/>
      <c r="D2" s="839"/>
      <c r="E2" s="839"/>
      <c r="F2" s="839"/>
      <c r="G2" s="839"/>
      <c r="H2" s="839"/>
      <c r="I2" s="839"/>
      <c r="J2" s="839"/>
      <c r="K2" s="840"/>
    </row>
    <row r="3" spans="1:25" s="218" customFormat="1" ht="60" x14ac:dyDescent="0.2">
      <c r="A3" s="219"/>
      <c r="B3" s="835" t="str">
        <f>Title5</f>
        <v>2019 JOINT-VENTURE OR OPTION AGREEMENT PARTICIPANTS</v>
      </c>
      <c r="C3" s="836"/>
      <c r="D3" s="836"/>
      <c r="E3" s="836"/>
      <c r="F3" s="836"/>
      <c r="G3" s="837"/>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62</v>
      </c>
      <c r="B5" s="46" t="s">
        <v>189</v>
      </c>
      <c r="C5" s="222"/>
      <c r="D5" s="222"/>
      <c r="E5" s="855"/>
      <c r="F5" s="855"/>
      <c r="G5" s="856"/>
      <c r="H5" s="276"/>
      <c r="I5" s="270"/>
      <c r="J5" s="271"/>
      <c r="K5" s="272"/>
    </row>
    <row r="6" spans="1:25" s="218" customFormat="1" ht="20.100000000000001" customHeight="1" x14ac:dyDescent="0.25">
      <c r="A6" s="223" t="s">
        <v>63</v>
      </c>
      <c r="B6" s="47" t="s">
        <v>64</v>
      </c>
      <c r="C6" s="224"/>
      <c r="D6" s="859"/>
      <c r="E6" s="853"/>
      <c r="F6" s="853"/>
      <c r="G6" s="854"/>
      <c r="H6" s="279"/>
      <c r="I6" s="279"/>
      <c r="J6" s="239"/>
      <c r="K6" s="240"/>
    </row>
    <row r="7" spans="1:25" s="218" customFormat="1" ht="20.100000000000001" customHeight="1" x14ac:dyDescent="0.25">
      <c r="A7" s="223" t="s">
        <v>65</v>
      </c>
      <c r="B7" s="48" t="s">
        <v>66</v>
      </c>
      <c r="C7" s="847"/>
      <c r="D7" s="847"/>
      <c r="E7" s="847"/>
      <c r="F7" s="847"/>
      <c r="G7" s="848"/>
      <c r="H7" s="280"/>
      <c r="I7" s="280"/>
      <c r="J7" s="43" t="s">
        <v>107</v>
      </c>
      <c r="K7" s="241"/>
    </row>
    <row r="8" spans="1:25" s="218" customFormat="1" ht="20.100000000000001" customHeight="1" x14ac:dyDescent="0.25">
      <c r="A8" s="223" t="s">
        <v>67</v>
      </c>
      <c r="B8" s="48" t="s">
        <v>68</v>
      </c>
      <c r="C8" s="847"/>
      <c r="D8" s="847"/>
      <c r="E8" s="847"/>
      <c r="F8" s="847"/>
      <c r="G8" s="848"/>
      <c r="H8" s="280"/>
      <c r="I8" s="280"/>
      <c r="J8" s="43" t="s">
        <v>107</v>
      </c>
      <c r="K8" s="241"/>
    </row>
    <row r="9" spans="1:25" s="218" customFormat="1" ht="20.100000000000001" customHeight="1" x14ac:dyDescent="0.25">
      <c r="A9" s="223" t="s">
        <v>69</v>
      </c>
      <c r="B9" s="48" t="s">
        <v>70</v>
      </c>
      <c r="C9" s="847"/>
      <c r="D9" s="847"/>
      <c r="E9" s="847"/>
      <c r="F9" s="847"/>
      <c r="G9" s="848"/>
      <c r="H9" s="280"/>
      <c r="I9" s="280"/>
      <c r="J9" s="43" t="s">
        <v>107</v>
      </c>
      <c r="K9" s="241"/>
    </row>
    <row r="10" spans="1:25" s="218" customFormat="1" ht="20.100000000000001" customHeight="1" x14ac:dyDescent="0.25">
      <c r="A10" s="223" t="s">
        <v>71</v>
      </c>
      <c r="B10" s="48" t="s">
        <v>72</v>
      </c>
      <c r="C10" s="847"/>
      <c r="D10" s="847"/>
      <c r="E10" s="847"/>
      <c r="F10" s="847"/>
      <c r="G10" s="848"/>
      <c r="H10" s="280"/>
      <c r="I10" s="280"/>
      <c r="J10" s="43" t="s">
        <v>107</v>
      </c>
      <c r="K10" s="241"/>
    </row>
    <row r="11" spans="1:25" s="218" customFormat="1" ht="20.100000000000001" customHeight="1" x14ac:dyDescent="0.25">
      <c r="A11" s="223" t="s">
        <v>73</v>
      </c>
      <c r="B11" s="48" t="s">
        <v>74</v>
      </c>
      <c r="C11" s="847"/>
      <c r="D11" s="847"/>
      <c r="E11" s="847"/>
      <c r="F11" s="847"/>
      <c r="G11" s="848"/>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76</v>
      </c>
      <c r="B13" s="46" t="s">
        <v>189</v>
      </c>
      <c r="C13" s="222"/>
      <c r="D13" s="222"/>
      <c r="E13" s="849"/>
      <c r="F13" s="849"/>
      <c r="G13" s="850"/>
      <c r="H13" s="273"/>
      <c r="I13" s="270"/>
      <c r="J13" s="271"/>
      <c r="K13" s="272"/>
    </row>
    <row r="14" spans="1:25" s="218" customFormat="1" ht="20.100000000000001" customHeight="1" x14ac:dyDescent="0.25">
      <c r="A14" s="223" t="s">
        <v>77</v>
      </c>
      <c r="B14" s="47" t="s">
        <v>64</v>
      </c>
      <c r="C14" s="224"/>
      <c r="D14" s="853"/>
      <c r="E14" s="853"/>
      <c r="F14" s="853"/>
      <c r="G14" s="854"/>
      <c r="H14" s="279"/>
      <c r="I14" s="279"/>
      <c r="J14" s="239"/>
      <c r="K14" s="240"/>
    </row>
    <row r="15" spans="1:25" s="218" customFormat="1" ht="20.100000000000001" customHeight="1" x14ac:dyDescent="0.25">
      <c r="A15" s="223" t="s">
        <v>78</v>
      </c>
      <c r="B15" s="48" t="s">
        <v>66</v>
      </c>
      <c r="C15" s="847"/>
      <c r="D15" s="847"/>
      <c r="E15" s="847"/>
      <c r="F15" s="847"/>
      <c r="G15" s="848"/>
      <c r="H15" s="280"/>
      <c r="I15" s="280"/>
      <c r="J15" s="43" t="s">
        <v>107</v>
      </c>
      <c r="K15" s="241"/>
    </row>
    <row r="16" spans="1:25" s="218" customFormat="1" ht="20.100000000000001" customHeight="1" x14ac:dyDescent="0.25">
      <c r="A16" s="223" t="s">
        <v>79</v>
      </c>
      <c r="B16" s="48" t="s">
        <v>68</v>
      </c>
      <c r="C16" s="847"/>
      <c r="D16" s="847"/>
      <c r="E16" s="847"/>
      <c r="F16" s="847"/>
      <c r="G16" s="848"/>
      <c r="H16" s="280"/>
      <c r="I16" s="280"/>
      <c r="J16" s="43" t="s">
        <v>107</v>
      </c>
      <c r="K16" s="241"/>
    </row>
    <row r="17" spans="1:11" s="218" customFormat="1" ht="20.100000000000001" customHeight="1" x14ac:dyDescent="0.25">
      <c r="A17" s="223" t="s">
        <v>80</v>
      </c>
      <c r="B17" s="48" t="s">
        <v>70</v>
      </c>
      <c r="C17" s="847"/>
      <c r="D17" s="847"/>
      <c r="E17" s="847"/>
      <c r="F17" s="847"/>
      <c r="G17" s="848"/>
      <c r="H17" s="280"/>
      <c r="I17" s="280"/>
      <c r="J17" s="43" t="s">
        <v>107</v>
      </c>
      <c r="K17" s="241"/>
    </row>
    <row r="18" spans="1:11" s="218" customFormat="1" ht="20.100000000000001" customHeight="1" x14ac:dyDescent="0.25">
      <c r="A18" s="223" t="s">
        <v>81</v>
      </c>
      <c r="B18" s="48" t="s">
        <v>72</v>
      </c>
      <c r="C18" s="847"/>
      <c r="D18" s="847"/>
      <c r="E18" s="847"/>
      <c r="F18" s="847"/>
      <c r="G18" s="848"/>
      <c r="H18" s="280"/>
      <c r="I18" s="280"/>
      <c r="J18" s="43" t="s">
        <v>107</v>
      </c>
      <c r="K18" s="241"/>
    </row>
    <row r="19" spans="1:11" s="218" customFormat="1" ht="20.100000000000001" customHeight="1" x14ac:dyDescent="0.25">
      <c r="A19" s="223" t="s">
        <v>82</v>
      </c>
      <c r="B19" s="48" t="s">
        <v>74</v>
      </c>
      <c r="C19" s="847"/>
      <c r="D19" s="847"/>
      <c r="E19" s="847"/>
      <c r="F19" s="847"/>
      <c r="G19" s="848"/>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2" t="s">
        <v>75</v>
      </c>
    </row>
    <row r="21" spans="1:11" s="218" customFormat="1" ht="20.100000000000001" customHeight="1" x14ac:dyDescent="0.25">
      <c r="A21" s="221" t="s">
        <v>47</v>
      </c>
      <c r="B21" s="46" t="s">
        <v>189</v>
      </c>
      <c r="C21" s="222"/>
      <c r="D21" s="222"/>
      <c r="E21" s="849"/>
      <c r="F21" s="849"/>
      <c r="G21" s="850"/>
      <c r="H21" s="273"/>
      <c r="I21" s="270"/>
      <c r="J21" s="271"/>
      <c r="K21" s="272"/>
    </row>
    <row r="22" spans="1:11" s="218" customFormat="1" ht="20.100000000000001" customHeight="1" x14ac:dyDescent="0.25">
      <c r="A22" s="223" t="s">
        <v>48</v>
      </c>
      <c r="B22" s="47" t="s">
        <v>64</v>
      </c>
      <c r="C22" s="224"/>
      <c r="D22" s="853"/>
      <c r="E22" s="853"/>
      <c r="F22" s="853"/>
      <c r="G22" s="854"/>
      <c r="H22" s="279"/>
      <c r="I22" s="279"/>
      <c r="J22" s="239"/>
      <c r="K22" s="240"/>
    </row>
    <row r="23" spans="1:11" s="218" customFormat="1" ht="20.100000000000001" customHeight="1" x14ac:dyDescent="0.25">
      <c r="A23" s="223" t="s">
        <v>83</v>
      </c>
      <c r="B23" s="48" t="s">
        <v>66</v>
      </c>
      <c r="C23" s="847"/>
      <c r="D23" s="847"/>
      <c r="E23" s="847"/>
      <c r="F23" s="847"/>
      <c r="G23" s="848"/>
      <c r="H23" s="280"/>
      <c r="I23" s="280"/>
      <c r="J23" s="43" t="s">
        <v>107</v>
      </c>
      <c r="K23" s="241"/>
    </row>
    <row r="24" spans="1:11" s="218" customFormat="1" ht="20.100000000000001" customHeight="1" x14ac:dyDescent="0.25">
      <c r="A24" s="223" t="s">
        <v>84</v>
      </c>
      <c r="B24" s="48" t="s">
        <v>68</v>
      </c>
      <c r="C24" s="847"/>
      <c r="D24" s="847"/>
      <c r="E24" s="847"/>
      <c r="F24" s="847"/>
      <c r="G24" s="848"/>
      <c r="H24" s="280"/>
      <c r="I24" s="280"/>
      <c r="J24" s="43" t="s">
        <v>107</v>
      </c>
      <c r="K24" s="241"/>
    </row>
    <row r="25" spans="1:11" s="218" customFormat="1" ht="20.100000000000001" customHeight="1" x14ac:dyDescent="0.25">
      <c r="A25" s="223" t="s">
        <v>85</v>
      </c>
      <c r="B25" s="48" t="s">
        <v>70</v>
      </c>
      <c r="C25" s="847"/>
      <c r="D25" s="847"/>
      <c r="E25" s="847"/>
      <c r="F25" s="847"/>
      <c r="G25" s="848"/>
      <c r="H25" s="280"/>
      <c r="I25" s="280"/>
      <c r="J25" s="43" t="s">
        <v>107</v>
      </c>
      <c r="K25" s="241"/>
    </row>
    <row r="26" spans="1:11" s="218" customFormat="1" ht="20.100000000000001" customHeight="1" x14ac:dyDescent="0.25">
      <c r="A26" s="223" t="s">
        <v>86</v>
      </c>
      <c r="B26" s="48" t="s">
        <v>72</v>
      </c>
      <c r="C26" s="847"/>
      <c r="D26" s="847"/>
      <c r="E26" s="847"/>
      <c r="F26" s="847"/>
      <c r="G26" s="848"/>
      <c r="H26" s="280"/>
      <c r="I26" s="280"/>
      <c r="J26" s="43" t="s">
        <v>107</v>
      </c>
      <c r="K26" s="241"/>
    </row>
    <row r="27" spans="1:11" s="218" customFormat="1" ht="20.100000000000001" customHeight="1" x14ac:dyDescent="0.25">
      <c r="A27" s="223" t="s">
        <v>87</v>
      </c>
      <c r="B27" s="48" t="s">
        <v>74</v>
      </c>
      <c r="C27" s="847"/>
      <c r="D27" s="847"/>
      <c r="E27" s="847"/>
      <c r="F27" s="847"/>
      <c r="G27" s="848"/>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88</v>
      </c>
      <c r="B29" s="46" t="s">
        <v>189</v>
      </c>
      <c r="C29" s="222"/>
      <c r="D29" s="227"/>
      <c r="E29" s="857"/>
      <c r="F29" s="857"/>
      <c r="G29" s="858"/>
      <c r="H29" s="273"/>
      <c r="I29" s="270"/>
      <c r="J29" s="271"/>
      <c r="K29" s="272"/>
    </row>
    <row r="30" spans="1:11" s="218" customFormat="1" ht="20.100000000000001" customHeight="1" x14ac:dyDescent="0.25">
      <c r="A30" s="223" t="s">
        <v>89</v>
      </c>
      <c r="B30" s="47" t="s">
        <v>64</v>
      </c>
      <c r="C30" s="224"/>
      <c r="D30" s="851"/>
      <c r="E30" s="851"/>
      <c r="F30" s="851"/>
      <c r="G30" s="852"/>
      <c r="H30" s="279"/>
      <c r="I30" s="279"/>
      <c r="J30" s="239"/>
      <c r="K30" s="240"/>
    </row>
    <row r="31" spans="1:11" s="218" customFormat="1" ht="20.100000000000001" customHeight="1" x14ac:dyDescent="0.25">
      <c r="A31" s="223" t="s">
        <v>90</v>
      </c>
      <c r="B31" s="48" t="s">
        <v>66</v>
      </c>
      <c r="C31" s="847"/>
      <c r="D31" s="847"/>
      <c r="E31" s="847"/>
      <c r="F31" s="847"/>
      <c r="G31" s="848"/>
      <c r="H31" s="280"/>
      <c r="I31" s="280"/>
      <c r="J31" s="43" t="s">
        <v>107</v>
      </c>
      <c r="K31" s="241"/>
    </row>
    <row r="32" spans="1:11" s="218" customFormat="1" ht="20.100000000000001" customHeight="1" x14ac:dyDescent="0.25">
      <c r="A32" s="223" t="s">
        <v>91</v>
      </c>
      <c r="B32" s="48" t="s">
        <v>68</v>
      </c>
      <c r="C32" s="847"/>
      <c r="D32" s="847"/>
      <c r="E32" s="847"/>
      <c r="F32" s="847"/>
      <c r="G32" s="848"/>
      <c r="H32" s="280"/>
      <c r="I32" s="280"/>
      <c r="J32" s="43" t="s">
        <v>107</v>
      </c>
      <c r="K32" s="241"/>
    </row>
    <row r="33" spans="1:11" s="218" customFormat="1" ht="20.100000000000001" customHeight="1" x14ac:dyDescent="0.25">
      <c r="A33" s="223" t="s">
        <v>92</v>
      </c>
      <c r="B33" s="48" t="s">
        <v>70</v>
      </c>
      <c r="C33" s="847"/>
      <c r="D33" s="847"/>
      <c r="E33" s="847"/>
      <c r="F33" s="847"/>
      <c r="G33" s="848"/>
      <c r="H33" s="280"/>
      <c r="I33" s="280"/>
      <c r="J33" s="43" t="s">
        <v>107</v>
      </c>
      <c r="K33" s="241"/>
    </row>
    <row r="34" spans="1:11" s="218" customFormat="1" ht="20.100000000000001" customHeight="1" x14ac:dyDescent="0.25">
      <c r="A34" s="223" t="s">
        <v>93</v>
      </c>
      <c r="B34" s="48" t="s">
        <v>72</v>
      </c>
      <c r="C34" s="847"/>
      <c r="D34" s="847"/>
      <c r="E34" s="847"/>
      <c r="F34" s="847"/>
      <c r="G34" s="848"/>
      <c r="H34" s="280"/>
      <c r="I34" s="280"/>
      <c r="J34" s="43" t="s">
        <v>107</v>
      </c>
      <c r="K34" s="241"/>
    </row>
    <row r="35" spans="1:11" s="218" customFormat="1" ht="20.100000000000001" customHeight="1" x14ac:dyDescent="0.25">
      <c r="A35" s="223" t="s">
        <v>94</v>
      </c>
      <c r="B35" s="48" t="s">
        <v>74</v>
      </c>
      <c r="C35" s="847"/>
      <c r="D35" s="847"/>
      <c r="E35" s="847"/>
      <c r="F35" s="847"/>
      <c r="G35" s="848"/>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2" t="s">
        <v>75</v>
      </c>
    </row>
    <row r="37" spans="1:11" s="218" customFormat="1" ht="20.100000000000001" customHeight="1" x14ac:dyDescent="0.25">
      <c r="A37" s="221" t="s">
        <v>95</v>
      </c>
      <c r="B37" s="46" t="s">
        <v>189</v>
      </c>
      <c r="C37" s="222"/>
      <c r="D37" s="222"/>
      <c r="E37" s="849"/>
      <c r="F37" s="849"/>
      <c r="G37" s="850"/>
      <c r="H37" s="273"/>
      <c r="I37" s="270"/>
      <c r="J37" s="271"/>
      <c r="K37" s="272"/>
    </row>
    <row r="38" spans="1:11" s="218" customFormat="1" ht="20.100000000000001" customHeight="1" x14ac:dyDescent="0.25">
      <c r="A38" s="223" t="s">
        <v>96</v>
      </c>
      <c r="B38" s="47" t="s">
        <v>64</v>
      </c>
      <c r="C38" s="224"/>
      <c r="D38" s="853"/>
      <c r="E38" s="853"/>
      <c r="F38" s="853"/>
      <c r="G38" s="854"/>
      <c r="H38" s="279"/>
      <c r="I38" s="279"/>
      <c r="J38" s="239"/>
      <c r="K38" s="240"/>
    </row>
    <row r="39" spans="1:11" s="218" customFormat="1" ht="20.100000000000001" customHeight="1" x14ac:dyDescent="0.25">
      <c r="A39" s="223" t="s">
        <v>97</v>
      </c>
      <c r="B39" s="48" t="s">
        <v>66</v>
      </c>
      <c r="C39" s="847"/>
      <c r="D39" s="847"/>
      <c r="E39" s="847"/>
      <c r="F39" s="847"/>
      <c r="G39" s="848"/>
      <c r="H39" s="280"/>
      <c r="I39" s="280"/>
      <c r="J39" s="43" t="s">
        <v>107</v>
      </c>
      <c r="K39" s="241"/>
    </row>
    <row r="40" spans="1:11" s="218" customFormat="1" ht="20.100000000000001" customHeight="1" x14ac:dyDescent="0.25">
      <c r="A40" s="223" t="s">
        <v>98</v>
      </c>
      <c r="B40" s="48" t="s">
        <v>68</v>
      </c>
      <c r="C40" s="847"/>
      <c r="D40" s="847"/>
      <c r="E40" s="847"/>
      <c r="F40" s="847"/>
      <c r="G40" s="848"/>
      <c r="H40" s="280"/>
      <c r="I40" s="280"/>
      <c r="J40" s="43" t="s">
        <v>107</v>
      </c>
      <c r="K40" s="241"/>
    </row>
    <row r="41" spans="1:11" s="218" customFormat="1" ht="20.100000000000001" customHeight="1" x14ac:dyDescent="0.25">
      <c r="A41" s="223" t="s">
        <v>99</v>
      </c>
      <c r="B41" s="48" t="s">
        <v>70</v>
      </c>
      <c r="C41" s="847"/>
      <c r="D41" s="847"/>
      <c r="E41" s="847"/>
      <c r="F41" s="847"/>
      <c r="G41" s="848"/>
      <c r="H41" s="280"/>
      <c r="I41" s="280"/>
      <c r="J41" s="43" t="s">
        <v>107</v>
      </c>
      <c r="K41" s="241"/>
    </row>
    <row r="42" spans="1:11" s="218" customFormat="1" ht="20.100000000000001" customHeight="1" x14ac:dyDescent="0.25">
      <c r="A42" s="223" t="s">
        <v>100</v>
      </c>
      <c r="B42" s="48" t="s">
        <v>72</v>
      </c>
      <c r="C42" s="847"/>
      <c r="D42" s="847"/>
      <c r="E42" s="847"/>
      <c r="F42" s="847"/>
      <c r="G42" s="848"/>
      <c r="H42" s="280"/>
      <c r="I42" s="280"/>
      <c r="J42" s="43" t="s">
        <v>107</v>
      </c>
      <c r="K42" s="241"/>
    </row>
    <row r="43" spans="1:11" s="218" customFormat="1" ht="20.100000000000001" customHeight="1" x14ac:dyDescent="0.25">
      <c r="A43" s="223" t="s">
        <v>101</v>
      </c>
      <c r="B43" s="48" t="s">
        <v>74</v>
      </c>
      <c r="C43" s="847"/>
      <c r="D43" s="847"/>
      <c r="E43" s="847"/>
      <c r="F43" s="847"/>
      <c r="G43" s="848"/>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2" t="s">
        <v>134</v>
      </c>
      <c r="C46" s="843"/>
      <c r="D46" s="843"/>
      <c r="E46" s="843"/>
      <c r="F46" s="843"/>
      <c r="G46" s="843"/>
      <c r="H46" s="843"/>
      <c r="I46" s="843"/>
      <c r="J46" s="843"/>
      <c r="K46" s="843"/>
    </row>
    <row r="47" spans="1:11" s="229" customFormat="1" ht="5.25" customHeight="1" x14ac:dyDescent="0.2">
      <c r="A47" s="27"/>
      <c r="B47" s="75"/>
    </row>
    <row r="48" spans="1:11" s="229" customFormat="1" ht="24" customHeight="1" x14ac:dyDescent="0.2">
      <c r="A48" s="230" t="s">
        <v>141</v>
      </c>
      <c r="B48" s="842" t="s">
        <v>431</v>
      </c>
      <c r="C48" s="598"/>
      <c r="D48" s="598"/>
      <c r="E48" s="598"/>
      <c r="F48" s="598"/>
      <c r="G48" s="231" t="s">
        <v>141</v>
      </c>
      <c r="H48" s="843" t="s">
        <v>143</v>
      </c>
      <c r="I48" s="843"/>
      <c r="J48" s="843"/>
      <c r="K48" s="843"/>
    </row>
    <row r="49" spans="1:11" s="229" customFormat="1" ht="13.5" customHeight="1" x14ac:dyDescent="0.2">
      <c r="A49" s="230"/>
      <c r="B49" s="844" t="s">
        <v>432</v>
      </c>
      <c r="C49" s="846"/>
      <c r="D49" s="846"/>
      <c r="E49" s="846"/>
      <c r="F49" s="846"/>
      <c r="G49" s="846"/>
      <c r="H49" s="843" t="s">
        <v>7089</v>
      </c>
      <c r="I49" s="843"/>
      <c r="J49" s="843"/>
      <c r="K49" s="843"/>
    </row>
    <row r="50" spans="1:11" s="229" customFormat="1" ht="13.5" customHeight="1" x14ac:dyDescent="0.2">
      <c r="A50" s="230"/>
      <c r="B50" s="74" t="s">
        <v>144</v>
      </c>
      <c r="C50" s="218"/>
      <c r="D50" s="218"/>
      <c r="E50" s="218"/>
      <c r="F50" s="218"/>
      <c r="G50" s="218"/>
      <c r="H50" s="843" t="s">
        <v>7090</v>
      </c>
      <c r="I50" s="843"/>
      <c r="J50" s="843"/>
      <c r="K50" s="843"/>
    </row>
    <row r="51" spans="1:11" s="229" customFormat="1" ht="13.5" customHeight="1" x14ac:dyDescent="0.2">
      <c r="A51" s="230"/>
      <c r="B51" s="844" t="s">
        <v>433</v>
      </c>
      <c r="C51" s="845"/>
      <c r="D51" s="845"/>
      <c r="E51" s="845"/>
      <c r="F51" s="845"/>
      <c r="G51" s="845"/>
      <c r="H51" s="229" t="s">
        <v>140</v>
      </c>
    </row>
    <row r="52" spans="1:11" s="218" customFormat="1" ht="13.5" customHeight="1" x14ac:dyDescent="0.2">
      <c r="A52" s="232"/>
      <c r="H52" s="218" t="s">
        <v>8218</v>
      </c>
    </row>
    <row r="53" spans="1:11" s="218" customFormat="1" ht="13.5" customHeight="1" x14ac:dyDescent="0.2">
      <c r="A53" s="232"/>
      <c r="B53" s="844"/>
      <c r="C53" s="846"/>
      <c r="D53" s="846"/>
      <c r="E53" s="846"/>
      <c r="F53" s="846"/>
      <c r="G53" s="846"/>
      <c r="H53" s="218" t="s">
        <v>8219</v>
      </c>
    </row>
    <row r="54" spans="1:11" s="218" customFormat="1" ht="13.5" customHeight="1" x14ac:dyDescent="0.2">
      <c r="A54" s="232"/>
      <c r="B54" s="844"/>
      <c r="C54" s="846"/>
      <c r="D54" s="846"/>
      <c r="E54" s="846"/>
      <c r="F54" s="846"/>
      <c r="G54" s="846"/>
      <c r="H54" s="218" t="s">
        <v>8221</v>
      </c>
    </row>
    <row r="55" spans="1:11" s="218" customFormat="1" ht="13.5" customHeight="1" x14ac:dyDescent="0.2">
      <c r="A55" s="232"/>
      <c r="B55" s="74"/>
      <c r="H55" s="218" t="s">
        <v>8220</v>
      </c>
    </row>
    <row r="56" spans="1:11" s="218" customFormat="1" ht="13.5" customHeight="1" thickBot="1" x14ac:dyDescent="0.25">
      <c r="A56" s="228"/>
      <c r="B56" s="844"/>
      <c r="C56" s="845"/>
      <c r="D56" s="845"/>
      <c r="E56" s="845"/>
      <c r="F56" s="845"/>
      <c r="G56" s="845"/>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1"/>
      <c r="B59" s="2"/>
      <c r="C59" s="2"/>
      <c r="D59" s="2"/>
      <c r="E59" s="2"/>
      <c r="F59" s="2"/>
      <c r="G59" s="2"/>
      <c r="H59" s="2"/>
      <c r="I59" s="2"/>
      <c r="J59" s="2"/>
      <c r="K59" s="2"/>
    </row>
    <row r="60" spans="1:11" ht="18.75" customHeight="1" x14ac:dyDescent="0.2">
      <c r="A60" s="3"/>
      <c r="B60" s="2"/>
    </row>
    <row r="61" spans="1:11" x14ac:dyDescent="0.2">
      <c r="B61" s="2"/>
    </row>
    <row r="62" spans="1:11" x14ac:dyDescent="0.2">
      <c r="B62" s="2"/>
    </row>
    <row r="63" spans="1:11" x14ac:dyDescent="0.2">
      <c r="B63" s="2"/>
    </row>
    <row r="65" spans="2:17" x14ac:dyDescent="0.2">
      <c r="B65" s="841"/>
      <c r="C65" s="841"/>
      <c r="D65" s="841"/>
      <c r="E65" s="841"/>
    </row>
    <row r="66" spans="2:17" x14ac:dyDescent="0.2">
      <c r="H66" s="238"/>
      <c r="I66" s="238"/>
      <c r="J66" s="238"/>
      <c r="K66" s="238"/>
    </row>
    <row r="67" spans="2:17" ht="12.75" customHeight="1" x14ac:dyDescent="0.2">
      <c r="B67" s="238"/>
      <c r="C67" s="238"/>
      <c r="D67" s="238"/>
      <c r="E67" s="238"/>
      <c r="F67" s="238"/>
      <c r="G67" s="238"/>
      <c r="H67" s="238"/>
      <c r="I67" s="238"/>
      <c r="J67" s="238"/>
      <c r="K67" s="238"/>
      <c r="L67" s="238"/>
      <c r="M67" s="238"/>
      <c r="N67" s="238"/>
      <c r="O67" s="238"/>
      <c r="P67" s="238"/>
      <c r="Q67" s="238"/>
    </row>
    <row r="68" spans="2:17" x14ac:dyDescent="0.2">
      <c r="B68" s="238"/>
      <c r="C68" s="238"/>
      <c r="D68" s="238"/>
      <c r="E68" s="238"/>
      <c r="F68" s="238"/>
      <c r="G68" s="238"/>
      <c r="H68" s="238"/>
      <c r="I68" s="238"/>
      <c r="J68" s="238"/>
      <c r="K68" s="238"/>
      <c r="L68" s="238"/>
      <c r="M68" s="238"/>
      <c r="N68" s="238"/>
      <c r="O68" s="238"/>
      <c r="P68" s="238"/>
      <c r="Q68" s="238"/>
    </row>
    <row r="69" spans="2:17" x14ac:dyDescent="0.2">
      <c r="B69" s="238"/>
      <c r="C69" s="238"/>
      <c r="D69" s="238"/>
      <c r="E69" s="238"/>
      <c r="F69" s="238"/>
      <c r="G69" s="238"/>
      <c r="H69" s="238"/>
      <c r="I69" s="238"/>
      <c r="J69" s="238"/>
      <c r="K69" s="238"/>
      <c r="L69" s="238"/>
      <c r="M69" s="238"/>
      <c r="N69" s="238"/>
      <c r="O69" s="238"/>
      <c r="P69" s="238"/>
      <c r="Q69" s="238"/>
    </row>
    <row r="70" spans="2:17" x14ac:dyDescent="0.2">
      <c r="B70" s="238"/>
      <c r="C70" s="238"/>
      <c r="D70" s="238"/>
      <c r="E70" s="238"/>
      <c r="F70" s="238"/>
      <c r="G70" s="238"/>
      <c r="H70" s="238"/>
      <c r="I70" s="238"/>
      <c r="J70" s="238"/>
      <c r="K70" s="238"/>
      <c r="L70" s="238"/>
      <c r="M70" s="238"/>
      <c r="N70" s="238"/>
      <c r="O70" s="238"/>
      <c r="P70" s="238"/>
      <c r="Q70" s="238"/>
    </row>
    <row r="71" spans="2:17" x14ac:dyDescent="0.2">
      <c r="B71" s="238"/>
      <c r="C71" s="238"/>
      <c r="D71" s="238"/>
      <c r="E71" s="238"/>
      <c r="F71" s="238"/>
      <c r="G71" s="238"/>
      <c r="L71" s="238"/>
      <c r="M71" s="238"/>
      <c r="N71" s="238"/>
      <c r="O71" s="238"/>
      <c r="P71" s="238"/>
      <c r="Q71" s="23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7P0qBJYv/2chbpal3FaHXAT0/35dAe/6nbmBIRIPAMuS/uY1Nmdmdzf5Kjhc/GTDr0tEK0EinfQTiwzVhfM1BQ==" saltValue="ujfF9v1e/K4C8r5sw8f05g==" spinCount="100000" sheet="1" objects="1" scenarios="1" selectLockedCells="1"/>
  <mergeCells count="49">
    <mergeCell ref="E5:G5"/>
    <mergeCell ref="E13:G13"/>
    <mergeCell ref="E21:G21"/>
    <mergeCell ref="E29:G29"/>
    <mergeCell ref="D6:G6"/>
    <mergeCell ref="C7:G7"/>
    <mergeCell ref="C18:G18"/>
    <mergeCell ref="C19:G19"/>
    <mergeCell ref="C8:G8"/>
    <mergeCell ref="C9:G9"/>
    <mergeCell ref="C10:G10"/>
    <mergeCell ref="C11:G11"/>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C40:G40"/>
    <mergeCell ref="D30:G30"/>
    <mergeCell ref="C31:G31"/>
    <mergeCell ref="C32:G32"/>
    <mergeCell ref="C33:G33"/>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E37:G37"/>
  </mergeCells>
  <phoneticPr fontId="0" type="noConversion"/>
  <dataValidations count="1">
    <dataValidation type="list" allowBlank="1" showInputMessage="1" showErrorMessage="1" sqref="J6 K6:K11 K14:K19 J14 J22 K22:K27 J30 K30:K35 J38 K38: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219"/>
  <sheetViews>
    <sheetView showGridLines="0" showRowColHeaders="0"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33" t="s">
        <v>394</v>
      </c>
      <c r="B1" s="834"/>
      <c r="C1" s="834"/>
      <c r="D1" s="834"/>
      <c r="E1" s="834"/>
      <c r="F1" s="834"/>
      <c r="G1" s="834"/>
      <c r="H1" s="834"/>
      <c r="I1" s="834"/>
      <c r="J1" s="834"/>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38" t="s">
        <v>188</v>
      </c>
      <c r="C2" s="839"/>
      <c r="D2" s="839"/>
      <c r="E2" s="839"/>
      <c r="F2" s="839"/>
      <c r="G2" s="839"/>
      <c r="H2" s="839"/>
      <c r="I2" s="839"/>
      <c r="J2" s="839"/>
      <c r="K2" s="840"/>
    </row>
    <row r="3" spans="1:25" s="218" customFormat="1" ht="60" x14ac:dyDescent="0.2">
      <c r="A3" s="242"/>
      <c r="B3" s="835" t="str">
        <f>Title5</f>
        <v>2019 JOINT-VENTURE OR OPTION AGREEMENT PARTICIPANTS</v>
      </c>
      <c r="C3" s="836"/>
      <c r="D3" s="836"/>
      <c r="E3" s="836"/>
      <c r="F3" s="836"/>
      <c r="G3" s="837"/>
      <c r="H3" s="54" t="s">
        <v>56</v>
      </c>
      <c r="I3" s="55" t="s">
        <v>57</v>
      </c>
      <c r="J3" s="55" t="s">
        <v>58</v>
      </c>
      <c r="K3" s="56" t="s">
        <v>59</v>
      </c>
    </row>
    <row r="4" spans="1:25" s="218" customFormat="1" ht="13.5" thickBot="1" x14ac:dyDescent="0.25">
      <c r="A4" s="226"/>
      <c r="B4" s="57"/>
      <c r="C4" s="58"/>
      <c r="D4" s="58"/>
      <c r="E4" s="58"/>
      <c r="F4" s="58"/>
      <c r="G4" s="58"/>
      <c r="H4" s="59" t="s">
        <v>60</v>
      </c>
      <c r="I4" s="60" t="s">
        <v>60</v>
      </c>
      <c r="J4" s="60" t="s">
        <v>61</v>
      </c>
      <c r="K4" s="61" t="s">
        <v>61</v>
      </c>
    </row>
    <row r="5" spans="1:25" s="218" customFormat="1" ht="20.100000000000001" customHeight="1" x14ac:dyDescent="0.25">
      <c r="A5" s="221" t="s">
        <v>213</v>
      </c>
      <c r="B5" s="62" t="s">
        <v>189</v>
      </c>
      <c r="C5" s="243"/>
      <c r="D5" s="243"/>
      <c r="E5" s="860"/>
      <c r="F5" s="860"/>
      <c r="G5" s="861"/>
      <c r="H5" s="278"/>
      <c r="I5" s="270"/>
      <c r="J5" s="271"/>
      <c r="K5" s="272"/>
    </row>
    <row r="6" spans="1:25" s="218" customFormat="1" ht="20.100000000000001" customHeight="1" x14ac:dyDescent="0.25">
      <c r="A6" s="223" t="s">
        <v>218</v>
      </c>
      <c r="B6" s="63" t="s">
        <v>64</v>
      </c>
      <c r="C6" s="244"/>
      <c r="D6" s="864"/>
      <c r="E6" s="864"/>
      <c r="F6" s="864"/>
      <c r="G6" s="865"/>
      <c r="H6" s="279"/>
      <c r="I6" s="279"/>
      <c r="J6" s="239"/>
      <c r="K6" s="240"/>
    </row>
    <row r="7" spans="1:25" s="218" customFormat="1" ht="20.100000000000001" customHeight="1" x14ac:dyDescent="0.25">
      <c r="A7" s="223" t="s">
        <v>219</v>
      </c>
      <c r="B7" s="64" t="s">
        <v>66</v>
      </c>
      <c r="C7" s="866"/>
      <c r="D7" s="866"/>
      <c r="E7" s="866"/>
      <c r="F7" s="866"/>
      <c r="G7" s="867"/>
      <c r="H7" s="280"/>
      <c r="I7" s="280"/>
      <c r="J7" s="65" t="s">
        <v>107</v>
      </c>
      <c r="K7" s="241"/>
    </row>
    <row r="8" spans="1:25" s="218" customFormat="1" ht="20.100000000000001" customHeight="1" x14ac:dyDescent="0.25">
      <c r="A8" s="223" t="s">
        <v>220</v>
      </c>
      <c r="B8" s="64" t="s">
        <v>68</v>
      </c>
      <c r="C8" s="866"/>
      <c r="D8" s="866"/>
      <c r="E8" s="866"/>
      <c r="F8" s="866"/>
      <c r="G8" s="867"/>
      <c r="H8" s="280"/>
      <c r="I8" s="280"/>
      <c r="J8" s="65" t="s">
        <v>107</v>
      </c>
      <c r="K8" s="241"/>
    </row>
    <row r="9" spans="1:25" s="218" customFormat="1" ht="20.100000000000001" customHeight="1" x14ac:dyDescent="0.25">
      <c r="A9" s="223" t="s">
        <v>221</v>
      </c>
      <c r="B9" s="64" t="s">
        <v>70</v>
      </c>
      <c r="C9" s="866"/>
      <c r="D9" s="866"/>
      <c r="E9" s="866"/>
      <c r="F9" s="866"/>
      <c r="G9" s="867"/>
      <c r="H9" s="280"/>
      <c r="I9" s="280"/>
      <c r="J9" s="65" t="s">
        <v>107</v>
      </c>
      <c r="K9" s="241"/>
    </row>
    <row r="10" spans="1:25" s="218" customFormat="1" ht="20.100000000000001" customHeight="1" x14ac:dyDescent="0.25">
      <c r="A10" s="223" t="s">
        <v>222</v>
      </c>
      <c r="B10" s="64" t="s">
        <v>72</v>
      </c>
      <c r="C10" s="866"/>
      <c r="D10" s="866"/>
      <c r="E10" s="866"/>
      <c r="F10" s="866"/>
      <c r="G10" s="867"/>
      <c r="H10" s="280"/>
      <c r="I10" s="280"/>
      <c r="J10" s="65" t="s">
        <v>107</v>
      </c>
      <c r="K10" s="241"/>
    </row>
    <row r="11" spans="1:25" s="218" customFormat="1" ht="20.100000000000001" customHeight="1" x14ac:dyDescent="0.25">
      <c r="A11" s="223" t="s">
        <v>223</v>
      </c>
      <c r="B11" s="64" t="s">
        <v>74</v>
      </c>
      <c r="C11" s="866"/>
      <c r="D11" s="866"/>
      <c r="E11" s="866"/>
      <c r="F11" s="866"/>
      <c r="G11" s="867"/>
      <c r="H11" s="280"/>
      <c r="I11" s="280"/>
      <c r="J11" s="65" t="s">
        <v>107</v>
      </c>
      <c r="K11" s="241"/>
    </row>
    <row r="12" spans="1:25" s="218" customFormat="1" ht="15" customHeight="1" thickBot="1" x14ac:dyDescent="0.3">
      <c r="A12" s="225"/>
      <c r="B12" s="66"/>
      <c r="C12" s="67"/>
      <c r="D12" s="68"/>
      <c r="E12" s="69"/>
      <c r="F12" s="69"/>
      <c r="G12" s="69"/>
      <c r="H12" s="24">
        <v>100</v>
      </c>
      <c r="I12" s="24">
        <v>100</v>
      </c>
      <c r="J12" s="70" t="s">
        <v>107</v>
      </c>
      <c r="K12" s="52" t="s">
        <v>75</v>
      </c>
    </row>
    <row r="13" spans="1:25" s="218" customFormat="1" ht="20.100000000000001" customHeight="1" x14ac:dyDescent="0.25">
      <c r="A13" s="221" t="s">
        <v>224</v>
      </c>
      <c r="B13" s="62" t="s">
        <v>189</v>
      </c>
      <c r="C13" s="243"/>
      <c r="D13" s="243"/>
      <c r="E13" s="860"/>
      <c r="F13" s="860"/>
      <c r="G13" s="861"/>
      <c r="H13" s="278"/>
      <c r="I13" s="270"/>
      <c r="J13" s="271"/>
      <c r="K13" s="272"/>
    </row>
    <row r="14" spans="1:25" s="218" customFormat="1" ht="20.100000000000001" customHeight="1" x14ac:dyDescent="0.25">
      <c r="A14" s="223" t="s">
        <v>225</v>
      </c>
      <c r="B14" s="63" t="s">
        <v>64</v>
      </c>
      <c r="C14" s="244"/>
      <c r="D14" s="864"/>
      <c r="E14" s="864"/>
      <c r="F14" s="864"/>
      <c r="G14" s="865"/>
      <c r="H14" s="279"/>
      <c r="I14" s="279"/>
      <c r="J14" s="247"/>
      <c r="K14" s="241"/>
    </row>
    <row r="15" spans="1:25" s="218" customFormat="1" ht="20.100000000000001" customHeight="1" x14ac:dyDescent="0.25">
      <c r="A15" s="223" t="s">
        <v>226</v>
      </c>
      <c r="B15" s="64" t="s">
        <v>66</v>
      </c>
      <c r="C15" s="866"/>
      <c r="D15" s="866"/>
      <c r="E15" s="866"/>
      <c r="F15" s="866"/>
      <c r="G15" s="867"/>
      <c r="H15" s="280"/>
      <c r="I15" s="280"/>
      <c r="J15" s="65" t="s">
        <v>107</v>
      </c>
      <c r="K15" s="241"/>
    </row>
    <row r="16" spans="1:25" s="218" customFormat="1" ht="20.100000000000001" customHeight="1" x14ac:dyDescent="0.25">
      <c r="A16" s="223" t="s">
        <v>227</v>
      </c>
      <c r="B16" s="64" t="s">
        <v>68</v>
      </c>
      <c r="C16" s="866"/>
      <c r="D16" s="866"/>
      <c r="E16" s="866"/>
      <c r="F16" s="866"/>
      <c r="G16" s="867"/>
      <c r="H16" s="280"/>
      <c r="I16" s="280"/>
      <c r="J16" s="65" t="s">
        <v>107</v>
      </c>
      <c r="K16" s="241"/>
    </row>
    <row r="17" spans="1:11" s="218" customFormat="1" ht="20.100000000000001" customHeight="1" x14ac:dyDescent="0.25">
      <c r="A17" s="223" t="s">
        <v>228</v>
      </c>
      <c r="B17" s="64" t="s">
        <v>70</v>
      </c>
      <c r="C17" s="866"/>
      <c r="D17" s="866"/>
      <c r="E17" s="866"/>
      <c r="F17" s="866"/>
      <c r="G17" s="867"/>
      <c r="H17" s="280"/>
      <c r="I17" s="280"/>
      <c r="J17" s="65" t="s">
        <v>107</v>
      </c>
      <c r="K17" s="241"/>
    </row>
    <row r="18" spans="1:11" s="218" customFormat="1" ht="20.100000000000001" customHeight="1" x14ac:dyDescent="0.25">
      <c r="A18" s="223" t="s">
        <v>229</v>
      </c>
      <c r="B18" s="64" t="s">
        <v>72</v>
      </c>
      <c r="C18" s="866"/>
      <c r="D18" s="866"/>
      <c r="E18" s="866"/>
      <c r="F18" s="866"/>
      <c r="G18" s="867"/>
      <c r="H18" s="280"/>
      <c r="I18" s="280"/>
      <c r="J18" s="65" t="s">
        <v>107</v>
      </c>
      <c r="K18" s="241"/>
    </row>
    <row r="19" spans="1:11" s="218" customFormat="1" ht="20.100000000000001" customHeight="1" x14ac:dyDescent="0.25">
      <c r="A19" s="223" t="s">
        <v>230</v>
      </c>
      <c r="B19" s="64" t="s">
        <v>74</v>
      </c>
      <c r="C19" s="866"/>
      <c r="D19" s="866"/>
      <c r="E19" s="866"/>
      <c r="F19" s="866"/>
      <c r="G19" s="867"/>
      <c r="H19" s="280"/>
      <c r="I19" s="280"/>
      <c r="J19" s="65" t="s">
        <v>107</v>
      </c>
      <c r="K19" s="241"/>
    </row>
    <row r="20" spans="1:11" s="218" customFormat="1" ht="15" customHeight="1" thickBot="1" x14ac:dyDescent="0.3">
      <c r="A20" s="225"/>
      <c r="B20" s="71"/>
      <c r="C20" s="72"/>
      <c r="D20" s="68"/>
      <c r="E20" s="69"/>
      <c r="F20" s="69"/>
      <c r="G20" s="69"/>
      <c r="H20" s="24">
        <v>100</v>
      </c>
      <c r="I20" s="24">
        <v>100</v>
      </c>
      <c r="J20" s="70" t="s">
        <v>107</v>
      </c>
      <c r="K20" s="52" t="s">
        <v>75</v>
      </c>
    </row>
    <row r="21" spans="1:11" s="218" customFormat="1" ht="20.100000000000001" customHeight="1" x14ac:dyDescent="0.25">
      <c r="A21" s="221" t="s">
        <v>231</v>
      </c>
      <c r="B21" s="62" t="s">
        <v>189</v>
      </c>
      <c r="C21" s="243"/>
      <c r="D21" s="243"/>
      <c r="E21" s="860"/>
      <c r="F21" s="860"/>
      <c r="G21" s="861"/>
      <c r="H21" s="278"/>
      <c r="I21" s="270"/>
      <c r="J21" s="271"/>
      <c r="K21" s="274"/>
    </row>
    <row r="22" spans="1:11" s="218" customFormat="1" ht="20.100000000000001" customHeight="1" x14ac:dyDescent="0.25">
      <c r="A22" s="223" t="s">
        <v>232</v>
      </c>
      <c r="B22" s="63" t="s">
        <v>64</v>
      </c>
      <c r="C22" s="244"/>
      <c r="D22" s="864"/>
      <c r="E22" s="864"/>
      <c r="F22" s="864"/>
      <c r="G22" s="865"/>
      <c r="H22" s="279"/>
      <c r="I22" s="279"/>
      <c r="J22" s="247"/>
      <c r="K22" s="241"/>
    </row>
    <row r="23" spans="1:11" s="218" customFormat="1" ht="20.100000000000001" customHeight="1" x14ac:dyDescent="0.25">
      <c r="A23" s="223" t="s">
        <v>233</v>
      </c>
      <c r="B23" s="64" t="s">
        <v>66</v>
      </c>
      <c r="C23" s="866"/>
      <c r="D23" s="866"/>
      <c r="E23" s="866"/>
      <c r="F23" s="866"/>
      <c r="G23" s="867"/>
      <c r="H23" s="280"/>
      <c r="I23" s="280"/>
      <c r="J23" s="65" t="s">
        <v>107</v>
      </c>
      <c r="K23" s="241"/>
    </row>
    <row r="24" spans="1:11" s="218" customFormat="1" ht="20.100000000000001" customHeight="1" x14ac:dyDescent="0.25">
      <c r="A24" s="223" t="s">
        <v>234</v>
      </c>
      <c r="B24" s="64" t="s">
        <v>68</v>
      </c>
      <c r="C24" s="866"/>
      <c r="D24" s="866"/>
      <c r="E24" s="866"/>
      <c r="F24" s="866"/>
      <c r="G24" s="867"/>
      <c r="H24" s="280"/>
      <c r="I24" s="280"/>
      <c r="J24" s="65" t="s">
        <v>107</v>
      </c>
      <c r="K24" s="241"/>
    </row>
    <row r="25" spans="1:11" s="218" customFormat="1" ht="20.100000000000001" customHeight="1" x14ac:dyDescent="0.25">
      <c r="A25" s="223" t="s">
        <v>235</v>
      </c>
      <c r="B25" s="64" t="s">
        <v>70</v>
      </c>
      <c r="C25" s="866"/>
      <c r="D25" s="866"/>
      <c r="E25" s="866"/>
      <c r="F25" s="866"/>
      <c r="G25" s="867"/>
      <c r="H25" s="280"/>
      <c r="I25" s="280"/>
      <c r="J25" s="65" t="s">
        <v>107</v>
      </c>
      <c r="K25" s="241"/>
    </row>
    <row r="26" spans="1:11" s="218" customFormat="1" ht="20.100000000000001" customHeight="1" x14ac:dyDescent="0.25">
      <c r="A26" s="223" t="s">
        <v>236</v>
      </c>
      <c r="B26" s="64" t="s">
        <v>72</v>
      </c>
      <c r="C26" s="866"/>
      <c r="D26" s="866"/>
      <c r="E26" s="866"/>
      <c r="F26" s="866"/>
      <c r="G26" s="867"/>
      <c r="H26" s="280"/>
      <c r="I26" s="280"/>
      <c r="J26" s="65" t="s">
        <v>107</v>
      </c>
      <c r="K26" s="241"/>
    </row>
    <row r="27" spans="1:11" s="218" customFormat="1" ht="20.100000000000001" customHeight="1" x14ac:dyDescent="0.25">
      <c r="A27" s="223" t="s">
        <v>237</v>
      </c>
      <c r="B27" s="64" t="s">
        <v>74</v>
      </c>
      <c r="C27" s="866"/>
      <c r="D27" s="866"/>
      <c r="E27" s="866"/>
      <c r="F27" s="866"/>
      <c r="G27" s="867"/>
      <c r="H27" s="280"/>
      <c r="I27" s="280"/>
      <c r="J27" s="65" t="s">
        <v>107</v>
      </c>
      <c r="K27" s="241"/>
    </row>
    <row r="28" spans="1:11" s="218" customFormat="1" ht="15" customHeight="1" thickBot="1" x14ac:dyDescent="0.3">
      <c r="A28" s="226"/>
      <c r="B28" s="71"/>
      <c r="C28" s="72"/>
      <c r="D28" s="68"/>
      <c r="E28" s="69"/>
      <c r="F28" s="69"/>
      <c r="G28" s="69"/>
      <c r="H28" s="24">
        <v>100</v>
      </c>
      <c r="I28" s="24">
        <v>100</v>
      </c>
      <c r="J28" s="70" t="s">
        <v>107</v>
      </c>
      <c r="K28" s="52" t="s">
        <v>75</v>
      </c>
    </row>
    <row r="29" spans="1:11" s="218" customFormat="1" ht="20.100000000000001" customHeight="1" x14ac:dyDescent="0.25">
      <c r="A29" s="221" t="s">
        <v>239</v>
      </c>
      <c r="B29" s="62" t="s">
        <v>189</v>
      </c>
      <c r="C29" s="243"/>
      <c r="D29" s="245"/>
      <c r="E29" s="862"/>
      <c r="F29" s="862"/>
      <c r="G29" s="863"/>
      <c r="H29" s="278"/>
      <c r="I29" s="270"/>
      <c r="J29" s="271"/>
      <c r="K29" s="272"/>
    </row>
    <row r="30" spans="1:11" s="218" customFormat="1" ht="20.100000000000001" customHeight="1" x14ac:dyDescent="0.25">
      <c r="A30" s="223" t="s">
        <v>238</v>
      </c>
      <c r="B30" s="63" t="s">
        <v>64</v>
      </c>
      <c r="C30" s="244"/>
      <c r="D30" s="868"/>
      <c r="E30" s="868"/>
      <c r="F30" s="868"/>
      <c r="G30" s="869"/>
      <c r="H30" s="279"/>
      <c r="I30" s="279"/>
      <c r="J30" s="247"/>
      <c r="K30" s="241"/>
    </row>
    <row r="31" spans="1:11" s="218" customFormat="1" ht="20.100000000000001" customHeight="1" x14ac:dyDescent="0.25">
      <c r="A31" s="223" t="s">
        <v>240</v>
      </c>
      <c r="B31" s="64" t="s">
        <v>66</v>
      </c>
      <c r="C31" s="866"/>
      <c r="D31" s="866"/>
      <c r="E31" s="866"/>
      <c r="F31" s="866"/>
      <c r="G31" s="867"/>
      <c r="H31" s="280"/>
      <c r="I31" s="280"/>
      <c r="J31" s="65" t="s">
        <v>107</v>
      </c>
      <c r="K31" s="241"/>
    </row>
    <row r="32" spans="1:11" s="218" customFormat="1" ht="20.100000000000001" customHeight="1" x14ac:dyDescent="0.25">
      <c r="A32" s="223" t="s">
        <v>241</v>
      </c>
      <c r="B32" s="64" t="s">
        <v>68</v>
      </c>
      <c r="C32" s="866"/>
      <c r="D32" s="866"/>
      <c r="E32" s="866"/>
      <c r="F32" s="866"/>
      <c r="G32" s="867"/>
      <c r="H32" s="280"/>
      <c r="I32" s="280"/>
      <c r="J32" s="65" t="s">
        <v>107</v>
      </c>
      <c r="K32" s="241"/>
    </row>
    <row r="33" spans="1:11" s="218" customFormat="1" ht="20.100000000000001" customHeight="1" x14ac:dyDescent="0.25">
      <c r="A33" s="223" t="s">
        <v>242</v>
      </c>
      <c r="B33" s="64" t="s">
        <v>70</v>
      </c>
      <c r="C33" s="866"/>
      <c r="D33" s="866"/>
      <c r="E33" s="866"/>
      <c r="F33" s="866"/>
      <c r="G33" s="867"/>
      <c r="H33" s="280"/>
      <c r="I33" s="280"/>
      <c r="J33" s="65" t="s">
        <v>107</v>
      </c>
      <c r="K33" s="241"/>
    </row>
    <row r="34" spans="1:11" s="218" customFormat="1" ht="20.100000000000001" customHeight="1" x14ac:dyDescent="0.25">
      <c r="A34" s="223" t="s">
        <v>243</v>
      </c>
      <c r="B34" s="64" t="s">
        <v>72</v>
      </c>
      <c r="C34" s="866"/>
      <c r="D34" s="866"/>
      <c r="E34" s="866"/>
      <c r="F34" s="866"/>
      <c r="G34" s="867"/>
      <c r="H34" s="280"/>
      <c r="I34" s="280"/>
      <c r="J34" s="65" t="s">
        <v>107</v>
      </c>
      <c r="K34" s="241"/>
    </row>
    <row r="35" spans="1:11" s="218" customFormat="1" ht="20.100000000000001" customHeight="1" x14ac:dyDescent="0.25">
      <c r="A35" s="223" t="s">
        <v>244</v>
      </c>
      <c r="B35" s="64" t="s">
        <v>74</v>
      </c>
      <c r="C35" s="866"/>
      <c r="D35" s="866"/>
      <c r="E35" s="866"/>
      <c r="F35" s="866"/>
      <c r="G35" s="867"/>
      <c r="H35" s="280"/>
      <c r="I35" s="280"/>
      <c r="J35" s="65" t="s">
        <v>107</v>
      </c>
      <c r="K35" s="241"/>
    </row>
    <row r="36" spans="1:11" s="218" customFormat="1" ht="15" customHeight="1" thickBot="1" x14ac:dyDescent="0.3">
      <c r="A36" s="226"/>
      <c r="B36" s="71"/>
      <c r="C36" s="72"/>
      <c r="D36" s="68"/>
      <c r="E36" s="69"/>
      <c r="F36" s="69"/>
      <c r="G36" s="69"/>
      <c r="H36" s="24">
        <v>100</v>
      </c>
      <c r="I36" s="24">
        <v>100</v>
      </c>
      <c r="J36" s="70" t="s">
        <v>107</v>
      </c>
      <c r="K36" s="52" t="s">
        <v>75</v>
      </c>
    </row>
    <row r="37" spans="1:11" s="218" customFormat="1" ht="20.100000000000001" customHeight="1" x14ac:dyDescent="0.25">
      <c r="A37" s="221" t="s">
        <v>245</v>
      </c>
      <c r="B37" s="62" t="s">
        <v>189</v>
      </c>
      <c r="C37" s="243"/>
      <c r="D37" s="243"/>
      <c r="E37" s="860"/>
      <c r="F37" s="860"/>
      <c r="G37" s="861"/>
      <c r="H37" s="278"/>
      <c r="I37" s="270"/>
      <c r="J37" s="271"/>
      <c r="K37" s="274"/>
    </row>
    <row r="38" spans="1:11" s="218" customFormat="1" ht="20.100000000000001" customHeight="1" x14ac:dyDescent="0.25">
      <c r="A38" s="223" t="s">
        <v>246</v>
      </c>
      <c r="B38" s="63" t="s">
        <v>64</v>
      </c>
      <c r="C38" s="244"/>
      <c r="D38" s="864"/>
      <c r="E38" s="864"/>
      <c r="F38" s="864"/>
      <c r="G38" s="865"/>
      <c r="H38" s="279"/>
      <c r="I38" s="279"/>
      <c r="J38" s="247"/>
      <c r="K38" s="241"/>
    </row>
    <row r="39" spans="1:11" s="218" customFormat="1" ht="20.100000000000001" customHeight="1" x14ac:dyDescent="0.25">
      <c r="A39" s="223" t="s">
        <v>247</v>
      </c>
      <c r="B39" s="64" t="s">
        <v>66</v>
      </c>
      <c r="C39" s="866"/>
      <c r="D39" s="866"/>
      <c r="E39" s="866"/>
      <c r="F39" s="866"/>
      <c r="G39" s="867"/>
      <c r="H39" s="280"/>
      <c r="I39" s="280"/>
      <c r="J39" s="65" t="s">
        <v>107</v>
      </c>
      <c r="K39" s="241"/>
    </row>
    <row r="40" spans="1:11" s="218" customFormat="1" ht="20.100000000000001" customHeight="1" x14ac:dyDescent="0.25">
      <c r="A40" s="223" t="s">
        <v>248</v>
      </c>
      <c r="B40" s="64" t="s">
        <v>68</v>
      </c>
      <c r="C40" s="866"/>
      <c r="D40" s="866"/>
      <c r="E40" s="866"/>
      <c r="F40" s="866"/>
      <c r="G40" s="867"/>
      <c r="H40" s="280"/>
      <c r="I40" s="280"/>
      <c r="J40" s="65" t="s">
        <v>107</v>
      </c>
      <c r="K40" s="241"/>
    </row>
    <row r="41" spans="1:11" s="218" customFormat="1" ht="20.100000000000001" customHeight="1" x14ac:dyDescent="0.25">
      <c r="A41" s="223" t="s">
        <v>249</v>
      </c>
      <c r="B41" s="64" t="s">
        <v>70</v>
      </c>
      <c r="C41" s="866"/>
      <c r="D41" s="866"/>
      <c r="E41" s="866"/>
      <c r="F41" s="866"/>
      <c r="G41" s="867"/>
      <c r="H41" s="280"/>
      <c r="I41" s="280"/>
      <c r="J41" s="65" t="s">
        <v>107</v>
      </c>
      <c r="K41" s="241"/>
    </row>
    <row r="42" spans="1:11" s="218" customFormat="1" ht="20.100000000000001" customHeight="1" x14ac:dyDescent="0.25">
      <c r="A42" s="223" t="s">
        <v>250</v>
      </c>
      <c r="B42" s="64" t="s">
        <v>72</v>
      </c>
      <c r="C42" s="866"/>
      <c r="D42" s="866"/>
      <c r="E42" s="866"/>
      <c r="F42" s="866"/>
      <c r="G42" s="867"/>
      <c r="H42" s="280"/>
      <c r="I42" s="280"/>
      <c r="J42" s="65" t="s">
        <v>107</v>
      </c>
      <c r="K42" s="241"/>
    </row>
    <row r="43" spans="1:11" s="218" customFormat="1" ht="20.100000000000001" customHeight="1" x14ac:dyDescent="0.25">
      <c r="A43" s="223" t="s">
        <v>251</v>
      </c>
      <c r="B43" s="64" t="s">
        <v>74</v>
      </c>
      <c r="C43" s="866"/>
      <c r="D43" s="866"/>
      <c r="E43" s="866"/>
      <c r="F43" s="866"/>
      <c r="G43" s="867"/>
      <c r="H43" s="280"/>
      <c r="I43" s="280"/>
      <c r="J43" s="65" t="s">
        <v>107</v>
      </c>
      <c r="K43" s="241"/>
    </row>
    <row r="44" spans="1:11" s="218" customFormat="1" ht="15" customHeight="1" thickBot="1" x14ac:dyDescent="0.3">
      <c r="A44" s="226"/>
      <c r="B44" s="71"/>
      <c r="C44" s="72"/>
      <c r="D44" s="68"/>
      <c r="E44" s="69"/>
      <c r="F44" s="69"/>
      <c r="G44" s="69"/>
      <c r="H44" s="24">
        <v>100</v>
      </c>
      <c r="I44" s="24">
        <v>100</v>
      </c>
      <c r="J44" s="70"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2" t="s">
        <v>134</v>
      </c>
      <c r="C46" s="843"/>
      <c r="D46" s="843"/>
      <c r="E46" s="843"/>
      <c r="F46" s="843"/>
      <c r="G46" s="843"/>
      <c r="H46" s="843"/>
      <c r="I46" s="843"/>
      <c r="J46" s="843"/>
      <c r="K46" s="843"/>
    </row>
    <row r="47" spans="1:11" s="229" customFormat="1" ht="5.25" customHeight="1" x14ac:dyDescent="0.2">
      <c r="A47" s="27"/>
      <c r="B47" s="75"/>
    </row>
    <row r="48" spans="1:11" s="229" customFormat="1" ht="24" customHeight="1" x14ac:dyDescent="0.2">
      <c r="A48" s="230" t="s">
        <v>141</v>
      </c>
      <c r="B48" s="842" t="s">
        <v>142</v>
      </c>
      <c r="C48" s="598"/>
      <c r="D48" s="598"/>
      <c r="E48" s="598"/>
      <c r="F48" s="598"/>
      <c r="G48" s="231" t="s">
        <v>141</v>
      </c>
      <c r="H48" s="843" t="s">
        <v>143</v>
      </c>
      <c r="I48" s="843"/>
      <c r="J48" s="843"/>
      <c r="K48" s="843"/>
    </row>
    <row r="49" spans="1:11" s="229" customFormat="1" ht="13.5" customHeight="1" x14ac:dyDescent="0.2">
      <c r="A49" s="230"/>
      <c r="B49" s="844" t="s">
        <v>432</v>
      </c>
      <c r="C49" s="846"/>
      <c r="D49" s="846"/>
      <c r="E49" s="846"/>
      <c r="F49" s="846"/>
      <c r="G49" s="846"/>
      <c r="H49" s="843" t="s">
        <v>7089</v>
      </c>
      <c r="I49" s="843"/>
      <c r="J49" s="843"/>
      <c r="K49" s="843"/>
    </row>
    <row r="50" spans="1:11" s="229" customFormat="1" ht="13.5" customHeight="1" x14ac:dyDescent="0.2">
      <c r="A50" s="230"/>
      <c r="B50" s="74" t="s">
        <v>144</v>
      </c>
      <c r="C50" s="218"/>
      <c r="D50" s="218"/>
      <c r="E50" s="218"/>
      <c r="F50" s="218"/>
      <c r="G50" s="218"/>
      <c r="H50" s="843" t="s">
        <v>7090</v>
      </c>
      <c r="I50" s="843"/>
      <c r="J50" s="843"/>
      <c r="K50" s="843"/>
    </row>
    <row r="51" spans="1:11" s="229" customFormat="1" ht="13.5" customHeight="1" x14ac:dyDescent="0.2">
      <c r="A51" s="230"/>
      <c r="B51" s="844" t="s">
        <v>433</v>
      </c>
      <c r="C51" s="845"/>
      <c r="D51" s="845"/>
      <c r="E51" s="845"/>
      <c r="F51" s="845"/>
      <c r="G51" s="845"/>
      <c r="H51" s="229" t="s">
        <v>140</v>
      </c>
    </row>
    <row r="52" spans="1:11" s="218" customFormat="1" ht="13.5" customHeight="1" x14ac:dyDescent="0.2">
      <c r="A52" s="232"/>
      <c r="H52" s="303" t="s">
        <v>8218</v>
      </c>
    </row>
    <row r="53" spans="1:11" s="218" customFormat="1" ht="13.5" customHeight="1" x14ac:dyDescent="0.2">
      <c r="A53" s="232"/>
      <c r="B53" s="844"/>
      <c r="C53" s="846"/>
      <c r="D53" s="846"/>
      <c r="E53" s="846"/>
      <c r="F53" s="846"/>
      <c r="G53" s="846"/>
      <c r="H53" s="303" t="s">
        <v>8219</v>
      </c>
    </row>
    <row r="54" spans="1:11" s="218" customFormat="1" ht="13.5" customHeight="1" x14ac:dyDescent="0.2">
      <c r="A54" s="232"/>
      <c r="B54" s="844"/>
      <c r="C54" s="846"/>
      <c r="D54" s="846"/>
      <c r="E54" s="846"/>
      <c r="F54" s="846"/>
      <c r="G54" s="846"/>
      <c r="H54" s="303" t="s">
        <v>8221</v>
      </c>
    </row>
    <row r="55" spans="1:11" s="218" customFormat="1" ht="13.5" customHeight="1" x14ac:dyDescent="0.2">
      <c r="A55" s="232"/>
      <c r="B55" s="74"/>
      <c r="H55" s="303" t="s">
        <v>8220</v>
      </c>
    </row>
    <row r="56" spans="1:11" s="218" customFormat="1" ht="13.5" customHeight="1" thickBot="1" x14ac:dyDescent="0.25">
      <c r="A56" s="228"/>
      <c r="B56" s="844"/>
      <c r="C56" s="845"/>
      <c r="D56" s="845"/>
      <c r="E56" s="845"/>
      <c r="F56" s="845"/>
      <c r="G56" s="845"/>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41"/>
      <c r="C65" s="841"/>
      <c r="D65" s="841"/>
      <c r="E65" s="841"/>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f41v4qSGpfRQ+8O2qm2JqnEXFe3kptDcPcv1dE1X/R4DSylaIS/8GorLQYJ6fKzslbquZHJKb8IlvQANW2pjKw==" saltValue="a0thgr80zZN5prLGZoDf9w==" spinCount="100000" sheet="1" objects="1" scenarios="1" selectLockedCells="1"/>
  <mergeCells count="49">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 ref="C16:G16"/>
    <mergeCell ref="C17:G17"/>
    <mergeCell ref="C10:G10"/>
    <mergeCell ref="C11:G11"/>
    <mergeCell ref="D14:G14"/>
    <mergeCell ref="C41:G41"/>
    <mergeCell ref="C23:G23"/>
    <mergeCell ref="C24:G24"/>
    <mergeCell ref="C25:G25"/>
    <mergeCell ref="C26:G26"/>
    <mergeCell ref="C27:G27"/>
    <mergeCell ref="D30:G30"/>
    <mergeCell ref="E37:G37"/>
    <mergeCell ref="D38:G38"/>
    <mergeCell ref="C39:G39"/>
    <mergeCell ref="C40:G40"/>
    <mergeCell ref="C35:G35"/>
    <mergeCell ref="A1:J1"/>
    <mergeCell ref="B53:G53"/>
    <mergeCell ref="B54:G54"/>
    <mergeCell ref="B48:F48"/>
    <mergeCell ref="B51:G51"/>
    <mergeCell ref="E5:G5"/>
    <mergeCell ref="E13:G13"/>
    <mergeCell ref="E21:G21"/>
    <mergeCell ref="E29:G29"/>
    <mergeCell ref="D6:G6"/>
    <mergeCell ref="C18:G18"/>
    <mergeCell ref="C19:G19"/>
    <mergeCell ref="D22:G22"/>
    <mergeCell ref="C7:G7"/>
    <mergeCell ref="C8:G8"/>
    <mergeCell ref="C9:G9"/>
  </mergeCells>
  <phoneticPr fontId="0" type="noConversion"/>
  <dataValidations disablePrompts="1" count="1">
    <dataValidation type="list" allowBlank="1" showInputMessage="1" showErrorMessage="1" sqref="J6 K39:K43 J38:K38 J30 K30:K35 J22 K22:K27 K15:K19 J14:K14 K6:K11">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219"/>
  <sheetViews>
    <sheetView showGridLines="0" showRowColHeaders="0"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33" t="s">
        <v>393</v>
      </c>
      <c r="B1" s="834"/>
      <c r="C1" s="834"/>
      <c r="D1" s="834"/>
      <c r="E1" s="834"/>
      <c r="F1" s="834"/>
      <c r="G1" s="834"/>
      <c r="H1" s="834"/>
      <c r="I1" s="834"/>
      <c r="J1" s="834"/>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38" t="s">
        <v>188</v>
      </c>
      <c r="C2" s="839"/>
      <c r="D2" s="839"/>
      <c r="E2" s="839"/>
      <c r="F2" s="839"/>
      <c r="G2" s="839"/>
      <c r="H2" s="839"/>
      <c r="I2" s="839"/>
      <c r="J2" s="839"/>
      <c r="K2" s="840"/>
    </row>
    <row r="3" spans="1:25" s="218" customFormat="1" ht="60" x14ac:dyDescent="0.2">
      <c r="A3" s="219"/>
      <c r="B3" s="870" t="str">
        <f>Title5</f>
        <v>2019 JOINT-VENTURE OR OPTION AGREEMENT PARTICIPANTS</v>
      </c>
      <c r="C3" s="871"/>
      <c r="D3" s="871"/>
      <c r="E3" s="871"/>
      <c r="F3" s="871"/>
      <c r="G3" s="872"/>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214</v>
      </c>
      <c r="B5" s="46" t="s">
        <v>189</v>
      </c>
      <c r="C5" s="222"/>
      <c r="D5" s="222"/>
      <c r="E5" s="849"/>
      <c r="F5" s="849"/>
      <c r="G5" s="850"/>
      <c r="H5" s="278"/>
      <c r="I5" s="270"/>
      <c r="J5" s="271"/>
      <c r="K5" s="272"/>
    </row>
    <row r="6" spans="1:25" s="218" customFormat="1" ht="20.100000000000001" customHeight="1" x14ac:dyDescent="0.25">
      <c r="A6" s="223" t="s">
        <v>252</v>
      </c>
      <c r="B6" s="47" t="s">
        <v>64</v>
      </c>
      <c r="C6" s="224"/>
      <c r="D6" s="853"/>
      <c r="E6" s="853"/>
      <c r="F6" s="853"/>
      <c r="G6" s="854"/>
      <c r="H6" s="279"/>
      <c r="I6" s="279"/>
      <c r="J6" s="247"/>
      <c r="K6" s="241"/>
    </row>
    <row r="7" spans="1:25" s="218" customFormat="1" ht="20.100000000000001" customHeight="1" x14ac:dyDescent="0.25">
      <c r="A7" s="223" t="s">
        <v>253</v>
      </c>
      <c r="B7" s="48" t="s">
        <v>66</v>
      </c>
      <c r="C7" s="847"/>
      <c r="D7" s="847"/>
      <c r="E7" s="847"/>
      <c r="F7" s="847"/>
      <c r="G7" s="848"/>
      <c r="H7" s="280"/>
      <c r="I7" s="280"/>
      <c r="J7" s="43" t="s">
        <v>107</v>
      </c>
      <c r="K7" s="241"/>
    </row>
    <row r="8" spans="1:25" s="218" customFormat="1" ht="20.100000000000001" customHeight="1" x14ac:dyDescent="0.25">
      <c r="A8" s="223" t="s">
        <v>254</v>
      </c>
      <c r="B8" s="48" t="s">
        <v>68</v>
      </c>
      <c r="C8" s="847"/>
      <c r="D8" s="847"/>
      <c r="E8" s="847"/>
      <c r="F8" s="847"/>
      <c r="G8" s="848"/>
      <c r="H8" s="280"/>
      <c r="I8" s="280"/>
      <c r="J8" s="43" t="s">
        <v>107</v>
      </c>
      <c r="K8" s="241"/>
    </row>
    <row r="9" spans="1:25" s="218" customFormat="1" ht="20.100000000000001" customHeight="1" x14ac:dyDescent="0.25">
      <c r="A9" s="223" t="s">
        <v>255</v>
      </c>
      <c r="B9" s="48" t="s">
        <v>70</v>
      </c>
      <c r="C9" s="847"/>
      <c r="D9" s="847"/>
      <c r="E9" s="847"/>
      <c r="F9" s="847"/>
      <c r="G9" s="848"/>
      <c r="H9" s="280"/>
      <c r="I9" s="280"/>
      <c r="J9" s="43" t="s">
        <v>107</v>
      </c>
      <c r="K9" s="241"/>
    </row>
    <row r="10" spans="1:25" s="218" customFormat="1" ht="20.100000000000001" customHeight="1" x14ac:dyDescent="0.25">
      <c r="A10" s="223" t="s">
        <v>256</v>
      </c>
      <c r="B10" s="48" t="s">
        <v>72</v>
      </c>
      <c r="C10" s="847"/>
      <c r="D10" s="847"/>
      <c r="E10" s="847"/>
      <c r="F10" s="847"/>
      <c r="G10" s="848"/>
      <c r="H10" s="280"/>
      <c r="I10" s="280"/>
      <c r="J10" s="43" t="s">
        <v>107</v>
      </c>
      <c r="K10" s="241"/>
    </row>
    <row r="11" spans="1:25" s="218" customFormat="1" ht="20.100000000000001" customHeight="1" x14ac:dyDescent="0.25">
      <c r="A11" s="223" t="s">
        <v>257</v>
      </c>
      <c r="B11" s="48" t="s">
        <v>74</v>
      </c>
      <c r="C11" s="847"/>
      <c r="D11" s="847"/>
      <c r="E11" s="847"/>
      <c r="F11" s="847"/>
      <c r="G11" s="848"/>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258</v>
      </c>
      <c r="B13" s="46" t="s">
        <v>189</v>
      </c>
      <c r="C13" s="222"/>
      <c r="D13" s="222"/>
      <c r="E13" s="849"/>
      <c r="F13" s="849"/>
      <c r="G13" s="850"/>
      <c r="H13" s="278"/>
      <c r="I13" s="270"/>
      <c r="J13" s="271"/>
      <c r="K13" s="272"/>
    </row>
    <row r="14" spans="1:25" s="218" customFormat="1" ht="20.100000000000001" customHeight="1" x14ac:dyDescent="0.25">
      <c r="A14" s="223" t="s">
        <v>259</v>
      </c>
      <c r="B14" s="47" t="s">
        <v>64</v>
      </c>
      <c r="C14" s="224"/>
      <c r="D14" s="853"/>
      <c r="E14" s="853"/>
      <c r="F14" s="853"/>
      <c r="G14" s="854"/>
      <c r="H14" s="279"/>
      <c r="I14" s="279"/>
      <c r="J14" s="239"/>
      <c r="K14" s="240"/>
    </row>
    <row r="15" spans="1:25" s="218" customFormat="1" ht="20.100000000000001" customHeight="1" x14ac:dyDescent="0.25">
      <c r="A15" s="223" t="s">
        <v>260</v>
      </c>
      <c r="B15" s="48" t="s">
        <v>66</v>
      </c>
      <c r="C15" s="847"/>
      <c r="D15" s="847"/>
      <c r="E15" s="847"/>
      <c r="F15" s="847"/>
      <c r="G15" s="848"/>
      <c r="H15" s="280"/>
      <c r="I15" s="280"/>
      <c r="J15" s="43" t="s">
        <v>107</v>
      </c>
      <c r="K15" s="241"/>
    </row>
    <row r="16" spans="1:25" s="218" customFormat="1" ht="20.100000000000001" customHeight="1" x14ac:dyDescent="0.25">
      <c r="A16" s="223" t="s">
        <v>261</v>
      </c>
      <c r="B16" s="48" t="s">
        <v>68</v>
      </c>
      <c r="C16" s="847"/>
      <c r="D16" s="847"/>
      <c r="E16" s="847"/>
      <c r="F16" s="847"/>
      <c r="G16" s="848"/>
      <c r="H16" s="280"/>
      <c r="I16" s="280"/>
      <c r="J16" s="43" t="s">
        <v>107</v>
      </c>
      <c r="K16" s="241"/>
    </row>
    <row r="17" spans="1:11" s="218" customFormat="1" ht="20.100000000000001" customHeight="1" x14ac:dyDescent="0.25">
      <c r="A17" s="223" t="s">
        <v>262</v>
      </c>
      <c r="B17" s="48" t="s">
        <v>70</v>
      </c>
      <c r="C17" s="847"/>
      <c r="D17" s="847"/>
      <c r="E17" s="847"/>
      <c r="F17" s="847"/>
      <c r="G17" s="848"/>
      <c r="H17" s="280"/>
      <c r="I17" s="280"/>
      <c r="J17" s="43" t="s">
        <v>107</v>
      </c>
      <c r="K17" s="241"/>
    </row>
    <row r="18" spans="1:11" s="218" customFormat="1" ht="20.100000000000001" customHeight="1" x14ac:dyDescent="0.25">
      <c r="A18" s="223" t="s">
        <v>263</v>
      </c>
      <c r="B18" s="48" t="s">
        <v>72</v>
      </c>
      <c r="C18" s="847"/>
      <c r="D18" s="847"/>
      <c r="E18" s="847"/>
      <c r="F18" s="847"/>
      <c r="G18" s="848"/>
      <c r="H18" s="280"/>
      <c r="I18" s="280"/>
      <c r="J18" s="43" t="s">
        <v>107</v>
      </c>
      <c r="K18" s="241"/>
    </row>
    <row r="19" spans="1:11" s="218" customFormat="1" ht="20.100000000000001" customHeight="1" x14ac:dyDescent="0.25">
      <c r="A19" s="223" t="s">
        <v>264</v>
      </c>
      <c r="B19" s="48" t="s">
        <v>74</v>
      </c>
      <c r="C19" s="847"/>
      <c r="D19" s="847"/>
      <c r="E19" s="847"/>
      <c r="F19" s="847"/>
      <c r="G19" s="848"/>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2" t="s">
        <v>75</v>
      </c>
    </row>
    <row r="21" spans="1:11" s="218" customFormat="1" ht="20.100000000000001" customHeight="1" x14ac:dyDescent="0.25">
      <c r="A21" s="221" t="s">
        <v>265</v>
      </c>
      <c r="B21" s="46" t="s">
        <v>189</v>
      </c>
      <c r="C21" s="222"/>
      <c r="D21" s="222"/>
      <c r="E21" s="849"/>
      <c r="F21" s="849"/>
      <c r="G21" s="850"/>
      <c r="H21" s="278"/>
      <c r="I21" s="270"/>
      <c r="J21" s="271"/>
      <c r="K21" s="274"/>
    </row>
    <row r="22" spans="1:11" s="218" customFormat="1" ht="20.100000000000001" customHeight="1" x14ac:dyDescent="0.25">
      <c r="A22" s="223" t="s">
        <v>266</v>
      </c>
      <c r="B22" s="47" t="s">
        <v>64</v>
      </c>
      <c r="C22" s="224"/>
      <c r="D22" s="853"/>
      <c r="E22" s="853"/>
      <c r="F22" s="853"/>
      <c r="G22" s="854"/>
      <c r="H22" s="279"/>
      <c r="I22" s="279"/>
      <c r="J22" s="247"/>
      <c r="K22" s="241"/>
    </row>
    <row r="23" spans="1:11" s="218" customFormat="1" ht="20.100000000000001" customHeight="1" x14ac:dyDescent="0.25">
      <c r="A23" s="223" t="s">
        <v>267</v>
      </c>
      <c r="B23" s="48" t="s">
        <v>66</v>
      </c>
      <c r="C23" s="847"/>
      <c r="D23" s="847"/>
      <c r="E23" s="847"/>
      <c r="F23" s="847"/>
      <c r="G23" s="848"/>
      <c r="H23" s="280"/>
      <c r="I23" s="280"/>
      <c r="J23" s="43" t="s">
        <v>107</v>
      </c>
      <c r="K23" s="241"/>
    </row>
    <row r="24" spans="1:11" s="218" customFormat="1" ht="20.100000000000001" customHeight="1" x14ac:dyDescent="0.25">
      <c r="A24" s="223" t="s">
        <v>268</v>
      </c>
      <c r="B24" s="48" t="s">
        <v>68</v>
      </c>
      <c r="C24" s="847"/>
      <c r="D24" s="847"/>
      <c r="E24" s="847"/>
      <c r="F24" s="847"/>
      <c r="G24" s="848"/>
      <c r="H24" s="280"/>
      <c r="I24" s="280"/>
      <c r="J24" s="43" t="s">
        <v>107</v>
      </c>
      <c r="K24" s="241"/>
    </row>
    <row r="25" spans="1:11" s="218" customFormat="1" ht="20.100000000000001" customHeight="1" x14ac:dyDescent="0.25">
      <c r="A25" s="223" t="s">
        <v>269</v>
      </c>
      <c r="B25" s="48" t="s">
        <v>70</v>
      </c>
      <c r="C25" s="847"/>
      <c r="D25" s="847"/>
      <c r="E25" s="847"/>
      <c r="F25" s="847"/>
      <c r="G25" s="848"/>
      <c r="H25" s="280"/>
      <c r="I25" s="280"/>
      <c r="J25" s="43" t="s">
        <v>107</v>
      </c>
      <c r="K25" s="241"/>
    </row>
    <row r="26" spans="1:11" s="218" customFormat="1" ht="20.100000000000001" customHeight="1" x14ac:dyDescent="0.25">
      <c r="A26" s="223" t="s">
        <v>270</v>
      </c>
      <c r="B26" s="48" t="s">
        <v>72</v>
      </c>
      <c r="C26" s="847"/>
      <c r="D26" s="847"/>
      <c r="E26" s="847"/>
      <c r="F26" s="847"/>
      <c r="G26" s="848"/>
      <c r="H26" s="280"/>
      <c r="I26" s="280"/>
      <c r="J26" s="43" t="s">
        <v>107</v>
      </c>
      <c r="K26" s="241"/>
    </row>
    <row r="27" spans="1:11" s="218" customFormat="1" ht="20.100000000000001" customHeight="1" x14ac:dyDescent="0.25">
      <c r="A27" s="223" t="s">
        <v>271</v>
      </c>
      <c r="B27" s="48" t="s">
        <v>74</v>
      </c>
      <c r="C27" s="847"/>
      <c r="D27" s="847"/>
      <c r="E27" s="847"/>
      <c r="F27" s="847"/>
      <c r="G27" s="848"/>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272</v>
      </c>
      <c r="B29" s="46" t="s">
        <v>189</v>
      </c>
      <c r="C29" s="222"/>
      <c r="D29" s="227"/>
      <c r="E29" s="857"/>
      <c r="F29" s="857"/>
      <c r="G29" s="858"/>
      <c r="H29" s="278"/>
      <c r="I29" s="270"/>
      <c r="J29" s="271"/>
      <c r="K29" s="272"/>
    </row>
    <row r="30" spans="1:11" s="218" customFormat="1" ht="20.100000000000001" customHeight="1" x14ac:dyDescent="0.25">
      <c r="A30" s="223" t="s">
        <v>273</v>
      </c>
      <c r="B30" s="47" t="s">
        <v>64</v>
      </c>
      <c r="C30" s="224"/>
      <c r="D30" s="851"/>
      <c r="E30" s="851"/>
      <c r="F30" s="851"/>
      <c r="G30" s="852"/>
      <c r="H30" s="279"/>
      <c r="I30" s="279"/>
      <c r="J30" s="239"/>
      <c r="K30" s="240"/>
    </row>
    <row r="31" spans="1:11" s="218" customFormat="1" ht="20.100000000000001" customHeight="1" x14ac:dyDescent="0.25">
      <c r="A31" s="223" t="s">
        <v>274</v>
      </c>
      <c r="B31" s="48" t="s">
        <v>66</v>
      </c>
      <c r="C31" s="847"/>
      <c r="D31" s="847"/>
      <c r="E31" s="847"/>
      <c r="F31" s="847"/>
      <c r="G31" s="848"/>
      <c r="H31" s="280"/>
      <c r="I31" s="280"/>
      <c r="J31" s="43" t="s">
        <v>107</v>
      </c>
      <c r="K31" s="241"/>
    </row>
    <row r="32" spans="1:11" s="218" customFormat="1" ht="20.100000000000001" customHeight="1" x14ac:dyDescent="0.25">
      <c r="A32" s="223" t="s">
        <v>275</v>
      </c>
      <c r="B32" s="48" t="s">
        <v>68</v>
      </c>
      <c r="C32" s="847"/>
      <c r="D32" s="847"/>
      <c r="E32" s="847"/>
      <c r="F32" s="847"/>
      <c r="G32" s="848"/>
      <c r="H32" s="280"/>
      <c r="I32" s="280"/>
      <c r="J32" s="43" t="s">
        <v>107</v>
      </c>
      <c r="K32" s="241"/>
    </row>
    <row r="33" spans="1:11" s="218" customFormat="1" ht="20.100000000000001" customHeight="1" x14ac:dyDescent="0.25">
      <c r="A33" s="223" t="s">
        <v>276</v>
      </c>
      <c r="B33" s="48" t="s">
        <v>70</v>
      </c>
      <c r="C33" s="847"/>
      <c r="D33" s="847"/>
      <c r="E33" s="847"/>
      <c r="F33" s="847"/>
      <c r="G33" s="848"/>
      <c r="H33" s="280"/>
      <c r="I33" s="280"/>
      <c r="J33" s="43" t="s">
        <v>107</v>
      </c>
      <c r="K33" s="241"/>
    </row>
    <row r="34" spans="1:11" s="218" customFormat="1" ht="20.100000000000001" customHeight="1" x14ac:dyDescent="0.25">
      <c r="A34" s="223" t="s">
        <v>277</v>
      </c>
      <c r="B34" s="48" t="s">
        <v>72</v>
      </c>
      <c r="C34" s="847"/>
      <c r="D34" s="847"/>
      <c r="E34" s="847"/>
      <c r="F34" s="847"/>
      <c r="G34" s="848"/>
      <c r="H34" s="280"/>
      <c r="I34" s="280"/>
      <c r="J34" s="43" t="s">
        <v>107</v>
      </c>
      <c r="K34" s="241"/>
    </row>
    <row r="35" spans="1:11" s="218" customFormat="1" ht="20.100000000000001" customHeight="1" x14ac:dyDescent="0.25">
      <c r="A35" s="223" t="s">
        <v>278</v>
      </c>
      <c r="B35" s="48" t="s">
        <v>74</v>
      </c>
      <c r="C35" s="847"/>
      <c r="D35" s="847"/>
      <c r="E35" s="847"/>
      <c r="F35" s="847"/>
      <c r="G35" s="848"/>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2" t="s">
        <v>75</v>
      </c>
    </row>
    <row r="37" spans="1:11" s="218" customFormat="1" ht="20.100000000000001" customHeight="1" x14ac:dyDescent="0.25">
      <c r="A37" s="221" t="s">
        <v>279</v>
      </c>
      <c r="B37" s="46" t="s">
        <v>189</v>
      </c>
      <c r="C37" s="222"/>
      <c r="D37" s="222"/>
      <c r="E37" s="849"/>
      <c r="F37" s="849"/>
      <c r="G37" s="850"/>
      <c r="H37" s="278"/>
      <c r="I37" s="270"/>
      <c r="J37" s="271"/>
      <c r="K37" s="274"/>
    </row>
    <row r="38" spans="1:11" s="218" customFormat="1" ht="20.100000000000001" customHeight="1" x14ac:dyDescent="0.25">
      <c r="A38" s="223" t="s">
        <v>280</v>
      </c>
      <c r="B38" s="47" t="s">
        <v>64</v>
      </c>
      <c r="C38" s="224"/>
      <c r="D38" s="853"/>
      <c r="E38" s="853"/>
      <c r="F38" s="853"/>
      <c r="G38" s="854"/>
      <c r="H38" s="279"/>
      <c r="I38" s="279"/>
      <c r="J38" s="239"/>
      <c r="K38" s="240"/>
    </row>
    <row r="39" spans="1:11" s="218" customFormat="1" ht="20.100000000000001" customHeight="1" x14ac:dyDescent="0.25">
      <c r="A39" s="223" t="s">
        <v>281</v>
      </c>
      <c r="B39" s="48" t="s">
        <v>66</v>
      </c>
      <c r="C39" s="847"/>
      <c r="D39" s="847"/>
      <c r="E39" s="847"/>
      <c r="F39" s="847"/>
      <c r="G39" s="848"/>
      <c r="H39" s="280"/>
      <c r="I39" s="280"/>
      <c r="J39" s="43" t="s">
        <v>107</v>
      </c>
      <c r="K39" s="241"/>
    </row>
    <row r="40" spans="1:11" s="218" customFormat="1" ht="20.100000000000001" customHeight="1" x14ac:dyDescent="0.25">
      <c r="A40" s="223" t="s">
        <v>282</v>
      </c>
      <c r="B40" s="48" t="s">
        <v>68</v>
      </c>
      <c r="C40" s="847"/>
      <c r="D40" s="847"/>
      <c r="E40" s="847"/>
      <c r="F40" s="847"/>
      <c r="G40" s="848"/>
      <c r="H40" s="280"/>
      <c r="I40" s="280"/>
      <c r="J40" s="43" t="s">
        <v>107</v>
      </c>
      <c r="K40" s="241"/>
    </row>
    <row r="41" spans="1:11" s="218" customFormat="1" ht="20.100000000000001" customHeight="1" x14ac:dyDescent="0.25">
      <c r="A41" s="223" t="s">
        <v>283</v>
      </c>
      <c r="B41" s="48" t="s">
        <v>70</v>
      </c>
      <c r="C41" s="847"/>
      <c r="D41" s="847"/>
      <c r="E41" s="847"/>
      <c r="F41" s="847"/>
      <c r="G41" s="848"/>
      <c r="H41" s="280"/>
      <c r="I41" s="280"/>
      <c r="J41" s="43" t="s">
        <v>107</v>
      </c>
      <c r="K41" s="241"/>
    </row>
    <row r="42" spans="1:11" s="218" customFormat="1" ht="20.100000000000001" customHeight="1" x14ac:dyDescent="0.25">
      <c r="A42" s="223" t="s">
        <v>284</v>
      </c>
      <c r="B42" s="48" t="s">
        <v>72</v>
      </c>
      <c r="C42" s="847"/>
      <c r="D42" s="847"/>
      <c r="E42" s="847"/>
      <c r="F42" s="847"/>
      <c r="G42" s="848"/>
      <c r="H42" s="280"/>
      <c r="I42" s="280"/>
      <c r="J42" s="43" t="s">
        <v>107</v>
      </c>
      <c r="K42" s="241"/>
    </row>
    <row r="43" spans="1:11" s="218" customFormat="1" ht="20.100000000000001" customHeight="1" x14ac:dyDescent="0.25">
      <c r="A43" s="223" t="s">
        <v>285</v>
      </c>
      <c r="B43" s="48" t="s">
        <v>74</v>
      </c>
      <c r="C43" s="847"/>
      <c r="D43" s="847"/>
      <c r="E43" s="847"/>
      <c r="F43" s="847"/>
      <c r="G43" s="848"/>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2" t="s">
        <v>134</v>
      </c>
      <c r="C46" s="843"/>
      <c r="D46" s="843"/>
      <c r="E46" s="843"/>
      <c r="F46" s="843"/>
      <c r="G46" s="843"/>
      <c r="H46" s="843"/>
      <c r="I46" s="843"/>
      <c r="J46" s="843"/>
      <c r="K46" s="843"/>
    </row>
    <row r="47" spans="1:11" s="229" customFormat="1" ht="5.25" customHeight="1" x14ac:dyDescent="0.2">
      <c r="A47" s="27"/>
      <c r="B47" s="75"/>
    </row>
    <row r="48" spans="1:11" s="229" customFormat="1" ht="24" customHeight="1" x14ac:dyDescent="0.2">
      <c r="A48" s="230" t="s">
        <v>141</v>
      </c>
      <c r="B48" s="842" t="s">
        <v>142</v>
      </c>
      <c r="C48" s="598"/>
      <c r="D48" s="598"/>
      <c r="E48" s="598"/>
      <c r="F48" s="598"/>
      <c r="G48" s="231" t="s">
        <v>141</v>
      </c>
      <c r="H48" s="843" t="s">
        <v>143</v>
      </c>
      <c r="I48" s="843"/>
      <c r="J48" s="843"/>
      <c r="K48" s="843"/>
    </row>
    <row r="49" spans="1:11" s="229" customFormat="1" ht="13.5" customHeight="1" x14ac:dyDescent="0.2">
      <c r="A49" s="230"/>
      <c r="B49" s="844" t="s">
        <v>432</v>
      </c>
      <c r="C49" s="846"/>
      <c r="D49" s="846"/>
      <c r="E49" s="846"/>
      <c r="F49" s="846"/>
      <c r="G49" s="846"/>
      <c r="H49" s="843" t="s">
        <v>7089</v>
      </c>
      <c r="I49" s="843"/>
      <c r="J49" s="843"/>
      <c r="K49" s="843"/>
    </row>
    <row r="50" spans="1:11" s="229" customFormat="1" ht="13.5" customHeight="1" x14ac:dyDescent="0.2">
      <c r="A50" s="230"/>
      <c r="B50" s="74" t="s">
        <v>144</v>
      </c>
      <c r="C50" s="218"/>
      <c r="D50" s="218"/>
      <c r="E50" s="218"/>
      <c r="F50" s="218"/>
      <c r="G50" s="218"/>
      <c r="H50" s="843" t="s">
        <v>7090</v>
      </c>
      <c r="I50" s="843"/>
      <c r="J50" s="843"/>
      <c r="K50" s="843"/>
    </row>
    <row r="51" spans="1:11" s="229" customFormat="1" ht="13.5" customHeight="1" x14ac:dyDescent="0.2">
      <c r="A51" s="230"/>
      <c r="B51" s="844" t="s">
        <v>433</v>
      </c>
      <c r="C51" s="845"/>
      <c r="D51" s="845"/>
      <c r="E51" s="845"/>
      <c r="F51" s="845"/>
      <c r="G51" s="845"/>
      <c r="H51" s="229" t="s">
        <v>140</v>
      </c>
    </row>
    <row r="52" spans="1:11" s="218" customFormat="1" ht="13.5" customHeight="1" x14ac:dyDescent="0.2">
      <c r="A52" s="232"/>
      <c r="H52" s="303" t="s">
        <v>8218</v>
      </c>
    </row>
    <row r="53" spans="1:11" s="218" customFormat="1" ht="13.5" customHeight="1" x14ac:dyDescent="0.2">
      <c r="A53" s="232"/>
      <c r="B53" s="844"/>
      <c r="C53" s="846"/>
      <c r="D53" s="846"/>
      <c r="E53" s="846"/>
      <c r="F53" s="846"/>
      <c r="G53" s="846"/>
      <c r="H53" s="303" t="s">
        <v>8219</v>
      </c>
    </row>
    <row r="54" spans="1:11" s="218" customFormat="1" ht="13.5" customHeight="1" x14ac:dyDescent="0.2">
      <c r="A54" s="232"/>
      <c r="B54" s="844"/>
      <c r="C54" s="846"/>
      <c r="D54" s="846"/>
      <c r="E54" s="846"/>
      <c r="F54" s="846"/>
      <c r="G54" s="846"/>
      <c r="H54" s="303" t="s">
        <v>8221</v>
      </c>
    </row>
    <row r="55" spans="1:11" s="218" customFormat="1" ht="13.5" customHeight="1" x14ac:dyDescent="0.2">
      <c r="A55" s="232"/>
      <c r="B55" s="74"/>
      <c r="H55" s="303" t="s">
        <v>8220</v>
      </c>
    </row>
    <row r="56" spans="1:11" s="218" customFormat="1" ht="13.5" customHeight="1" thickBot="1" x14ac:dyDescent="0.25">
      <c r="A56" s="228"/>
      <c r="B56" s="844"/>
      <c r="C56" s="845"/>
      <c r="D56" s="845"/>
      <c r="E56" s="845"/>
      <c r="F56" s="845"/>
      <c r="G56" s="845"/>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41"/>
      <c r="C65" s="841"/>
      <c r="D65" s="841"/>
      <c r="E65" s="841"/>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CGNDzAOfLpP2QpDp66bMRVxrXb4LhfT3fCSsTeekkQsi1vxkzT5A/YAfsG0Dw7sjOjExjTNE36qkiIUxxnxGwA==" saltValue="sgUXCtW52v4ostpwyglcSg==" spinCount="100000" sheet="1" objects="1" scenarios="1" selectLockedCells="1"/>
  <mergeCells count="49">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 ref="C16:G16"/>
    <mergeCell ref="C17:G17"/>
    <mergeCell ref="C10:G10"/>
    <mergeCell ref="C11:G11"/>
    <mergeCell ref="D14:G14"/>
    <mergeCell ref="C41:G41"/>
    <mergeCell ref="C23:G23"/>
    <mergeCell ref="C24:G24"/>
    <mergeCell ref="C25:G25"/>
    <mergeCell ref="C26:G26"/>
    <mergeCell ref="C27:G27"/>
    <mergeCell ref="D30:G30"/>
    <mergeCell ref="E37:G37"/>
    <mergeCell ref="D38:G38"/>
    <mergeCell ref="C39:G39"/>
    <mergeCell ref="C40:G40"/>
    <mergeCell ref="C35:G35"/>
    <mergeCell ref="A1:J1"/>
    <mergeCell ref="B53:G53"/>
    <mergeCell ref="B54:G54"/>
    <mergeCell ref="B48:F48"/>
    <mergeCell ref="B51:G51"/>
    <mergeCell ref="E5:G5"/>
    <mergeCell ref="E13:G13"/>
    <mergeCell ref="E21:G21"/>
    <mergeCell ref="E29:G29"/>
    <mergeCell ref="D6:G6"/>
    <mergeCell ref="C18:G18"/>
    <mergeCell ref="C19:G19"/>
    <mergeCell ref="D22:G22"/>
    <mergeCell ref="C7:G7"/>
    <mergeCell ref="C8:G8"/>
    <mergeCell ref="C9:G9"/>
  </mergeCells>
  <phoneticPr fontId="0" type="noConversion"/>
  <dataValidations count="1">
    <dataValidation type="list" allowBlank="1" showInputMessage="1" showErrorMessage="1" sqref="J6:K6 K7:K11 K14:K19 J14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219"/>
  <sheetViews>
    <sheetView showGridLines="0" showRowColHeaders="0"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33" t="s">
        <v>390</v>
      </c>
      <c r="B1" s="834"/>
      <c r="C1" s="834"/>
      <c r="D1" s="834"/>
      <c r="E1" s="834"/>
      <c r="F1" s="834"/>
      <c r="G1" s="834"/>
      <c r="H1" s="834"/>
      <c r="I1" s="834"/>
      <c r="J1" s="834"/>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38" t="s">
        <v>188</v>
      </c>
      <c r="C2" s="839"/>
      <c r="D2" s="839"/>
      <c r="E2" s="839"/>
      <c r="F2" s="839"/>
      <c r="G2" s="839"/>
      <c r="H2" s="839"/>
      <c r="I2" s="839"/>
      <c r="J2" s="839"/>
      <c r="K2" s="840"/>
    </row>
    <row r="3" spans="1:25" s="218" customFormat="1" ht="60" x14ac:dyDescent="0.2">
      <c r="A3" s="219"/>
      <c r="B3" s="870" t="str">
        <f>Title5</f>
        <v>2019 JOINT-VENTURE OR OPTION AGREEMENT PARTICIPANTS</v>
      </c>
      <c r="C3" s="871"/>
      <c r="D3" s="871"/>
      <c r="E3" s="871"/>
      <c r="F3" s="871"/>
      <c r="G3" s="872"/>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215</v>
      </c>
      <c r="B5" s="46" t="s">
        <v>189</v>
      </c>
      <c r="C5" s="222"/>
      <c r="D5" s="222"/>
      <c r="E5" s="849"/>
      <c r="F5" s="849"/>
      <c r="G5" s="850"/>
      <c r="H5" s="278"/>
      <c r="I5" s="270"/>
      <c r="J5" s="271"/>
      <c r="K5" s="272"/>
    </row>
    <row r="6" spans="1:25" s="218" customFormat="1" ht="20.100000000000001" customHeight="1" x14ac:dyDescent="0.25">
      <c r="A6" s="223" t="s">
        <v>286</v>
      </c>
      <c r="B6" s="47" t="s">
        <v>64</v>
      </c>
      <c r="C6" s="224"/>
      <c r="D6" s="853"/>
      <c r="E6" s="853"/>
      <c r="F6" s="853"/>
      <c r="G6" s="854"/>
      <c r="H6" s="279"/>
      <c r="I6" s="279"/>
      <c r="J6" s="247"/>
      <c r="K6" s="241"/>
    </row>
    <row r="7" spans="1:25" s="218" customFormat="1" ht="20.100000000000001" customHeight="1" x14ac:dyDescent="0.25">
      <c r="A7" s="223" t="s">
        <v>287</v>
      </c>
      <c r="B7" s="48" t="s">
        <v>66</v>
      </c>
      <c r="C7" s="847"/>
      <c r="D7" s="847"/>
      <c r="E7" s="847"/>
      <c r="F7" s="847"/>
      <c r="G7" s="848"/>
      <c r="H7" s="280"/>
      <c r="I7" s="280"/>
      <c r="J7" s="43" t="s">
        <v>107</v>
      </c>
      <c r="K7" s="241"/>
    </row>
    <row r="8" spans="1:25" s="218" customFormat="1" ht="20.100000000000001" customHeight="1" x14ac:dyDescent="0.25">
      <c r="A8" s="223" t="s">
        <v>288</v>
      </c>
      <c r="B8" s="48" t="s">
        <v>68</v>
      </c>
      <c r="C8" s="847"/>
      <c r="D8" s="847"/>
      <c r="E8" s="847"/>
      <c r="F8" s="847"/>
      <c r="G8" s="848"/>
      <c r="H8" s="280"/>
      <c r="I8" s="280"/>
      <c r="J8" s="43" t="s">
        <v>107</v>
      </c>
      <c r="K8" s="241"/>
    </row>
    <row r="9" spans="1:25" s="218" customFormat="1" ht="20.100000000000001" customHeight="1" x14ac:dyDescent="0.25">
      <c r="A9" s="223" t="s">
        <v>289</v>
      </c>
      <c r="B9" s="48" t="s">
        <v>70</v>
      </c>
      <c r="C9" s="847"/>
      <c r="D9" s="847"/>
      <c r="E9" s="847"/>
      <c r="F9" s="847"/>
      <c r="G9" s="848"/>
      <c r="H9" s="280"/>
      <c r="I9" s="280"/>
      <c r="J9" s="43" t="s">
        <v>107</v>
      </c>
      <c r="K9" s="241"/>
    </row>
    <row r="10" spans="1:25" s="218" customFormat="1" ht="20.100000000000001" customHeight="1" x14ac:dyDescent="0.25">
      <c r="A10" s="223" t="s">
        <v>290</v>
      </c>
      <c r="B10" s="48" t="s">
        <v>72</v>
      </c>
      <c r="C10" s="847"/>
      <c r="D10" s="847"/>
      <c r="E10" s="847"/>
      <c r="F10" s="847"/>
      <c r="G10" s="848"/>
      <c r="H10" s="280"/>
      <c r="I10" s="280"/>
      <c r="J10" s="43" t="s">
        <v>107</v>
      </c>
      <c r="K10" s="241"/>
    </row>
    <row r="11" spans="1:25" s="218" customFormat="1" ht="20.100000000000001" customHeight="1" x14ac:dyDescent="0.25">
      <c r="A11" s="223" t="s">
        <v>291</v>
      </c>
      <c r="B11" s="48" t="s">
        <v>74</v>
      </c>
      <c r="C11" s="847"/>
      <c r="D11" s="847"/>
      <c r="E11" s="847"/>
      <c r="F11" s="847"/>
      <c r="G11" s="848"/>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292</v>
      </c>
      <c r="B13" s="46" t="s">
        <v>189</v>
      </c>
      <c r="C13" s="222"/>
      <c r="D13" s="222"/>
      <c r="E13" s="849"/>
      <c r="F13" s="849"/>
      <c r="G13" s="850"/>
      <c r="H13" s="278"/>
      <c r="I13" s="270"/>
      <c r="J13" s="271"/>
      <c r="K13" s="272"/>
    </row>
    <row r="14" spans="1:25" s="218" customFormat="1" ht="20.100000000000001" customHeight="1" x14ac:dyDescent="0.25">
      <c r="A14" s="223" t="s">
        <v>293</v>
      </c>
      <c r="B14" s="47" t="s">
        <v>64</v>
      </c>
      <c r="C14" s="224"/>
      <c r="D14" s="853"/>
      <c r="E14" s="853"/>
      <c r="F14" s="853"/>
      <c r="G14" s="854"/>
      <c r="H14" s="279"/>
      <c r="I14" s="279"/>
      <c r="J14" s="247"/>
      <c r="K14" s="241"/>
    </row>
    <row r="15" spans="1:25" s="218" customFormat="1" ht="20.100000000000001" customHeight="1" x14ac:dyDescent="0.25">
      <c r="A15" s="223" t="s">
        <v>294</v>
      </c>
      <c r="B15" s="48" t="s">
        <v>66</v>
      </c>
      <c r="C15" s="847"/>
      <c r="D15" s="847"/>
      <c r="E15" s="847"/>
      <c r="F15" s="847"/>
      <c r="G15" s="848"/>
      <c r="H15" s="280"/>
      <c r="I15" s="280"/>
      <c r="J15" s="43" t="s">
        <v>107</v>
      </c>
      <c r="K15" s="241"/>
    </row>
    <row r="16" spans="1:25" s="218" customFormat="1" ht="20.100000000000001" customHeight="1" x14ac:dyDescent="0.25">
      <c r="A16" s="223" t="s">
        <v>295</v>
      </c>
      <c r="B16" s="48" t="s">
        <v>68</v>
      </c>
      <c r="C16" s="847"/>
      <c r="D16" s="847"/>
      <c r="E16" s="847"/>
      <c r="F16" s="847"/>
      <c r="G16" s="848"/>
      <c r="H16" s="280"/>
      <c r="I16" s="280"/>
      <c r="J16" s="43" t="s">
        <v>107</v>
      </c>
      <c r="K16" s="241"/>
    </row>
    <row r="17" spans="1:11" s="218" customFormat="1" ht="20.100000000000001" customHeight="1" x14ac:dyDescent="0.25">
      <c r="A17" s="223" t="s">
        <v>296</v>
      </c>
      <c r="B17" s="48" t="s">
        <v>70</v>
      </c>
      <c r="C17" s="847"/>
      <c r="D17" s="847"/>
      <c r="E17" s="847"/>
      <c r="F17" s="847"/>
      <c r="G17" s="848"/>
      <c r="H17" s="280"/>
      <c r="I17" s="280"/>
      <c r="J17" s="43" t="s">
        <v>107</v>
      </c>
      <c r="K17" s="241"/>
    </row>
    <row r="18" spans="1:11" s="218" customFormat="1" ht="20.100000000000001" customHeight="1" x14ac:dyDescent="0.25">
      <c r="A18" s="223" t="s">
        <v>297</v>
      </c>
      <c r="B18" s="48" t="s">
        <v>72</v>
      </c>
      <c r="C18" s="847"/>
      <c r="D18" s="847"/>
      <c r="E18" s="847"/>
      <c r="F18" s="847"/>
      <c r="G18" s="848"/>
      <c r="H18" s="280"/>
      <c r="I18" s="280"/>
      <c r="J18" s="43" t="s">
        <v>107</v>
      </c>
      <c r="K18" s="241"/>
    </row>
    <row r="19" spans="1:11" s="218" customFormat="1" ht="20.100000000000001" customHeight="1" x14ac:dyDescent="0.25">
      <c r="A19" s="223" t="s">
        <v>298</v>
      </c>
      <c r="B19" s="48" t="s">
        <v>74</v>
      </c>
      <c r="C19" s="847"/>
      <c r="D19" s="847"/>
      <c r="E19" s="847"/>
      <c r="F19" s="847"/>
      <c r="G19" s="848"/>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2" t="s">
        <v>75</v>
      </c>
    </row>
    <row r="21" spans="1:11" s="218" customFormat="1" ht="20.100000000000001" customHeight="1" x14ac:dyDescent="0.25">
      <c r="A21" s="221" t="s">
        <v>299</v>
      </c>
      <c r="B21" s="46" t="s">
        <v>189</v>
      </c>
      <c r="C21" s="222"/>
      <c r="D21" s="222"/>
      <c r="E21" s="849"/>
      <c r="F21" s="849"/>
      <c r="G21" s="850"/>
      <c r="H21" s="278"/>
      <c r="I21" s="270"/>
      <c r="J21" s="271"/>
      <c r="K21" s="274"/>
    </row>
    <row r="22" spans="1:11" s="218" customFormat="1" ht="20.100000000000001" customHeight="1" x14ac:dyDescent="0.25">
      <c r="A22" s="223" t="s">
        <v>300</v>
      </c>
      <c r="B22" s="47" t="s">
        <v>64</v>
      </c>
      <c r="C22" s="224"/>
      <c r="D22" s="853"/>
      <c r="E22" s="853"/>
      <c r="F22" s="853"/>
      <c r="G22" s="854"/>
      <c r="H22" s="279"/>
      <c r="I22" s="279"/>
      <c r="J22" s="239"/>
      <c r="K22" s="240"/>
    </row>
    <row r="23" spans="1:11" s="218" customFormat="1" ht="20.100000000000001" customHeight="1" x14ac:dyDescent="0.25">
      <c r="A23" s="223" t="s">
        <v>301</v>
      </c>
      <c r="B23" s="48" t="s">
        <v>66</v>
      </c>
      <c r="C23" s="847"/>
      <c r="D23" s="847"/>
      <c r="E23" s="847"/>
      <c r="F23" s="847"/>
      <c r="G23" s="848"/>
      <c r="H23" s="280"/>
      <c r="I23" s="280"/>
      <c r="J23" s="43" t="s">
        <v>107</v>
      </c>
      <c r="K23" s="241"/>
    </row>
    <row r="24" spans="1:11" s="218" customFormat="1" ht="20.100000000000001" customHeight="1" x14ac:dyDescent="0.25">
      <c r="A24" s="223" t="s">
        <v>302</v>
      </c>
      <c r="B24" s="48" t="s">
        <v>68</v>
      </c>
      <c r="C24" s="847"/>
      <c r="D24" s="847"/>
      <c r="E24" s="847"/>
      <c r="F24" s="847"/>
      <c r="G24" s="848"/>
      <c r="H24" s="280"/>
      <c r="I24" s="280"/>
      <c r="J24" s="43" t="s">
        <v>107</v>
      </c>
      <c r="K24" s="241"/>
    </row>
    <row r="25" spans="1:11" s="218" customFormat="1" ht="20.100000000000001" customHeight="1" x14ac:dyDescent="0.25">
      <c r="A25" s="223" t="s">
        <v>303</v>
      </c>
      <c r="B25" s="48" t="s">
        <v>70</v>
      </c>
      <c r="C25" s="847"/>
      <c r="D25" s="847"/>
      <c r="E25" s="847"/>
      <c r="F25" s="847"/>
      <c r="G25" s="848"/>
      <c r="H25" s="280"/>
      <c r="I25" s="280"/>
      <c r="J25" s="43" t="s">
        <v>107</v>
      </c>
      <c r="K25" s="241"/>
    </row>
    <row r="26" spans="1:11" s="218" customFormat="1" ht="20.100000000000001" customHeight="1" x14ac:dyDescent="0.25">
      <c r="A26" s="223" t="s">
        <v>304</v>
      </c>
      <c r="B26" s="48" t="s">
        <v>72</v>
      </c>
      <c r="C26" s="847"/>
      <c r="D26" s="847"/>
      <c r="E26" s="847"/>
      <c r="F26" s="847"/>
      <c r="G26" s="848"/>
      <c r="H26" s="280"/>
      <c r="I26" s="280"/>
      <c r="J26" s="43" t="s">
        <v>107</v>
      </c>
      <c r="K26" s="241"/>
    </row>
    <row r="27" spans="1:11" s="218" customFormat="1" ht="20.100000000000001" customHeight="1" x14ac:dyDescent="0.25">
      <c r="A27" s="223" t="s">
        <v>305</v>
      </c>
      <c r="B27" s="48" t="s">
        <v>74</v>
      </c>
      <c r="C27" s="847"/>
      <c r="D27" s="847"/>
      <c r="E27" s="847"/>
      <c r="F27" s="847"/>
      <c r="G27" s="848"/>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306</v>
      </c>
      <c r="B29" s="46" t="s">
        <v>189</v>
      </c>
      <c r="C29" s="222"/>
      <c r="D29" s="227"/>
      <c r="E29" s="857"/>
      <c r="F29" s="857"/>
      <c r="G29" s="858"/>
      <c r="H29" s="278"/>
      <c r="I29" s="270"/>
      <c r="J29" s="271"/>
      <c r="K29" s="272"/>
    </row>
    <row r="30" spans="1:11" s="218" customFormat="1" ht="20.100000000000001" customHeight="1" x14ac:dyDescent="0.25">
      <c r="A30" s="223" t="s">
        <v>307</v>
      </c>
      <c r="B30" s="47" t="s">
        <v>64</v>
      </c>
      <c r="C30" s="224"/>
      <c r="D30" s="851"/>
      <c r="E30" s="851"/>
      <c r="F30" s="851"/>
      <c r="G30" s="852"/>
      <c r="H30" s="279"/>
      <c r="I30" s="279"/>
      <c r="J30" s="247"/>
      <c r="K30" s="241"/>
    </row>
    <row r="31" spans="1:11" s="218" customFormat="1" ht="20.100000000000001" customHeight="1" x14ac:dyDescent="0.25">
      <c r="A31" s="223" t="s">
        <v>308</v>
      </c>
      <c r="B31" s="48" t="s">
        <v>66</v>
      </c>
      <c r="C31" s="847"/>
      <c r="D31" s="847"/>
      <c r="E31" s="847"/>
      <c r="F31" s="847"/>
      <c r="G31" s="848"/>
      <c r="H31" s="280"/>
      <c r="I31" s="280"/>
      <c r="J31" s="43" t="s">
        <v>107</v>
      </c>
      <c r="K31" s="241"/>
    </row>
    <row r="32" spans="1:11" s="218" customFormat="1" ht="20.100000000000001" customHeight="1" x14ac:dyDescent="0.25">
      <c r="A32" s="223" t="s">
        <v>309</v>
      </c>
      <c r="B32" s="48" t="s">
        <v>68</v>
      </c>
      <c r="C32" s="847"/>
      <c r="D32" s="847"/>
      <c r="E32" s="847"/>
      <c r="F32" s="847"/>
      <c r="G32" s="848"/>
      <c r="H32" s="280"/>
      <c r="I32" s="280"/>
      <c r="J32" s="43" t="s">
        <v>107</v>
      </c>
      <c r="K32" s="241"/>
    </row>
    <row r="33" spans="1:11" s="218" customFormat="1" ht="20.100000000000001" customHeight="1" x14ac:dyDescent="0.25">
      <c r="A33" s="223" t="s">
        <v>310</v>
      </c>
      <c r="B33" s="48" t="s">
        <v>70</v>
      </c>
      <c r="C33" s="847"/>
      <c r="D33" s="847"/>
      <c r="E33" s="847"/>
      <c r="F33" s="847"/>
      <c r="G33" s="848"/>
      <c r="H33" s="280"/>
      <c r="I33" s="280"/>
      <c r="J33" s="43" t="s">
        <v>107</v>
      </c>
      <c r="K33" s="241"/>
    </row>
    <row r="34" spans="1:11" s="218" customFormat="1" ht="20.100000000000001" customHeight="1" x14ac:dyDescent="0.25">
      <c r="A34" s="223" t="s">
        <v>311</v>
      </c>
      <c r="B34" s="48" t="s">
        <v>72</v>
      </c>
      <c r="C34" s="847"/>
      <c r="D34" s="847"/>
      <c r="E34" s="847"/>
      <c r="F34" s="847"/>
      <c r="G34" s="848"/>
      <c r="H34" s="280"/>
      <c r="I34" s="280"/>
      <c r="J34" s="43" t="s">
        <v>107</v>
      </c>
      <c r="K34" s="241"/>
    </row>
    <row r="35" spans="1:11" s="218" customFormat="1" ht="20.100000000000001" customHeight="1" x14ac:dyDescent="0.25">
      <c r="A35" s="223" t="s">
        <v>312</v>
      </c>
      <c r="B35" s="48" t="s">
        <v>74</v>
      </c>
      <c r="C35" s="847"/>
      <c r="D35" s="847"/>
      <c r="E35" s="847"/>
      <c r="F35" s="847"/>
      <c r="G35" s="848"/>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2" t="s">
        <v>75</v>
      </c>
    </row>
    <row r="37" spans="1:11" s="218" customFormat="1" ht="20.100000000000001" customHeight="1" x14ac:dyDescent="0.25">
      <c r="A37" s="221" t="s">
        <v>313</v>
      </c>
      <c r="B37" s="46" t="s">
        <v>189</v>
      </c>
      <c r="C37" s="222"/>
      <c r="D37" s="222"/>
      <c r="E37" s="849"/>
      <c r="F37" s="849"/>
      <c r="G37" s="850"/>
      <c r="H37" s="278"/>
      <c r="I37" s="270"/>
      <c r="J37" s="271"/>
      <c r="K37" s="274"/>
    </row>
    <row r="38" spans="1:11" s="218" customFormat="1" ht="20.100000000000001" customHeight="1" x14ac:dyDescent="0.25">
      <c r="A38" s="223" t="s">
        <v>314</v>
      </c>
      <c r="B38" s="47" t="s">
        <v>64</v>
      </c>
      <c r="C38" s="224"/>
      <c r="D38" s="853"/>
      <c r="E38" s="853"/>
      <c r="F38" s="853"/>
      <c r="G38" s="854"/>
      <c r="H38" s="279"/>
      <c r="I38" s="279"/>
      <c r="J38" s="247"/>
      <c r="K38" s="241"/>
    </row>
    <row r="39" spans="1:11" s="218" customFormat="1" ht="20.100000000000001" customHeight="1" x14ac:dyDescent="0.25">
      <c r="A39" s="223" t="s">
        <v>315</v>
      </c>
      <c r="B39" s="48" t="s">
        <v>66</v>
      </c>
      <c r="C39" s="847"/>
      <c r="D39" s="847"/>
      <c r="E39" s="847"/>
      <c r="F39" s="847"/>
      <c r="G39" s="848"/>
      <c r="H39" s="280"/>
      <c r="I39" s="280"/>
      <c r="J39" s="43" t="s">
        <v>107</v>
      </c>
      <c r="K39" s="241"/>
    </row>
    <row r="40" spans="1:11" s="218" customFormat="1" ht="20.100000000000001" customHeight="1" x14ac:dyDescent="0.25">
      <c r="A40" s="223" t="s">
        <v>316</v>
      </c>
      <c r="B40" s="48" t="s">
        <v>68</v>
      </c>
      <c r="C40" s="847"/>
      <c r="D40" s="847"/>
      <c r="E40" s="847"/>
      <c r="F40" s="847"/>
      <c r="G40" s="848"/>
      <c r="H40" s="280"/>
      <c r="I40" s="280"/>
      <c r="J40" s="43" t="s">
        <v>107</v>
      </c>
      <c r="K40" s="241"/>
    </row>
    <row r="41" spans="1:11" s="218" customFormat="1" ht="20.100000000000001" customHeight="1" x14ac:dyDescent="0.25">
      <c r="A41" s="223" t="s">
        <v>317</v>
      </c>
      <c r="B41" s="48" t="s">
        <v>70</v>
      </c>
      <c r="C41" s="847"/>
      <c r="D41" s="847"/>
      <c r="E41" s="847"/>
      <c r="F41" s="847"/>
      <c r="G41" s="848"/>
      <c r="H41" s="280"/>
      <c r="I41" s="280"/>
      <c r="J41" s="43" t="s">
        <v>107</v>
      </c>
      <c r="K41" s="241"/>
    </row>
    <row r="42" spans="1:11" s="218" customFormat="1" ht="20.100000000000001" customHeight="1" x14ac:dyDescent="0.25">
      <c r="A42" s="223" t="s">
        <v>318</v>
      </c>
      <c r="B42" s="48" t="s">
        <v>72</v>
      </c>
      <c r="C42" s="847"/>
      <c r="D42" s="847"/>
      <c r="E42" s="847"/>
      <c r="F42" s="847"/>
      <c r="G42" s="848"/>
      <c r="H42" s="280"/>
      <c r="I42" s="280"/>
      <c r="J42" s="43" t="s">
        <v>107</v>
      </c>
      <c r="K42" s="241"/>
    </row>
    <row r="43" spans="1:11" s="218" customFormat="1" ht="20.100000000000001" customHeight="1" x14ac:dyDescent="0.25">
      <c r="A43" s="223" t="s">
        <v>319</v>
      </c>
      <c r="B43" s="48" t="s">
        <v>74</v>
      </c>
      <c r="C43" s="847"/>
      <c r="D43" s="847"/>
      <c r="E43" s="847"/>
      <c r="F43" s="847"/>
      <c r="G43" s="848"/>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2" t="s">
        <v>134</v>
      </c>
      <c r="C46" s="843"/>
      <c r="D46" s="843"/>
      <c r="E46" s="843"/>
      <c r="F46" s="843"/>
      <c r="G46" s="843"/>
      <c r="H46" s="843"/>
      <c r="I46" s="843"/>
      <c r="J46" s="843"/>
      <c r="K46" s="843"/>
    </row>
    <row r="47" spans="1:11" s="229" customFormat="1" ht="5.25" customHeight="1" x14ac:dyDescent="0.2">
      <c r="A47" s="27"/>
      <c r="B47" s="75"/>
    </row>
    <row r="48" spans="1:11" s="229" customFormat="1" ht="24" customHeight="1" x14ac:dyDescent="0.2">
      <c r="A48" s="230" t="s">
        <v>141</v>
      </c>
      <c r="B48" s="842" t="s">
        <v>142</v>
      </c>
      <c r="C48" s="598"/>
      <c r="D48" s="598"/>
      <c r="E48" s="598"/>
      <c r="F48" s="598"/>
      <c r="G48" s="231" t="s">
        <v>141</v>
      </c>
      <c r="H48" s="843" t="s">
        <v>143</v>
      </c>
      <c r="I48" s="843"/>
      <c r="J48" s="843"/>
      <c r="K48" s="843"/>
    </row>
    <row r="49" spans="1:11" s="229" customFormat="1" ht="13.5" customHeight="1" x14ac:dyDescent="0.2">
      <c r="A49" s="230"/>
      <c r="B49" s="844" t="s">
        <v>432</v>
      </c>
      <c r="C49" s="846"/>
      <c r="D49" s="846"/>
      <c r="E49" s="846"/>
      <c r="F49" s="846"/>
      <c r="G49" s="846"/>
      <c r="H49" s="843" t="s">
        <v>7089</v>
      </c>
      <c r="I49" s="843"/>
      <c r="J49" s="843"/>
      <c r="K49" s="843"/>
    </row>
    <row r="50" spans="1:11" s="229" customFormat="1" ht="13.5" customHeight="1" x14ac:dyDescent="0.2">
      <c r="A50" s="230"/>
      <c r="B50" s="74" t="s">
        <v>144</v>
      </c>
      <c r="C50" s="218"/>
      <c r="D50" s="218"/>
      <c r="E50" s="218"/>
      <c r="F50" s="218"/>
      <c r="G50" s="218"/>
      <c r="H50" s="843" t="s">
        <v>7090</v>
      </c>
      <c r="I50" s="843"/>
      <c r="J50" s="843"/>
      <c r="K50" s="843"/>
    </row>
    <row r="51" spans="1:11" s="229" customFormat="1" ht="13.5" customHeight="1" x14ac:dyDescent="0.2">
      <c r="A51" s="230"/>
      <c r="B51" s="844" t="s">
        <v>433</v>
      </c>
      <c r="C51" s="845"/>
      <c r="D51" s="845"/>
      <c r="E51" s="845"/>
      <c r="F51" s="845"/>
      <c r="G51" s="845"/>
      <c r="H51" s="229" t="s">
        <v>140</v>
      </c>
    </row>
    <row r="52" spans="1:11" s="218" customFormat="1" ht="13.5" customHeight="1" x14ac:dyDescent="0.2">
      <c r="A52" s="232"/>
      <c r="H52" s="303" t="s">
        <v>8218</v>
      </c>
    </row>
    <row r="53" spans="1:11" s="218" customFormat="1" ht="13.5" customHeight="1" x14ac:dyDescent="0.2">
      <c r="A53" s="232"/>
      <c r="B53" s="844"/>
      <c r="C53" s="846"/>
      <c r="D53" s="846"/>
      <c r="E53" s="846"/>
      <c r="F53" s="846"/>
      <c r="G53" s="846"/>
      <c r="H53" s="303" t="s">
        <v>8219</v>
      </c>
    </row>
    <row r="54" spans="1:11" s="218" customFormat="1" ht="13.5" customHeight="1" x14ac:dyDescent="0.2">
      <c r="A54" s="232"/>
      <c r="B54" s="844"/>
      <c r="C54" s="846"/>
      <c r="D54" s="846"/>
      <c r="E54" s="846"/>
      <c r="F54" s="846"/>
      <c r="G54" s="846"/>
      <c r="H54" s="303" t="s">
        <v>8221</v>
      </c>
    </row>
    <row r="55" spans="1:11" s="218" customFormat="1" ht="13.5" customHeight="1" x14ac:dyDescent="0.2">
      <c r="A55" s="232"/>
      <c r="B55" s="74"/>
      <c r="H55" s="303" t="s">
        <v>8220</v>
      </c>
    </row>
    <row r="56" spans="1:11" s="218" customFormat="1" ht="13.5" customHeight="1" thickBot="1" x14ac:dyDescent="0.25">
      <c r="A56" s="228"/>
      <c r="B56" s="844"/>
      <c r="C56" s="845"/>
      <c r="D56" s="845"/>
      <c r="E56" s="845"/>
      <c r="F56" s="845"/>
      <c r="G56" s="845"/>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41"/>
      <c r="C65" s="841"/>
      <c r="D65" s="841"/>
      <c r="E65" s="841"/>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byAdI8ebHLcZyEw2eKmjhh3idQy0IlxkZDieschWV8xh95tMQsKjxpSBs4JWg6Id2Z1VZSt+Qx/4+AyBCDYbMg==" saltValue="qUoi67oOZ+5TB7soLqfI5A==" spinCount="100000" sheet="1" objects="1" scenarios="1" selectLockedCells="1"/>
  <mergeCells count="49">
    <mergeCell ref="B2:K2"/>
    <mergeCell ref="B65:E65"/>
    <mergeCell ref="B46:K46"/>
    <mergeCell ref="B56:G56"/>
    <mergeCell ref="H48:K48"/>
    <mergeCell ref="H49:K49"/>
    <mergeCell ref="H50:K50"/>
    <mergeCell ref="B49:G49"/>
    <mergeCell ref="C43:G43"/>
    <mergeCell ref="C42:G42"/>
    <mergeCell ref="B3:G3"/>
    <mergeCell ref="C31:G31"/>
    <mergeCell ref="C32:G32"/>
    <mergeCell ref="C33:G33"/>
    <mergeCell ref="C34:G34"/>
    <mergeCell ref="C15:G15"/>
    <mergeCell ref="C16:G16"/>
    <mergeCell ref="C17:G17"/>
    <mergeCell ref="C10:G10"/>
    <mergeCell ref="C11:G11"/>
    <mergeCell ref="D14:G14"/>
    <mergeCell ref="C41:G41"/>
    <mergeCell ref="C23:G23"/>
    <mergeCell ref="C24:G24"/>
    <mergeCell ref="C25:G25"/>
    <mergeCell ref="C26:G26"/>
    <mergeCell ref="C27:G27"/>
    <mergeCell ref="D30:G30"/>
    <mergeCell ref="E37:G37"/>
    <mergeCell ref="D38:G38"/>
    <mergeCell ref="C39:G39"/>
    <mergeCell ref="C40:G40"/>
    <mergeCell ref="C35:G35"/>
    <mergeCell ref="A1:J1"/>
    <mergeCell ref="B53:G53"/>
    <mergeCell ref="B54:G54"/>
    <mergeCell ref="B48:F48"/>
    <mergeCell ref="B51:G51"/>
    <mergeCell ref="E5:G5"/>
    <mergeCell ref="E13:G13"/>
    <mergeCell ref="E21:G21"/>
    <mergeCell ref="E29:G29"/>
    <mergeCell ref="D6:G6"/>
    <mergeCell ref="C18:G18"/>
    <mergeCell ref="C19:G19"/>
    <mergeCell ref="D22:G22"/>
    <mergeCell ref="C7:G7"/>
    <mergeCell ref="C8:G8"/>
    <mergeCell ref="C9:G9"/>
  </mergeCells>
  <phoneticPr fontId="0" type="noConversion"/>
  <dataValidations count="1">
    <dataValidation type="list" allowBlank="1" showInputMessage="1" showErrorMessage="1" sqref="K6:K11 K14:K19 K22:K27 K30:K35 K38:K43 J6 J14 J22 J30 J38">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219"/>
  <sheetViews>
    <sheetView showGridLines="0" showRowColHeaders="0"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33" t="s">
        <v>391</v>
      </c>
      <c r="B1" s="834"/>
      <c r="C1" s="834"/>
      <c r="D1" s="834"/>
      <c r="E1" s="834"/>
      <c r="F1" s="834"/>
      <c r="G1" s="834"/>
      <c r="H1" s="834"/>
      <c r="I1" s="834"/>
      <c r="J1" s="834"/>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38" t="s">
        <v>188</v>
      </c>
      <c r="C2" s="839"/>
      <c r="D2" s="839"/>
      <c r="E2" s="839"/>
      <c r="F2" s="839"/>
      <c r="G2" s="839"/>
      <c r="H2" s="839"/>
      <c r="I2" s="839"/>
      <c r="J2" s="839"/>
      <c r="K2" s="840"/>
    </row>
    <row r="3" spans="1:25" s="218" customFormat="1" ht="60" x14ac:dyDescent="0.2">
      <c r="A3" s="219"/>
      <c r="B3" s="870" t="str">
        <f>Title5</f>
        <v>2019 JOINT-VENTURE OR OPTION AGREEMENT PARTICIPANTS</v>
      </c>
      <c r="C3" s="871"/>
      <c r="D3" s="871"/>
      <c r="E3" s="871"/>
      <c r="F3" s="871"/>
      <c r="G3" s="872"/>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216</v>
      </c>
      <c r="B5" s="46" t="s">
        <v>189</v>
      </c>
      <c r="C5" s="222"/>
      <c r="D5" s="222"/>
      <c r="E5" s="849"/>
      <c r="F5" s="849"/>
      <c r="G5" s="850"/>
      <c r="H5" s="278"/>
      <c r="I5" s="270"/>
      <c r="J5" s="271"/>
      <c r="K5" s="272"/>
    </row>
    <row r="6" spans="1:25" s="218" customFormat="1" ht="20.100000000000001" customHeight="1" x14ac:dyDescent="0.25">
      <c r="A6" s="223" t="s">
        <v>321</v>
      </c>
      <c r="B6" s="47" t="s">
        <v>64</v>
      </c>
      <c r="C6" s="224"/>
      <c r="D6" s="853"/>
      <c r="E6" s="853"/>
      <c r="F6" s="853"/>
      <c r="G6" s="854"/>
      <c r="H6" s="279"/>
      <c r="I6" s="279"/>
      <c r="J6" s="239"/>
      <c r="K6" s="240"/>
    </row>
    <row r="7" spans="1:25" s="218" customFormat="1" ht="20.100000000000001" customHeight="1" x14ac:dyDescent="0.25">
      <c r="A7" s="223" t="s">
        <v>323</v>
      </c>
      <c r="B7" s="48" t="s">
        <v>66</v>
      </c>
      <c r="C7" s="847"/>
      <c r="D7" s="847"/>
      <c r="E7" s="847"/>
      <c r="F7" s="847"/>
      <c r="G7" s="848"/>
      <c r="H7" s="280"/>
      <c r="I7" s="280"/>
      <c r="J7" s="43" t="s">
        <v>107</v>
      </c>
      <c r="K7" s="241"/>
    </row>
    <row r="8" spans="1:25" s="218" customFormat="1" ht="20.100000000000001" customHeight="1" x14ac:dyDescent="0.25">
      <c r="A8" s="223" t="s">
        <v>325</v>
      </c>
      <c r="B8" s="48" t="s">
        <v>68</v>
      </c>
      <c r="C8" s="847"/>
      <c r="D8" s="847"/>
      <c r="E8" s="847"/>
      <c r="F8" s="847"/>
      <c r="G8" s="848"/>
      <c r="H8" s="280"/>
      <c r="I8" s="280"/>
      <c r="J8" s="43" t="s">
        <v>107</v>
      </c>
      <c r="K8" s="241"/>
    </row>
    <row r="9" spans="1:25" s="218" customFormat="1" ht="20.100000000000001" customHeight="1" x14ac:dyDescent="0.25">
      <c r="A9" s="223" t="s">
        <v>387</v>
      </c>
      <c r="B9" s="48" t="s">
        <v>70</v>
      </c>
      <c r="C9" s="847"/>
      <c r="D9" s="847"/>
      <c r="E9" s="847"/>
      <c r="F9" s="847"/>
      <c r="G9" s="848"/>
      <c r="H9" s="280"/>
      <c r="I9" s="280"/>
      <c r="J9" s="43" t="s">
        <v>107</v>
      </c>
      <c r="K9" s="241"/>
    </row>
    <row r="10" spans="1:25" s="218" customFormat="1" ht="20.100000000000001" customHeight="1" x14ac:dyDescent="0.25">
      <c r="A10" s="223" t="s">
        <v>388</v>
      </c>
      <c r="B10" s="48" t="s">
        <v>72</v>
      </c>
      <c r="C10" s="847"/>
      <c r="D10" s="847"/>
      <c r="E10" s="847"/>
      <c r="F10" s="847"/>
      <c r="G10" s="848"/>
      <c r="H10" s="280"/>
      <c r="I10" s="280"/>
      <c r="J10" s="43" t="s">
        <v>107</v>
      </c>
      <c r="K10" s="241"/>
    </row>
    <row r="11" spans="1:25" s="218" customFormat="1" ht="20.100000000000001" customHeight="1" x14ac:dyDescent="0.25">
      <c r="A11" s="223" t="s">
        <v>389</v>
      </c>
      <c r="B11" s="48" t="s">
        <v>74</v>
      </c>
      <c r="C11" s="847"/>
      <c r="D11" s="847"/>
      <c r="E11" s="847"/>
      <c r="F11" s="847"/>
      <c r="G11" s="848"/>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326</v>
      </c>
      <c r="B13" s="46" t="s">
        <v>189</v>
      </c>
      <c r="C13" s="222"/>
      <c r="D13" s="222"/>
      <c r="E13" s="849"/>
      <c r="F13" s="849"/>
      <c r="G13" s="850"/>
      <c r="H13" s="278"/>
      <c r="I13" s="270"/>
      <c r="J13" s="271"/>
      <c r="K13" s="272"/>
    </row>
    <row r="14" spans="1:25" s="218" customFormat="1" ht="20.100000000000001" customHeight="1" x14ac:dyDescent="0.25">
      <c r="A14" s="223" t="s">
        <v>320</v>
      </c>
      <c r="B14" s="47" t="s">
        <v>64</v>
      </c>
      <c r="C14" s="224"/>
      <c r="D14" s="853"/>
      <c r="E14" s="853"/>
      <c r="F14" s="853"/>
      <c r="G14" s="854"/>
      <c r="H14" s="279"/>
      <c r="I14" s="279"/>
      <c r="J14" s="239"/>
      <c r="K14" s="240"/>
    </row>
    <row r="15" spans="1:25" s="218" customFormat="1" ht="20.100000000000001" customHeight="1" x14ac:dyDescent="0.25">
      <c r="A15" s="223" t="s">
        <v>322</v>
      </c>
      <c r="B15" s="48" t="s">
        <v>66</v>
      </c>
      <c r="C15" s="847"/>
      <c r="D15" s="847"/>
      <c r="E15" s="847"/>
      <c r="F15" s="847"/>
      <c r="G15" s="848"/>
      <c r="H15" s="280"/>
      <c r="I15" s="280"/>
      <c r="J15" s="43" t="s">
        <v>107</v>
      </c>
      <c r="K15" s="241"/>
    </row>
    <row r="16" spans="1:25" s="218" customFormat="1" ht="20.100000000000001" customHeight="1" x14ac:dyDescent="0.25">
      <c r="A16" s="223" t="s">
        <v>324</v>
      </c>
      <c r="B16" s="48" t="s">
        <v>68</v>
      </c>
      <c r="C16" s="847"/>
      <c r="D16" s="847"/>
      <c r="E16" s="847"/>
      <c r="F16" s="847"/>
      <c r="G16" s="848"/>
      <c r="H16" s="280"/>
      <c r="I16" s="280"/>
      <c r="J16" s="43" t="s">
        <v>107</v>
      </c>
      <c r="K16" s="241"/>
    </row>
    <row r="17" spans="1:11" s="218" customFormat="1" ht="20.100000000000001" customHeight="1" x14ac:dyDescent="0.25">
      <c r="A17" s="223" t="s">
        <v>327</v>
      </c>
      <c r="B17" s="48" t="s">
        <v>70</v>
      </c>
      <c r="C17" s="847"/>
      <c r="D17" s="847"/>
      <c r="E17" s="847"/>
      <c r="F17" s="847"/>
      <c r="G17" s="848"/>
      <c r="H17" s="280"/>
      <c r="I17" s="280"/>
      <c r="J17" s="43" t="s">
        <v>107</v>
      </c>
      <c r="K17" s="241"/>
    </row>
    <row r="18" spans="1:11" s="218" customFormat="1" ht="20.100000000000001" customHeight="1" x14ac:dyDescent="0.25">
      <c r="A18" s="223" t="s">
        <v>328</v>
      </c>
      <c r="B18" s="48" t="s">
        <v>72</v>
      </c>
      <c r="C18" s="847"/>
      <c r="D18" s="847"/>
      <c r="E18" s="847"/>
      <c r="F18" s="847"/>
      <c r="G18" s="848"/>
      <c r="H18" s="280"/>
      <c r="I18" s="280"/>
      <c r="J18" s="43" t="s">
        <v>107</v>
      </c>
      <c r="K18" s="241"/>
    </row>
    <row r="19" spans="1:11" s="218" customFormat="1" ht="20.100000000000001" customHeight="1" x14ac:dyDescent="0.25">
      <c r="A19" s="223" t="s">
        <v>329</v>
      </c>
      <c r="B19" s="48" t="s">
        <v>74</v>
      </c>
      <c r="C19" s="847"/>
      <c r="D19" s="847"/>
      <c r="E19" s="847"/>
      <c r="F19" s="847"/>
      <c r="G19" s="848"/>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3" t="s">
        <v>75</v>
      </c>
    </row>
    <row r="21" spans="1:11" s="218" customFormat="1" ht="20.100000000000001" customHeight="1" x14ac:dyDescent="0.25">
      <c r="A21" s="221" t="s">
        <v>330</v>
      </c>
      <c r="B21" s="46" t="s">
        <v>189</v>
      </c>
      <c r="C21" s="222"/>
      <c r="D21" s="222"/>
      <c r="E21" s="849"/>
      <c r="F21" s="849"/>
      <c r="G21" s="850"/>
      <c r="H21" s="278"/>
      <c r="I21" s="270"/>
      <c r="J21" s="271"/>
      <c r="K21" s="275"/>
    </row>
    <row r="22" spans="1:11" s="218" customFormat="1" ht="20.100000000000001" customHeight="1" x14ac:dyDescent="0.25">
      <c r="A22" s="223" t="s">
        <v>331</v>
      </c>
      <c r="B22" s="47" t="s">
        <v>64</v>
      </c>
      <c r="C22" s="224"/>
      <c r="D22" s="853"/>
      <c r="E22" s="853"/>
      <c r="F22" s="853"/>
      <c r="G22" s="854"/>
      <c r="H22" s="279"/>
      <c r="I22" s="279"/>
      <c r="J22" s="239"/>
      <c r="K22" s="240"/>
    </row>
    <row r="23" spans="1:11" s="218" customFormat="1" ht="20.100000000000001" customHeight="1" x14ac:dyDescent="0.25">
      <c r="A23" s="223" t="s">
        <v>332</v>
      </c>
      <c r="B23" s="48" t="s">
        <v>66</v>
      </c>
      <c r="C23" s="847"/>
      <c r="D23" s="847"/>
      <c r="E23" s="847"/>
      <c r="F23" s="847"/>
      <c r="G23" s="848"/>
      <c r="H23" s="280"/>
      <c r="I23" s="280"/>
      <c r="J23" s="43" t="s">
        <v>107</v>
      </c>
      <c r="K23" s="241"/>
    </row>
    <row r="24" spans="1:11" s="218" customFormat="1" ht="20.100000000000001" customHeight="1" x14ac:dyDescent="0.25">
      <c r="A24" s="223" t="s">
        <v>333</v>
      </c>
      <c r="B24" s="48" t="s">
        <v>68</v>
      </c>
      <c r="C24" s="847"/>
      <c r="D24" s="847"/>
      <c r="E24" s="847"/>
      <c r="F24" s="847"/>
      <c r="G24" s="848"/>
      <c r="H24" s="280"/>
      <c r="I24" s="280"/>
      <c r="J24" s="43" t="s">
        <v>107</v>
      </c>
      <c r="K24" s="241"/>
    </row>
    <row r="25" spans="1:11" s="218" customFormat="1" ht="20.100000000000001" customHeight="1" x14ac:dyDescent="0.25">
      <c r="A25" s="223" t="s">
        <v>334</v>
      </c>
      <c r="B25" s="48" t="s">
        <v>70</v>
      </c>
      <c r="C25" s="847"/>
      <c r="D25" s="847"/>
      <c r="E25" s="847"/>
      <c r="F25" s="847"/>
      <c r="G25" s="848"/>
      <c r="H25" s="280"/>
      <c r="I25" s="280"/>
      <c r="J25" s="43" t="s">
        <v>107</v>
      </c>
      <c r="K25" s="241"/>
    </row>
    <row r="26" spans="1:11" s="218" customFormat="1" ht="20.100000000000001" customHeight="1" x14ac:dyDescent="0.25">
      <c r="A26" s="223" t="s">
        <v>335</v>
      </c>
      <c r="B26" s="48" t="s">
        <v>72</v>
      </c>
      <c r="C26" s="847"/>
      <c r="D26" s="847"/>
      <c r="E26" s="847"/>
      <c r="F26" s="847"/>
      <c r="G26" s="848"/>
      <c r="H26" s="280"/>
      <c r="I26" s="280"/>
      <c r="J26" s="43" t="s">
        <v>107</v>
      </c>
      <c r="K26" s="241"/>
    </row>
    <row r="27" spans="1:11" s="218" customFormat="1" ht="20.100000000000001" customHeight="1" x14ac:dyDescent="0.25">
      <c r="A27" s="223" t="s">
        <v>336</v>
      </c>
      <c r="B27" s="48" t="s">
        <v>74</v>
      </c>
      <c r="C27" s="847"/>
      <c r="D27" s="847"/>
      <c r="E27" s="847"/>
      <c r="F27" s="847"/>
      <c r="G27" s="848"/>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337</v>
      </c>
      <c r="B29" s="46" t="s">
        <v>189</v>
      </c>
      <c r="C29" s="222"/>
      <c r="D29" s="227"/>
      <c r="E29" s="857"/>
      <c r="F29" s="857"/>
      <c r="G29" s="858"/>
      <c r="H29" s="278"/>
      <c r="I29" s="270"/>
      <c r="J29" s="271"/>
      <c r="K29" s="272"/>
    </row>
    <row r="30" spans="1:11" s="218" customFormat="1" ht="20.100000000000001" customHeight="1" x14ac:dyDescent="0.25">
      <c r="A30" s="223" t="s">
        <v>338</v>
      </c>
      <c r="B30" s="47" t="s">
        <v>64</v>
      </c>
      <c r="C30" s="224"/>
      <c r="D30" s="851"/>
      <c r="E30" s="851"/>
      <c r="F30" s="851"/>
      <c r="G30" s="852"/>
      <c r="H30" s="279"/>
      <c r="I30" s="279"/>
      <c r="J30" s="247"/>
      <c r="K30" s="241"/>
    </row>
    <row r="31" spans="1:11" s="218" customFormat="1" ht="20.100000000000001" customHeight="1" x14ac:dyDescent="0.25">
      <c r="A31" s="223" t="s">
        <v>339</v>
      </c>
      <c r="B31" s="48" t="s">
        <v>66</v>
      </c>
      <c r="C31" s="847"/>
      <c r="D31" s="847"/>
      <c r="E31" s="847"/>
      <c r="F31" s="847"/>
      <c r="G31" s="848"/>
      <c r="H31" s="280"/>
      <c r="I31" s="280"/>
      <c r="J31" s="43" t="s">
        <v>107</v>
      </c>
      <c r="K31" s="241"/>
    </row>
    <row r="32" spans="1:11" s="218" customFormat="1" ht="20.100000000000001" customHeight="1" x14ac:dyDescent="0.25">
      <c r="A32" s="223" t="s">
        <v>340</v>
      </c>
      <c r="B32" s="48" t="s">
        <v>68</v>
      </c>
      <c r="C32" s="847"/>
      <c r="D32" s="847"/>
      <c r="E32" s="847"/>
      <c r="F32" s="847"/>
      <c r="G32" s="848"/>
      <c r="H32" s="280"/>
      <c r="I32" s="280"/>
      <c r="J32" s="43" t="s">
        <v>107</v>
      </c>
      <c r="K32" s="241"/>
    </row>
    <row r="33" spans="1:11" s="218" customFormat="1" ht="20.100000000000001" customHeight="1" x14ac:dyDescent="0.25">
      <c r="A33" s="223" t="s">
        <v>341</v>
      </c>
      <c r="B33" s="48" t="s">
        <v>70</v>
      </c>
      <c r="C33" s="847"/>
      <c r="D33" s="847"/>
      <c r="E33" s="847"/>
      <c r="F33" s="847"/>
      <c r="G33" s="848"/>
      <c r="H33" s="280"/>
      <c r="I33" s="280"/>
      <c r="J33" s="43" t="s">
        <v>107</v>
      </c>
      <c r="K33" s="241"/>
    </row>
    <row r="34" spans="1:11" s="218" customFormat="1" ht="20.100000000000001" customHeight="1" x14ac:dyDescent="0.25">
      <c r="A34" s="223" t="s">
        <v>342</v>
      </c>
      <c r="B34" s="48" t="s">
        <v>72</v>
      </c>
      <c r="C34" s="847"/>
      <c r="D34" s="847"/>
      <c r="E34" s="847"/>
      <c r="F34" s="847"/>
      <c r="G34" s="848"/>
      <c r="H34" s="280"/>
      <c r="I34" s="280"/>
      <c r="J34" s="43" t="s">
        <v>107</v>
      </c>
      <c r="K34" s="241"/>
    </row>
    <row r="35" spans="1:11" s="218" customFormat="1" ht="20.100000000000001" customHeight="1" x14ac:dyDescent="0.25">
      <c r="A35" s="223" t="s">
        <v>343</v>
      </c>
      <c r="B35" s="48" t="s">
        <v>74</v>
      </c>
      <c r="C35" s="847"/>
      <c r="D35" s="847"/>
      <c r="E35" s="847"/>
      <c r="F35" s="847"/>
      <c r="G35" s="848"/>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3" t="s">
        <v>75</v>
      </c>
    </row>
    <row r="37" spans="1:11" s="218" customFormat="1" ht="20.100000000000001" customHeight="1" x14ac:dyDescent="0.25">
      <c r="A37" s="221" t="s">
        <v>344</v>
      </c>
      <c r="B37" s="46" t="s">
        <v>189</v>
      </c>
      <c r="C37" s="222"/>
      <c r="D37" s="222"/>
      <c r="E37" s="849"/>
      <c r="F37" s="849"/>
      <c r="G37" s="850"/>
      <c r="H37" s="278"/>
      <c r="I37" s="270"/>
      <c r="J37" s="271"/>
      <c r="K37" s="275"/>
    </row>
    <row r="38" spans="1:11" s="218" customFormat="1" ht="20.100000000000001" customHeight="1" x14ac:dyDescent="0.25">
      <c r="A38" s="223" t="s">
        <v>345</v>
      </c>
      <c r="B38" s="47" t="s">
        <v>64</v>
      </c>
      <c r="C38" s="224"/>
      <c r="D38" s="853"/>
      <c r="E38" s="853"/>
      <c r="F38" s="853"/>
      <c r="G38" s="854"/>
      <c r="H38" s="279"/>
      <c r="I38" s="279"/>
      <c r="J38" s="239"/>
      <c r="K38" s="240"/>
    </row>
    <row r="39" spans="1:11" s="218" customFormat="1" ht="20.100000000000001" customHeight="1" x14ac:dyDescent="0.25">
      <c r="A39" s="223" t="s">
        <v>346</v>
      </c>
      <c r="B39" s="48" t="s">
        <v>66</v>
      </c>
      <c r="C39" s="847"/>
      <c r="D39" s="847"/>
      <c r="E39" s="847"/>
      <c r="F39" s="847"/>
      <c r="G39" s="848"/>
      <c r="H39" s="280"/>
      <c r="I39" s="280"/>
      <c r="J39" s="43" t="s">
        <v>107</v>
      </c>
      <c r="K39" s="241"/>
    </row>
    <row r="40" spans="1:11" s="218" customFormat="1" ht="20.100000000000001" customHeight="1" x14ac:dyDescent="0.25">
      <c r="A40" s="223" t="s">
        <v>347</v>
      </c>
      <c r="B40" s="48" t="s">
        <v>68</v>
      </c>
      <c r="C40" s="847"/>
      <c r="D40" s="847"/>
      <c r="E40" s="847"/>
      <c r="F40" s="847"/>
      <c r="G40" s="848"/>
      <c r="H40" s="280"/>
      <c r="I40" s="280"/>
      <c r="J40" s="43" t="s">
        <v>107</v>
      </c>
      <c r="K40" s="241"/>
    </row>
    <row r="41" spans="1:11" s="218" customFormat="1" ht="20.100000000000001" customHeight="1" x14ac:dyDescent="0.25">
      <c r="A41" s="223" t="s">
        <v>348</v>
      </c>
      <c r="B41" s="48" t="s">
        <v>70</v>
      </c>
      <c r="C41" s="847"/>
      <c r="D41" s="847"/>
      <c r="E41" s="847"/>
      <c r="F41" s="847"/>
      <c r="G41" s="848"/>
      <c r="H41" s="280"/>
      <c r="I41" s="280"/>
      <c r="J41" s="43" t="s">
        <v>107</v>
      </c>
      <c r="K41" s="241"/>
    </row>
    <row r="42" spans="1:11" s="218" customFormat="1" ht="20.100000000000001" customHeight="1" x14ac:dyDescent="0.25">
      <c r="A42" s="223" t="s">
        <v>349</v>
      </c>
      <c r="B42" s="48" t="s">
        <v>72</v>
      </c>
      <c r="C42" s="847"/>
      <c r="D42" s="847"/>
      <c r="E42" s="847"/>
      <c r="F42" s="847"/>
      <c r="G42" s="848"/>
      <c r="H42" s="280"/>
      <c r="I42" s="280"/>
      <c r="J42" s="43" t="s">
        <v>107</v>
      </c>
      <c r="K42" s="241"/>
    </row>
    <row r="43" spans="1:11" s="218" customFormat="1" ht="20.100000000000001" customHeight="1" x14ac:dyDescent="0.25">
      <c r="A43" s="223" t="s">
        <v>350</v>
      </c>
      <c r="B43" s="48" t="s">
        <v>74</v>
      </c>
      <c r="C43" s="847"/>
      <c r="D43" s="847"/>
      <c r="E43" s="847"/>
      <c r="F43" s="847"/>
      <c r="G43" s="848"/>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2" t="s">
        <v>134</v>
      </c>
      <c r="C46" s="843"/>
      <c r="D46" s="843"/>
      <c r="E46" s="843"/>
      <c r="F46" s="843"/>
      <c r="G46" s="843"/>
      <c r="H46" s="843"/>
      <c r="I46" s="843"/>
      <c r="J46" s="843"/>
      <c r="K46" s="843"/>
    </row>
    <row r="47" spans="1:11" s="229" customFormat="1" ht="5.25" customHeight="1" x14ac:dyDescent="0.2">
      <c r="A47" s="27"/>
      <c r="B47" s="75"/>
    </row>
    <row r="48" spans="1:11" s="229" customFormat="1" ht="24" customHeight="1" x14ac:dyDescent="0.2">
      <c r="A48" s="230" t="s">
        <v>141</v>
      </c>
      <c r="B48" s="842" t="s">
        <v>142</v>
      </c>
      <c r="C48" s="598"/>
      <c r="D48" s="598"/>
      <c r="E48" s="598"/>
      <c r="F48" s="598"/>
      <c r="G48" s="231" t="s">
        <v>141</v>
      </c>
      <c r="H48" s="843" t="s">
        <v>143</v>
      </c>
      <c r="I48" s="843"/>
      <c r="J48" s="843"/>
      <c r="K48" s="843"/>
    </row>
    <row r="49" spans="1:11" s="229" customFormat="1" ht="13.5" customHeight="1" x14ac:dyDescent="0.2">
      <c r="A49" s="230"/>
      <c r="B49" s="844" t="s">
        <v>432</v>
      </c>
      <c r="C49" s="846"/>
      <c r="D49" s="846"/>
      <c r="E49" s="846"/>
      <c r="F49" s="846"/>
      <c r="G49" s="846"/>
      <c r="H49" s="843" t="s">
        <v>7089</v>
      </c>
      <c r="I49" s="843"/>
      <c r="J49" s="843"/>
      <c r="K49" s="843"/>
    </row>
    <row r="50" spans="1:11" s="229" customFormat="1" ht="13.5" customHeight="1" x14ac:dyDescent="0.2">
      <c r="A50" s="230"/>
      <c r="B50" s="74" t="s">
        <v>144</v>
      </c>
      <c r="C50" s="218"/>
      <c r="D50" s="218"/>
      <c r="E50" s="218"/>
      <c r="F50" s="218"/>
      <c r="G50" s="218"/>
      <c r="H50" s="843" t="s">
        <v>7090</v>
      </c>
      <c r="I50" s="843"/>
      <c r="J50" s="843"/>
      <c r="K50" s="843"/>
    </row>
    <row r="51" spans="1:11" s="229" customFormat="1" ht="13.5" customHeight="1" x14ac:dyDescent="0.2">
      <c r="A51" s="230"/>
      <c r="B51" s="844" t="s">
        <v>433</v>
      </c>
      <c r="C51" s="845"/>
      <c r="D51" s="845"/>
      <c r="E51" s="845"/>
      <c r="F51" s="845"/>
      <c r="G51" s="845"/>
      <c r="H51" s="229" t="s">
        <v>140</v>
      </c>
    </row>
    <row r="52" spans="1:11" s="218" customFormat="1" ht="13.5" customHeight="1" x14ac:dyDescent="0.2">
      <c r="A52" s="232"/>
      <c r="H52" s="303" t="s">
        <v>8218</v>
      </c>
    </row>
    <row r="53" spans="1:11" s="218" customFormat="1" ht="13.5" customHeight="1" x14ac:dyDescent="0.2">
      <c r="A53" s="232"/>
      <c r="B53" s="844"/>
      <c r="C53" s="846"/>
      <c r="D53" s="846"/>
      <c r="E53" s="846"/>
      <c r="F53" s="846"/>
      <c r="G53" s="846"/>
      <c r="H53" s="303" t="s">
        <v>8219</v>
      </c>
    </row>
    <row r="54" spans="1:11" s="218" customFormat="1" ht="13.5" customHeight="1" x14ac:dyDescent="0.2">
      <c r="A54" s="232"/>
      <c r="B54" s="844"/>
      <c r="C54" s="846"/>
      <c r="D54" s="846"/>
      <c r="E54" s="846"/>
      <c r="F54" s="846"/>
      <c r="G54" s="846"/>
      <c r="H54" s="303" t="s">
        <v>8221</v>
      </c>
    </row>
    <row r="55" spans="1:11" s="218" customFormat="1" ht="13.5" customHeight="1" x14ac:dyDescent="0.2">
      <c r="A55" s="232"/>
      <c r="B55" s="74"/>
      <c r="H55" s="303" t="s">
        <v>8220</v>
      </c>
    </row>
    <row r="56" spans="1:11" s="218" customFormat="1" ht="13.5" customHeight="1" thickBot="1" x14ac:dyDescent="0.25">
      <c r="A56" s="228"/>
      <c r="B56" s="844"/>
      <c r="C56" s="845"/>
      <c r="D56" s="845"/>
      <c r="E56" s="845"/>
      <c r="F56" s="845"/>
      <c r="G56" s="845"/>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41"/>
      <c r="C65" s="841"/>
      <c r="D65" s="841"/>
      <c r="E65" s="841"/>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xlRFWLZUMfiMQKJyQhBBKxJMy9Ug8tyr0GEdqTMuirwbZ2LJZi1Nez/FJAIK2gr5kc713Xy++K88L/MQRm4RYQ==" saltValue="FecwG8fF9wTfgDXpWhLp8Q==" spinCount="100000" sheet="1" objects="1" scenarios="1" selectLockedCells="1"/>
  <mergeCells count="49">
    <mergeCell ref="E5:G5"/>
    <mergeCell ref="E13:G13"/>
    <mergeCell ref="E21:G21"/>
    <mergeCell ref="E29:G29"/>
    <mergeCell ref="D6:G6"/>
    <mergeCell ref="C7:G7"/>
    <mergeCell ref="C18:G18"/>
    <mergeCell ref="C19:G19"/>
    <mergeCell ref="C8:G8"/>
    <mergeCell ref="C9:G9"/>
    <mergeCell ref="C10:G10"/>
    <mergeCell ref="C11:G11"/>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C40:G40"/>
    <mergeCell ref="D30:G30"/>
    <mergeCell ref="C31:G31"/>
    <mergeCell ref="C32:G32"/>
    <mergeCell ref="C33:G33"/>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E37:G37"/>
  </mergeCells>
  <phoneticPr fontId="0" type="noConversion"/>
  <dataValidations count="1">
    <dataValidation type="list" allowBlank="1" showInputMessage="1" showErrorMessage="1" sqref="J6:K6 K7:K11 J14:K14 K15:K19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219"/>
  <sheetViews>
    <sheetView showGridLines="0" showRowColHeaders="0" zoomScaleNormal="100" workbookViewId="0">
      <selection activeCell="E5" sqref="E5:G5"/>
    </sheetView>
  </sheetViews>
  <sheetFormatPr defaultColWidth="9.33203125" defaultRowHeight="12.75" x14ac:dyDescent="0.2"/>
  <cols>
    <col min="1" max="1" width="8.5" style="246" customWidth="1"/>
    <col min="2" max="2" width="14.1640625" style="246" customWidth="1"/>
    <col min="3" max="3" width="11" style="246" customWidth="1"/>
    <col min="4" max="4" width="8" style="246" customWidth="1"/>
    <col min="5" max="5" width="9.33203125" style="246"/>
    <col min="6" max="6" width="33" style="246" customWidth="1"/>
    <col min="7" max="7" width="6.83203125" style="246" customWidth="1"/>
    <col min="8" max="9" width="17" style="246" customWidth="1"/>
    <col min="10" max="10" width="14.83203125" style="246" customWidth="1"/>
    <col min="11" max="11" width="25.6640625" style="246" customWidth="1"/>
    <col min="12" max="17" width="16.33203125" style="246" customWidth="1"/>
    <col min="18" max="16384" width="9.33203125" style="246"/>
  </cols>
  <sheetData>
    <row r="1" spans="1:25" s="216" customFormat="1" ht="11.25" customHeight="1" thickBot="1" x14ac:dyDescent="0.25">
      <c r="A1" s="833" t="s">
        <v>392</v>
      </c>
      <c r="B1" s="834"/>
      <c r="C1" s="834"/>
      <c r="D1" s="834"/>
      <c r="E1" s="834"/>
      <c r="F1" s="834"/>
      <c r="G1" s="834"/>
      <c r="H1" s="834"/>
      <c r="I1" s="834"/>
      <c r="J1" s="834"/>
      <c r="K1" s="213">
        <f xml:space="preserve"> UID</f>
        <v>0</v>
      </c>
      <c r="L1" s="214"/>
      <c r="M1" s="214"/>
      <c r="N1" s="214"/>
      <c r="O1" s="214"/>
      <c r="P1" s="215"/>
      <c r="Q1" s="215"/>
      <c r="R1" s="215"/>
      <c r="S1" s="215"/>
      <c r="T1" s="215"/>
      <c r="U1" s="215"/>
      <c r="V1" s="215"/>
      <c r="W1" s="215"/>
      <c r="X1" s="215"/>
      <c r="Y1" s="215"/>
    </row>
    <row r="2" spans="1:25" s="218" customFormat="1" ht="17.25" customHeight="1" thickBot="1" x14ac:dyDescent="0.25">
      <c r="A2" s="217" t="s">
        <v>55</v>
      </c>
      <c r="B2" s="838" t="s">
        <v>188</v>
      </c>
      <c r="C2" s="839"/>
      <c r="D2" s="839"/>
      <c r="E2" s="839"/>
      <c r="F2" s="839"/>
      <c r="G2" s="839"/>
      <c r="H2" s="839"/>
      <c r="I2" s="839"/>
      <c r="J2" s="839"/>
      <c r="K2" s="840"/>
    </row>
    <row r="3" spans="1:25" s="218" customFormat="1" ht="60" x14ac:dyDescent="0.2">
      <c r="A3" s="219"/>
      <c r="B3" s="870" t="str">
        <f>Title5</f>
        <v>2019 JOINT-VENTURE OR OPTION AGREEMENT PARTICIPANTS</v>
      </c>
      <c r="C3" s="871"/>
      <c r="D3" s="871"/>
      <c r="E3" s="871"/>
      <c r="F3" s="871"/>
      <c r="G3" s="872"/>
      <c r="H3" s="37" t="s">
        <v>56</v>
      </c>
      <c r="I3" s="38" t="s">
        <v>57</v>
      </c>
      <c r="J3" s="38" t="s">
        <v>58</v>
      </c>
      <c r="K3" s="39" t="s">
        <v>59</v>
      </c>
    </row>
    <row r="4" spans="1:25" s="218" customFormat="1" ht="13.5" thickBot="1" x14ac:dyDescent="0.25">
      <c r="A4" s="220"/>
      <c r="B4" s="35"/>
      <c r="C4" s="36"/>
      <c r="D4" s="36"/>
      <c r="E4" s="36"/>
      <c r="F4" s="36"/>
      <c r="G4" s="36"/>
      <c r="H4" s="40" t="s">
        <v>60</v>
      </c>
      <c r="I4" s="41" t="s">
        <v>60</v>
      </c>
      <c r="J4" s="41" t="s">
        <v>61</v>
      </c>
      <c r="K4" s="42" t="s">
        <v>61</v>
      </c>
    </row>
    <row r="5" spans="1:25" s="218" customFormat="1" ht="20.100000000000001" customHeight="1" x14ac:dyDescent="0.25">
      <c r="A5" s="221" t="s">
        <v>217</v>
      </c>
      <c r="B5" s="46" t="s">
        <v>189</v>
      </c>
      <c r="C5" s="222"/>
      <c r="D5" s="222"/>
      <c r="E5" s="849"/>
      <c r="F5" s="849"/>
      <c r="G5" s="850"/>
      <c r="H5" s="278"/>
      <c r="I5" s="270"/>
      <c r="J5" s="271"/>
      <c r="K5" s="272"/>
    </row>
    <row r="6" spans="1:25" s="218" customFormat="1" ht="20.100000000000001" customHeight="1" x14ac:dyDescent="0.25">
      <c r="A6" s="223" t="s">
        <v>352</v>
      </c>
      <c r="B6" s="47" t="s">
        <v>64</v>
      </c>
      <c r="C6" s="224"/>
      <c r="D6" s="853"/>
      <c r="E6" s="853"/>
      <c r="F6" s="853"/>
      <c r="G6" s="854"/>
      <c r="H6" s="279"/>
      <c r="I6" s="279"/>
      <c r="J6" s="247"/>
      <c r="K6" s="241"/>
    </row>
    <row r="7" spans="1:25" s="218" customFormat="1" ht="20.100000000000001" customHeight="1" x14ac:dyDescent="0.25">
      <c r="A7" s="223" t="s">
        <v>353</v>
      </c>
      <c r="B7" s="48" t="s">
        <v>66</v>
      </c>
      <c r="C7" s="847"/>
      <c r="D7" s="847"/>
      <c r="E7" s="847"/>
      <c r="F7" s="847"/>
      <c r="G7" s="848"/>
      <c r="H7" s="280"/>
      <c r="I7" s="280"/>
      <c r="J7" s="43" t="s">
        <v>107</v>
      </c>
      <c r="K7" s="241"/>
    </row>
    <row r="8" spans="1:25" s="218" customFormat="1" ht="20.100000000000001" customHeight="1" x14ac:dyDescent="0.25">
      <c r="A8" s="223" t="s">
        <v>354</v>
      </c>
      <c r="B8" s="48" t="s">
        <v>68</v>
      </c>
      <c r="C8" s="847"/>
      <c r="D8" s="847"/>
      <c r="E8" s="847"/>
      <c r="F8" s="847"/>
      <c r="G8" s="848"/>
      <c r="H8" s="280"/>
      <c r="I8" s="280"/>
      <c r="J8" s="43" t="s">
        <v>107</v>
      </c>
      <c r="K8" s="241"/>
    </row>
    <row r="9" spans="1:25" s="218" customFormat="1" ht="20.100000000000001" customHeight="1" x14ac:dyDescent="0.25">
      <c r="A9" s="223" t="s">
        <v>355</v>
      </c>
      <c r="B9" s="48" t="s">
        <v>70</v>
      </c>
      <c r="C9" s="847"/>
      <c r="D9" s="847"/>
      <c r="E9" s="847"/>
      <c r="F9" s="847"/>
      <c r="G9" s="848"/>
      <c r="H9" s="280"/>
      <c r="I9" s="280"/>
      <c r="J9" s="43" t="s">
        <v>107</v>
      </c>
      <c r="K9" s="241"/>
    </row>
    <row r="10" spans="1:25" s="218" customFormat="1" ht="20.100000000000001" customHeight="1" x14ac:dyDescent="0.25">
      <c r="A10" s="223" t="s">
        <v>356</v>
      </c>
      <c r="B10" s="48" t="s">
        <v>72</v>
      </c>
      <c r="C10" s="847"/>
      <c r="D10" s="847"/>
      <c r="E10" s="847"/>
      <c r="F10" s="847"/>
      <c r="G10" s="848"/>
      <c r="H10" s="280"/>
      <c r="I10" s="280"/>
      <c r="J10" s="43" t="s">
        <v>107</v>
      </c>
      <c r="K10" s="241"/>
    </row>
    <row r="11" spans="1:25" s="218" customFormat="1" ht="20.100000000000001" customHeight="1" x14ac:dyDescent="0.25">
      <c r="A11" s="223" t="s">
        <v>357</v>
      </c>
      <c r="B11" s="48" t="s">
        <v>74</v>
      </c>
      <c r="C11" s="847"/>
      <c r="D11" s="847"/>
      <c r="E11" s="847"/>
      <c r="F11" s="847"/>
      <c r="G11" s="848"/>
      <c r="H11" s="280"/>
      <c r="I11" s="280"/>
      <c r="J11" s="43" t="s">
        <v>107</v>
      </c>
      <c r="K11" s="241"/>
    </row>
    <row r="12" spans="1:25" s="218" customFormat="1" ht="15" customHeight="1" thickBot="1" x14ac:dyDescent="0.3">
      <c r="A12" s="225"/>
      <c r="B12" s="29"/>
      <c r="C12" s="30"/>
      <c r="D12" s="31"/>
      <c r="E12" s="32"/>
      <c r="F12" s="32"/>
      <c r="G12" s="32"/>
      <c r="H12" s="24">
        <v>100</v>
      </c>
      <c r="I12" s="24">
        <v>100</v>
      </c>
      <c r="J12" s="44" t="s">
        <v>107</v>
      </c>
      <c r="K12" s="52" t="s">
        <v>75</v>
      </c>
    </row>
    <row r="13" spans="1:25" s="218" customFormat="1" ht="20.100000000000001" customHeight="1" x14ac:dyDescent="0.25">
      <c r="A13" s="221" t="s">
        <v>358</v>
      </c>
      <c r="B13" s="46" t="s">
        <v>189</v>
      </c>
      <c r="C13" s="222"/>
      <c r="D13" s="222"/>
      <c r="E13" s="849"/>
      <c r="F13" s="849"/>
      <c r="G13" s="850"/>
      <c r="H13" s="278"/>
      <c r="I13" s="270"/>
      <c r="J13" s="271"/>
      <c r="K13" s="272"/>
    </row>
    <row r="14" spans="1:25" s="218" customFormat="1" ht="20.100000000000001" customHeight="1" x14ac:dyDescent="0.25">
      <c r="A14" s="223" t="s">
        <v>351</v>
      </c>
      <c r="B14" s="47" t="s">
        <v>64</v>
      </c>
      <c r="C14" s="224"/>
      <c r="D14" s="853"/>
      <c r="E14" s="853"/>
      <c r="F14" s="853"/>
      <c r="G14" s="854"/>
      <c r="H14" s="279"/>
      <c r="I14" s="279"/>
      <c r="J14" s="247"/>
      <c r="K14" s="241"/>
    </row>
    <row r="15" spans="1:25" s="218" customFormat="1" ht="20.100000000000001" customHeight="1" x14ac:dyDescent="0.25">
      <c r="A15" s="223" t="s">
        <v>359</v>
      </c>
      <c r="B15" s="48" t="s">
        <v>66</v>
      </c>
      <c r="C15" s="847"/>
      <c r="D15" s="847"/>
      <c r="E15" s="847"/>
      <c r="F15" s="847"/>
      <c r="G15" s="848"/>
      <c r="H15" s="280"/>
      <c r="I15" s="280"/>
      <c r="J15" s="43" t="s">
        <v>107</v>
      </c>
      <c r="K15" s="241"/>
    </row>
    <row r="16" spans="1:25" s="218" customFormat="1" ht="20.100000000000001" customHeight="1" x14ac:dyDescent="0.25">
      <c r="A16" s="223" t="s">
        <v>360</v>
      </c>
      <c r="B16" s="48" t="s">
        <v>68</v>
      </c>
      <c r="C16" s="847"/>
      <c r="D16" s="847"/>
      <c r="E16" s="847"/>
      <c r="F16" s="847"/>
      <c r="G16" s="848"/>
      <c r="H16" s="280"/>
      <c r="I16" s="280"/>
      <c r="J16" s="43" t="s">
        <v>107</v>
      </c>
      <c r="K16" s="241"/>
    </row>
    <row r="17" spans="1:11" s="218" customFormat="1" ht="20.100000000000001" customHeight="1" x14ac:dyDescent="0.25">
      <c r="A17" s="223" t="s">
        <v>361</v>
      </c>
      <c r="B17" s="48" t="s">
        <v>70</v>
      </c>
      <c r="C17" s="847"/>
      <c r="D17" s="847"/>
      <c r="E17" s="847"/>
      <c r="F17" s="847"/>
      <c r="G17" s="848"/>
      <c r="H17" s="280"/>
      <c r="I17" s="280"/>
      <c r="J17" s="43" t="s">
        <v>107</v>
      </c>
      <c r="K17" s="241"/>
    </row>
    <row r="18" spans="1:11" s="218" customFormat="1" ht="20.100000000000001" customHeight="1" x14ac:dyDescent="0.25">
      <c r="A18" s="223" t="s">
        <v>362</v>
      </c>
      <c r="B18" s="48" t="s">
        <v>72</v>
      </c>
      <c r="C18" s="847"/>
      <c r="D18" s="847"/>
      <c r="E18" s="847"/>
      <c r="F18" s="847"/>
      <c r="G18" s="848"/>
      <c r="H18" s="280"/>
      <c r="I18" s="280"/>
      <c r="J18" s="43" t="s">
        <v>107</v>
      </c>
      <c r="K18" s="241"/>
    </row>
    <row r="19" spans="1:11" s="218" customFormat="1" ht="20.100000000000001" customHeight="1" x14ac:dyDescent="0.25">
      <c r="A19" s="223" t="s">
        <v>363</v>
      </c>
      <c r="B19" s="48" t="s">
        <v>74</v>
      </c>
      <c r="C19" s="847"/>
      <c r="D19" s="847"/>
      <c r="E19" s="847"/>
      <c r="F19" s="847"/>
      <c r="G19" s="848"/>
      <c r="H19" s="280"/>
      <c r="I19" s="280"/>
      <c r="J19" s="43" t="s">
        <v>107</v>
      </c>
      <c r="K19" s="241"/>
    </row>
    <row r="20" spans="1:11" s="218" customFormat="1" ht="15" customHeight="1" thickBot="1" x14ac:dyDescent="0.3">
      <c r="A20" s="225"/>
      <c r="B20" s="33"/>
      <c r="C20" s="34"/>
      <c r="D20" s="31"/>
      <c r="E20" s="32"/>
      <c r="F20" s="32"/>
      <c r="G20" s="32"/>
      <c r="H20" s="24">
        <v>100</v>
      </c>
      <c r="I20" s="24">
        <v>100</v>
      </c>
      <c r="J20" s="44" t="s">
        <v>107</v>
      </c>
      <c r="K20" s="53" t="s">
        <v>75</v>
      </c>
    </row>
    <row r="21" spans="1:11" s="218" customFormat="1" ht="20.100000000000001" customHeight="1" x14ac:dyDescent="0.25">
      <c r="A21" s="221" t="s">
        <v>364</v>
      </c>
      <c r="B21" s="46" t="s">
        <v>189</v>
      </c>
      <c r="C21" s="222"/>
      <c r="D21" s="222"/>
      <c r="E21" s="849"/>
      <c r="F21" s="849"/>
      <c r="G21" s="850"/>
      <c r="H21" s="278"/>
      <c r="I21" s="270"/>
      <c r="J21" s="271"/>
      <c r="K21" s="275"/>
    </row>
    <row r="22" spans="1:11" s="218" customFormat="1" ht="20.100000000000001" customHeight="1" x14ac:dyDescent="0.25">
      <c r="A22" s="223" t="s">
        <v>365</v>
      </c>
      <c r="B22" s="47" t="s">
        <v>64</v>
      </c>
      <c r="C22" s="224"/>
      <c r="D22" s="853"/>
      <c r="E22" s="853"/>
      <c r="F22" s="853"/>
      <c r="G22" s="854"/>
      <c r="H22" s="279"/>
      <c r="I22" s="279"/>
      <c r="J22" s="239"/>
      <c r="K22" s="240"/>
    </row>
    <row r="23" spans="1:11" s="218" customFormat="1" ht="20.100000000000001" customHeight="1" x14ac:dyDescent="0.25">
      <c r="A23" s="223" t="s">
        <v>366</v>
      </c>
      <c r="B23" s="48" t="s">
        <v>66</v>
      </c>
      <c r="C23" s="847"/>
      <c r="D23" s="847"/>
      <c r="E23" s="847"/>
      <c r="F23" s="847"/>
      <c r="G23" s="848"/>
      <c r="H23" s="280"/>
      <c r="I23" s="280"/>
      <c r="J23" s="43" t="s">
        <v>107</v>
      </c>
      <c r="K23" s="241"/>
    </row>
    <row r="24" spans="1:11" s="218" customFormat="1" ht="20.100000000000001" customHeight="1" x14ac:dyDescent="0.25">
      <c r="A24" s="223" t="s">
        <v>367</v>
      </c>
      <c r="B24" s="48" t="s">
        <v>68</v>
      </c>
      <c r="C24" s="847"/>
      <c r="D24" s="847"/>
      <c r="E24" s="847"/>
      <c r="F24" s="847"/>
      <c r="G24" s="848"/>
      <c r="H24" s="280"/>
      <c r="I24" s="280"/>
      <c r="J24" s="43" t="s">
        <v>107</v>
      </c>
      <c r="K24" s="241"/>
    </row>
    <row r="25" spans="1:11" s="218" customFormat="1" ht="20.100000000000001" customHeight="1" x14ac:dyDescent="0.25">
      <c r="A25" s="223" t="s">
        <v>368</v>
      </c>
      <c r="B25" s="48" t="s">
        <v>70</v>
      </c>
      <c r="C25" s="847"/>
      <c r="D25" s="847"/>
      <c r="E25" s="847"/>
      <c r="F25" s="847"/>
      <c r="G25" s="848"/>
      <c r="H25" s="280"/>
      <c r="I25" s="280"/>
      <c r="J25" s="43" t="s">
        <v>107</v>
      </c>
      <c r="K25" s="241"/>
    </row>
    <row r="26" spans="1:11" s="218" customFormat="1" ht="20.100000000000001" customHeight="1" x14ac:dyDescent="0.25">
      <c r="A26" s="223" t="s">
        <v>369</v>
      </c>
      <c r="B26" s="48" t="s">
        <v>72</v>
      </c>
      <c r="C26" s="847"/>
      <c r="D26" s="847"/>
      <c r="E26" s="847"/>
      <c r="F26" s="847"/>
      <c r="G26" s="848"/>
      <c r="H26" s="280"/>
      <c r="I26" s="280"/>
      <c r="J26" s="43" t="s">
        <v>107</v>
      </c>
      <c r="K26" s="241"/>
    </row>
    <row r="27" spans="1:11" s="218" customFormat="1" ht="20.100000000000001" customHeight="1" x14ac:dyDescent="0.25">
      <c r="A27" s="223" t="s">
        <v>370</v>
      </c>
      <c r="B27" s="48" t="s">
        <v>74</v>
      </c>
      <c r="C27" s="847"/>
      <c r="D27" s="847"/>
      <c r="E27" s="847"/>
      <c r="F27" s="847"/>
      <c r="G27" s="848"/>
      <c r="H27" s="280"/>
      <c r="I27" s="280"/>
      <c r="J27" s="43" t="s">
        <v>107</v>
      </c>
      <c r="K27" s="241"/>
    </row>
    <row r="28" spans="1:11" s="218" customFormat="1" ht="15" customHeight="1" thickBot="1" x14ac:dyDescent="0.3">
      <c r="A28" s="226"/>
      <c r="B28" s="33"/>
      <c r="C28" s="34"/>
      <c r="D28" s="31"/>
      <c r="E28" s="32"/>
      <c r="F28" s="32"/>
      <c r="G28" s="32"/>
      <c r="H28" s="24">
        <v>100</v>
      </c>
      <c r="I28" s="24">
        <v>100</v>
      </c>
      <c r="J28" s="44" t="s">
        <v>107</v>
      </c>
      <c r="K28" s="52" t="s">
        <v>75</v>
      </c>
    </row>
    <row r="29" spans="1:11" s="218" customFormat="1" ht="20.100000000000001" customHeight="1" x14ac:dyDescent="0.25">
      <c r="A29" s="221" t="s">
        <v>371</v>
      </c>
      <c r="B29" s="46" t="s">
        <v>189</v>
      </c>
      <c r="C29" s="222"/>
      <c r="D29" s="227"/>
      <c r="E29" s="857"/>
      <c r="F29" s="857"/>
      <c r="G29" s="858"/>
      <c r="H29" s="278"/>
      <c r="I29" s="270"/>
      <c r="J29" s="271"/>
      <c r="K29" s="272"/>
    </row>
    <row r="30" spans="1:11" s="218" customFormat="1" ht="20.100000000000001" customHeight="1" x14ac:dyDescent="0.25">
      <c r="A30" s="223" t="s">
        <v>372</v>
      </c>
      <c r="B30" s="47" t="s">
        <v>64</v>
      </c>
      <c r="C30" s="224"/>
      <c r="D30" s="851"/>
      <c r="E30" s="851"/>
      <c r="F30" s="851"/>
      <c r="G30" s="852"/>
      <c r="H30" s="279"/>
      <c r="I30" s="279"/>
      <c r="J30" s="247"/>
      <c r="K30" s="241"/>
    </row>
    <row r="31" spans="1:11" s="218" customFormat="1" ht="20.100000000000001" customHeight="1" x14ac:dyDescent="0.25">
      <c r="A31" s="223" t="s">
        <v>373</v>
      </c>
      <c r="B31" s="48" t="s">
        <v>66</v>
      </c>
      <c r="C31" s="847"/>
      <c r="D31" s="847"/>
      <c r="E31" s="847"/>
      <c r="F31" s="847"/>
      <c r="G31" s="848"/>
      <c r="H31" s="280"/>
      <c r="I31" s="280"/>
      <c r="J31" s="43" t="s">
        <v>107</v>
      </c>
      <c r="K31" s="241"/>
    </row>
    <row r="32" spans="1:11" s="218" customFormat="1" ht="20.100000000000001" customHeight="1" x14ac:dyDescent="0.25">
      <c r="A32" s="223" t="s">
        <v>374</v>
      </c>
      <c r="B32" s="48" t="s">
        <v>68</v>
      </c>
      <c r="C32" s="847"/>
      <c r="D32" s="847"/>
      <c r="E32" s="847"/>
      <c r="F32" s="847"/>
      <c r="G32" s="848"/>
      <c r="H32" s="280"/>
      <c r="I32" s="280"/>
      <c r="J32" s="43" t="s">
        <v>107</v>
      </c>
      <c r="K32" s="241"/>
    </row>
    <row r="33" spans="1:11" s="218" customFormat="1" ht="20.100000000000001" customHeight="1" x14ac:dyDescent="0.25">
      <c r="A33" s="223" t="s">
        <v>375</v>
      </c>
      <c r="B33" s="48" t="s">
        <v>70</v>
      </c>
      <c r="C33" s="847"/>
      <c r="D33" s="847"/>
      <c r="E33" s="847"/>
      <c r="F33" s="847"/>
      <c r="G33" s="848"/>
      <c r="H33" s="280"/>
      <c r="I33" s="280"/>
      <c r="J33" s="43" t="s">
        <v>107</v>
      </c>
      <c r="K33" s="241"/>
    </row>
    <row r="34" spans="1:11" s="218" customFormat="1" ht="20.100000000000001" customHeight="1" x14ac:dyDescent="0.25">
      <c r="A34" s="223" t="s">
        <v>376</v>
      </c>
      <c r="B34" s="48" t="s">
        <v>72</v>
      </c>
      <c r="C34" s="847"/>
      <c r="D34" s="847"/>
      <c r="E34" s="847"/>
      <c r="F34" s="847"/>
      <c r="G34" s="848"/>
      <c r="H34" s="280"/>
      <c r="I34" s="280"/>
      <c r="J34" s="43" t="s">
        <v>107</v>
      </c>
      <c r="K34" s="241"/>
    </row>
    <row r="35" spans="1:11" s="218" customFormat="1" ht="20.100000000000001" customHeight="1" x14ac:dyDescent="0.25">
      <c r="A35" s="223" t="s">
        <v>377</v>
      </c>
      <c r="B35" s="48" t="s">
        <v>74</v>
      </c>
      <c r="C35" s="847"/>
      <c r="D35" s="847"/>
      <c r="E35" s="847"/>
      <c r="F35" s="847"/>
      <c r="G35" s="848"/>
      <c r="H35" s="280"/>
      <c r="I35" s="280"/>
      <c r="J35" s="43" t="s">
        <v>107</v>
      </c>
      <c r="K35" s="241"/>
    </row>
    <row r="36" spans="1:11" s="218" customFormat="1" ht="15" customHeight="1" thickBot="1" x14ac:dyDescent="0.3">
      <c r="A36" s="226"/>
      <c r="B36" s="33"/>
      <c r="C36" s="34"/>
      <c r="D36" s="31"/>
      <c r="E36" s="32"/>
      <c r="F36" s="32"/>
      <c r="G36" s="32"/>
      <c r="H36" s="24">
        <v>100</v>
      </c>
      <c r="I36" s="24">
        <v>100</v>
      </c>
      <c r="J36" s="44" t="s">
        <v>107</v>
      </c>
      <c r="K36" s="53" t="s">
        <v>75</v>
      </c>
    </row>
    <row r="37" spans="1:11" s="218" customFormat="1" ht="20.100000000000001" customHeight="1" x14ac:dyDescent="0.25">
      <c r="A37" s="221" t="s">
        <v>378</v>
      </c>
      <c r="B37" s="46" t="s">
        <v>189</v>
      </c>
      <c r="C37" s="222"/>
      <c r="D37" s="222"/>
      <c r="E37" s="849"/>
      <c r="F37" s="849"/>
      <c r="G37" s="850"/>
      <c r="H37" s="278"/>
      <c r="I37" s="270"/>
      <c r="J37" s="271"/>
      <c r="K37" s="275"/>
    </row>
    <row r="38" spans="1:11" s="218" customFormat="1" ht="20.100000000000001" customHeight="1" x14ac:dyDescent="0.25">
      <c r="A38" s="223" t="s">
        <v>379</v>
      </c>
      <c r="B38" s="47" t="s">
        <v>64</v>
      </c>
      <c r="C38" s="224"/>
      <c r="D38" s="853"/>
      <c r="E38" s="853"/>
      <c r="F38" s="853"/>
      <c r="G38" s="854"/>
      <c r="H38" s="279"/>
      <c r="I38" s="279"/>
      <c r="J38" s="239"/>
      <c r="K38" s="240"/>
    </row>
    <row r="39" spans="1:11" s="218" customFormat="1" ht="20.100000000000001" customHeight="1" x14ac:dyDescent="0.25">
      <c r="A39" s="223" t="s">
        <v>380</v>
      </c>
      <c r="B39" s="48" t="s">
        <v>66</v>
      </c>
      <c r="C39" s="847"/>
      <c r="D39" s="847"/>
      <c r="E39" s="847"/>
      <c r="F39" s="847"/>
      <c r="G39" s="848"/>
      <c r="H39" s="280"/>
      <c r="I39" s="280"/>
      <c r="J39" s="43" t="s">
        <v>107</v>
      </c>
      <c r="K39" s="241"/>
    </row>
    <row r="40" spans="1:11" s="218" customFormat="1" ht="20.100000000000001" customHeight="1" x14ac:dyDescent="0.25">
      <c r="A40" s="223" t="s">
        <v>381</v>
      </c>
      <c r="B40" s="48" t="s">
        <v>68</v>
      </c>
      <c r="C40" s="847"/>
      <c r="D40" s="847"/>
      <c r="E40" s="847"/>
      <c r="F40" s="847"/>
      <c r="G40" s="848"/>
      <c r="H40" s="280"/>
      <c r="I40" s="280"/>
      <c r="J40" s="43" t="s">
        <v>107</v>
      </c>
      <c r="K40" s="241"/>
    </row>
    <row r="41" spans="1:11" s="218" customFormat="1" ht="20.100000000000001" customHeight="1" x14ac:dyDescent="0.25">
      <c r="A41" s="223" t="s">
        <v>382</v>
      </c>
      <c r="B41" s="48" t="s">
        <v>70</v>
      </c>
      <c r="C41" s="847"/>
      <c r="D41" s="847"/>
      <c r="E41" s="847"/>
      <c r="F41" s="847"/>
      <c r="G41" s="848"/>
      <c r="H41" s="280"/>
      <c r="I41" s="280"/>
      <c r="J41" s="43" t="s">
        <v>107</v>
      </c>
      <c r="K41" s="241"/>
    </row>
    <row r="42" spans="1:11" s="218" customFormat="1" ht="20.100000000000001" customHeight="1" x14ac:dyDescent="0.25">
      <c r="A42" s="223" t="s">
        <v>383</v>
      </c>
      <c r="B42" s="48" t="s">
        <v>72</v>
      </c>
      <c r="C42" s="847"/>
      <c r="D42" s="847"/>
      <c r="E42" s="847"/>
      <c r="F42" s="847"/>
      <c r="G42" s="848"/>
      <c r="H42" s="280"/>
      <c r="I42" s="280"/>
      <c r="J42" s="43" t="s">
        <v>107</v>
      </c>
      <c r="K42" s="241"/>
    </row>
    <row r="43" spans="1:11" s="218" customFormat="1" ht="20.100000000000001" customHeight="1" x14ac:dyDescent="0.25">
      <c r="A43" s="223" t="s">
        <v>384</v>
      </c>
      <c r="B43" s="48" t="s">
        <v>74</v>
      </c>
      <c r="C43" s="847"/>
      <c r="D43" s="847"/>
      <c r="E43" s="847"/>
      <c r="F43" s="847"/>
      <c r="G43" s="848"/>
      <c r="H43" s="280"/>
      <c r="I43" s="280"/>
      <c r="J43" s="43" t="s">
        <v>107</v>
      </c>
      <c r="K43" s="241"/>
    </row>
    <row r="44" spans="1:11" s="218" customFormat="1" ht="15" customHeight="1" thickBot="1" x14ac:dyDescent="0.3">
      <c r="A44" s="226"/>
      <c r="B44" s="33"/>
      <c r="C44" s="34"/>
      <c r="D44" s="31"/>
      <c r="E44" s="32"/>
      <c r="F44" s="32"/>
      <c r="G44" s="32"/>
      <c r="H44" s="24">
        <v>100</v>
      </c>
      <c r="I44" s="24">
        <v>100</v>
      </c>
      <c r="J44" s="44" t="s">
        <v>107</v>
      </c>
      <c r="K44" s="53" t="s">
        <v>75</v>
      </c>
    </row>
    <row r="45" spans="1:11" s="218" customFormat="1" ht="15.75" customHeight="1" x14ac:dyDescent="0.2">
      <c r="A45" s="228"/>
      <c r="B45" s="25" t="s">
        <v>133</v>
      </c>
      <c r="C45" s="26"/>
      <c r="D45" s="25"/>
      <c r="E45" s="27"/>
      <c r="F45" s="27"/>
      <c r="G45" s="27"/>
      <c r="H45" s="28"/>
      <c r="I45" s="28"/>
      <c r="J45" s="27"/>
      <c r="K45" s="45"/>
    </row>
    <row r="46" spans="1:11" s="229" customFormat="1" ht="15.75" customHeight="1" x14ac:dyDescent="0.2">
      <c r="A46" s="27"/>
      <c r="B46" s="842" t="s">
        <v>134</v>
      </c>
      <c r="C46" s="843"/>
      <c r="D46" s="843"/>
      <c r="E46" s="843"/>
      <c r="F46" s="843"/>
      <c r="G46" s="843"/>
      <c r="H46" s="843"/>
      <c r="I46" s="843"/>
      <c r="J46" s="843"/>
      <c r="K46" s="843"/>
    </row>
    <row r="47" spans="1:11" s="229" customFormat="1" ht="5.25" customHeight="1" x14ac:dyDescent="0.2">
      <c r="A47" s="27"/>
      <c r="B47" s="75"/>
    </row>
    <row r="48" spans="1:11" s="229" customFormat="1" ht="24" customHeight="1" x14ac:dyDescent="0.2">
      <c r="A48" s="230" t="s">
        <v>141</v>
      </c>
      <c r="B48" s="842" t="s">
        <v>142</v>
      </c>
      <c r="C48" s="598"/>
      <c r="D48" s="598"/>
      <c r="E48" s="598"/>
      <c r="F48" s="598"/>
      <c r="G48" s="231" t="s">
        <v>141</v>
      </c>
      <c r="H48" s="843" t="s">
        <v>143</v>
      </c>
      <c r="I48" s="843"/>
      <c r="J48" s="843"/>
      <c r="K48" s="843"/>
    </row>
    <row r="49" spans="1:11" s="229" customFormat="1" ht="13.5" customHeight="1" x14ac:dyDescent="0.2">
      <c r="A49" s="230"/>
      <c r="B49" s="844" t="s">
        <v>432</v>
      </c>
      <c r="C49" s="846"/>
      <c r="D49" s="846"/>
      <c r="E49" s="846"/>
      <c r="F49" s="846"/>
      <c r="G49" s="846"/>
      <c r="H49" s="843" t="s">
        <v>7089</v>
      </c>
      <c r="I49" s="843"/>
      <c r="J49" s="843"/>
      <c r="K49" s="843"/>
    </row>
    <row r="50" spans="1:11" s="229" customFormat="1" ht="13.5" customHeight="1" x14ac:dyDescent="0.2">
      <c r="A50" s="230"/>
      <c r="B50" s="74" t="s">
        <v>144</v>
      </c>
      <c r="C50" s="218"/>
      <c r="D50" s="218"/>
      <c r="E50" s="218"/>
      <c r="F50" s="218"/>
      <c r="G50" s="218"/>
      <c r="H50" s="843" t="s">
        <v>7090</v>
      </c>
      <c r="I50" s="843"/>
      <c r="J50" s="843"/>
      <c r="K50" s="843"/>
    </row>
    <row r="51" spans="1:11" s="229" customFormat="1" ht="13.5" customHeight="1" x14ac:dyDescent="0.2">
      <c r="A51" s="230"/>
      <c r="B51" s="844" t="s">
        <v>433</v>
      </c>
      <c r="C51" s="845"/>
      <c r="D51" s="845"/>
      <c r="E51" s="845"/>
      <c r="F51" s="845"/>
      <c r="G51" s="845"/>
      <c r="H51" s="229" t="s">
        <v>140</v>
      </c>
    </row>
    <row r="52" spans="1:11" s="218" customFormat="1" ht="13.5" customHeight="1" x14ac:dyDescent="0.2">
      <c r="A52" s="232"/>
      <c r="H52" s="303" t="s">
        <v>8218</v>
      </c>
    </row>
    <row r="53" spans="1:11" s="218" customFormat="1" ht="13.5" customHeight="1" x14ac:dyDescent="0.2">
      <c r="A53" s="232"/>
      <c r="B53" s="844"/>
      <c r="C53" s="846"/>
      <c r="D53" s="846"/>
      <c r="E53" s="846"/>
      <c r="F53" s="846"/>
      <c r="G53" s="846"/>
      <c r="H53" s="303" t="s">
        <v>8219</v>
      </c>
    </row>
    <row r="54" spans="1:11" s="218" customFormat="1" ht="13.5" customHeight="1" x14ac:dyDescent="0.2">
      <c r="A54" s="232"/>
      <c r="B54" s="844"/>
      <c r="C54" s="846"/>
      <c r="D54" s="846"/>
      <c r="E54" s="846"/>
      <c r="F54" s="846"/>
      <c r="G54" s="846"/>
      <c r="H54" s="303" t="s">
        <v>8221</v>
      </c>
    </row>
    <row r="55" spans="1:11" s="218" customFormat="1" ht="13.5" customHeight="1" x14ac:dyDescent="0.2">
      <c r="A55" s="232"/>
      <c r="B55" s="74"/>
      <c r="H55" s="303" t="s">
        <v>8220</v>
      </c>
    </row>
    <row r="56" spans="1:11" s="218" customFormat="1" ht="13.5" customHeight="1" thickBot="1" x14ac:dyDescent="0.25">
      <c r="A56" s="228"/>
      <c r="B56" s="844"/>
      <c r="C56" s="845"/>
      <c r="D56" s="845"/>
      <c r="E56" s="845"/>
      <c r="F56" s="845"/>
      <c r="G56" s="845"/>
    </row>
    <row r="57" spans="1:11" s="218" customFormat="1" ht="15" customHeight="1" thickBot="1" x14ac:dyDescent="0.25">
      <c r="A57" s="233" t="s">
        <v>135</v>
      </c>
      <c r="B57" s="234"/>
      <c r="C57" s="234"/>
      <c r="D57" s="234"/>
      <c r="E57" s="234"/>
      <c r="F57" s="235"/>
      <c r="G57" s="235"/>
      <c r="H57" s="236"/>
      <c r="I57" s="236"/>
      <c r="J57" s="236"/>
      <c r="K57" s="236"/>
    </row>
    <row r="59" spans="1:11" ht="9.75" customHeight="1" x14ac:dyDescent="0.2">
      <c r="A59" s="50"/>
      <c r="B59" s="51"/>
      <c r="C59" s="51"/>
      <c r="D59" s="51"/>
      <c r="E59" s="51"/>
      <c r="F59" s="51"/>
      <c r="G59" s="51"/>
      <c r="H59" s="51"/>
      <c r="I59" s="51"/>
      <c r="J59" s="51"/>
      <c r="K59" s="51"/>
    </row>
    <row r="60" spans="1:11" ht="18.75" customHeight="1" x14ac:dyDescent="0.2">
      <c r="A60" s="3"/>
      <c r="B60" s="51"/>
    </row>
    <row r="61" spans="1:11" x14ac:dyDescent="0.2">
      <c r="B61" s="51"/>
    </row>
    <row r="62" spans="1:11" x14ac:dyDescent="0.2">
      <c r="B62" s="51"/>
    </row>
    <row r="63" spans="1:11" x14ac:dyDescent="0.2">
      <c r="B63" s="51"/>
    </row>
    <row r="65" spans="2:17" x14ac:dyDescent="0.2">
      <c r="B65" s="841"/>
      <c r="C65" s="841"/>
      <c r="D65" s="841"/>
      <c r="E65" s="841"/>
    </row>
    <row r="66" spans="2:17" x14ac:dyDescent="0.2">
      <c r="H66" s="128"/>
      <c r="I66" s="128"/>
      <c r="J66" s="128"/>
      <c r="K66" s="128"/>
    </row>
    <row r="67" spans="2:17" ht="12.75" customHeight="1" x14ac:dyDescent="0.2">
      <c r="B67" s="128"/>
      <c r="C67" s="128"/>
      <c r="D67" s="128"/>
      <c r="E67" s="128"/>
      <c r="F67" s="128"/>
      <c r="G67" s="128"/>
      <c r="H67" s="128"/>
      <c r="I67" s="128"/>
      <c r="J67" s="128"/>
      <c r="K67" s="128"/>
      <c r="L67" s="128"/>
      <c r="M67" s="128"/>
      <c r="N67" s="128"/>
      <c r="O67" s="128"/>
      <c r="P67" s="128"/>
      <c r="Q67" s="128"/>
    </row>
    <row r="68" spans="2:17" x14ac:dyDescent="0.2">
      <c r="B68" s="128"/>
      <c r="C68" s="128"/>
      <c r="D68" s="128"/>
      <c r="E68" s="128"/>
      <c r="F68" s="128"/>
      <c r="G68" s="128"/>
      <c r="H68" s="128"/>
      <c r="I68" s="128"/>
      <c r="J68" s="128"/>
      <c r="K68" s="128"/>
      <c r="L68" s="128"/>
      <c r="M68" s="128"/>
      <c r="N68" s="128"/>
      <c r="O68" s="128"/>
      <c r="P68" s="128"/>
      <c r="Q68" s="128"/>
    </row>
    <row r="69" spans="2:17" x14ac:dyDescent="0.2">
      <c r="B69" s="128"/>
      <c r="C69" s="128"/>
      <c r="D69" s="128"/>
      <c r="E69" s="128"/>
      <c r="F69" s="128"/>
      <c r="G69" s="128"/>
      <c r="H69" s="128"/>
      <c r="I69" s="128"/>
      <c r="J69" s="128"/>
      <c r="K69" s="128"/>
      <c r="L69" s="128"/>
      <c r="M69" s="128"/>
      <c r="N69" s="128"/>
      <c r="O69" s="128"/>
      <c r="P69" s="128"/>
      <c r="Q69" s="128"/>
    </row>
    <row r="70" spans="2:17" x14ac:dyDescent="0.2">
      <c r="B70" s="128"/>
      <c r="C70" s="128"/>
      <c r="D70" s="128"/>
      <c r="E70" s="128"/>
      <c r="F70" s="128"/>
      <c r="G70" s="128"/>
      <c r="H70" s="128"/>
      <c r="I70" s="128"/>
      <c r="J70" s="128"/>
      <c r="K70" s="128"/>
      <c r="L70" s="128"/>
      <c r="M70" s="128"/>
      <c r="N70" s="128"/>
      <c r="O70" s="128"/>
      <c r="P70" s="128"/>
      <c r="Q70" s="128"/>
    </row>
    <row r="71" spans="2:17" x14ac:dyDescent="0.2">
      <c r="B71" s="128"/>
      <c r="C71" s="128"/>
      <c r="D71" s="128"/>
      <c r="E71" s="128"/>
      <c r="F71" s="128"/>
      <c r="G71" s="128"/>
      <c r="L71" s="128"/>
      <c r="M71" s="128"/>
      <c r="N71" s="128"/>
      <c r="O71" s="128"/>
      <c r="P71" s="128"/>
      <c r="Q71" s="128"/>
    </row>
    <row r="200" spans="1:1" hidden="1" x14ac:dyDescent="0.2">
      <c r="A200" s="287" t="s">
        <v>6465</v>
      </c>
    </row>
    <row r="201" spans="1:1" hidden="1" x14ac:dyDescent="0.2">
      <c r="A201" s="287" t="s">
        <v>6609</v>
      </c>
    </row>
    <row r="202" spans="1:1" hidden="1" x14ac:dyDescent="0.2"/>
    <row r="203" spans="1:1" hidden="1" x14ac:dyDescent="0.2"/>
    <row r="204" spans="1:1" hidden="1" x14ac:dyDescent="0.2"/>
    <row r="205" spans="1:1" hidden="1" x14ac:dyDescent="0.2"/>
    <row r="206" spans="1:1" hidden="1" x14ac:dyDescent="0.2"/>
    <row r="207" spans="1:1" hidden="1" x14ac:dyDescent="0.2"/>
    <row r="208" spans="1:1"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sheetData>
  <sheetProtection algorithmName="SHA-512" hashValue="zS6lQY+kBmPv90E2EL9rNmfoU/GF2eN+lkAaAgzCGXd8zgFj/RKipfqiahGHoxXZVyJFdBzgR63ILQCDc1Siew==" saltValue="vknZMVYg1OWl9JYaF62cWQ==" spinCount="100000" sheet="1" objects="1" scenarios="1" selectLockedCells="1"/>
  <mergeCells count="49">
    <mergeCell ref="E5:G5"/>
    <mergeCell ref="E13:G13"/>
    <mergeCell ref="E21:G21"/>
    <mergeCell ref="E29:G29"/>
    <mergeCell ref="D6:G6"/>
    <mergeCell ref="C7:G7"/>
    <mergeCell ref="C18:G18"/>
    <mergeCell ref="C19:G19"/>
    <mergeCell ref="C8:G8"/>
    <mergeCell ref="C9:G9"/>
    <mergeCell ref="C10:G10"/>
    <mergeCell ref="C11:G11"/>
    <mergeCell ref="B53:G53"/>
    <mergeCell ref="B54:G54"/>
    <mergeCell ref="B48:F48"/>
    <mergeCell ref="B51:G51"/>
    <mergeCell ref="D14:G14"/>
    <mergeCell ref="C15:G15"/>
    <mergeCell ref="C16:G16"/>
    <mergeCell ref="C17:G17"/>
    <mergeCell ref="C24:G24"/>
    <mergeCell ref="C25:G25"/>
    <mergeCell ref="C26:G26"/>
    <mergeCell ref="C27:G27"/>
    <mergeCell ref="D22:G22"/>
    <mergeCell ref="C23:G23"/>
    <mergeCell ref="D38:G38"/>
    <mergeCell ref="C39:G39"/>
    <mergeCell ref="C40:G40"/>
    <mergeCell ref="D30:G30"/>
    <mergeCell ref="C31:G31"/>
    <mergeCell ref="C32:G32"/>
    <mergeCell ref="C33:G33"/>
    <mergeCell ref="A1:J1"/>
    <mergeCell ref="B3:G3"/>
    <mergeCell ref="B2:K2"/>
    <mergeCell ref="B65:E65"/>
    <mergeCell ref="B46:K46"/>
    <mergeCell ref="B56:G56"/>
    <mergeCell ref="H48:K48"/>
    <mergeCell ref="H49:K49"/>
    <mergeCell ref="H50:K50"/>
    <mergeCell ref="B49:G49"/>
    <mergeCell ref="C34:G34"/>
    <mergeCell ref="C35:G35"/>
    <mergeCell ref="C43:G43"/>
    <mergeCell ref="C41:G41"/>
    <mergeCell ref="C42:G42"/>
    <mergeCell ref="E37:G37"/>
  </mergeCells>
  <phoneticPr fontId="0" type="noConversion"/>
  <dataValidations count="1">
    <dataValidation type="list" allowBlank="1" showInputMessage="1" showErrorMessage="1" sqref="J6:K6 K7:K11 J14:K14 K15:K19 J22:K22 K23:K27 J30:K30 K31:K35 J38:K38 K39:K43">
      <formula1>$A$200:$A$201</formula1>
    </dataValidation>
  </dataValidations>
  <printOptions horizontalCentered="1" verticalCentered="1"/>
  <pageMargins left="0.17" right="0.06" top="0.2" bottom="0" header="0.34" footer="0"/>
  <pageSetup scale="7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3858</vt:i4>
      </vt:variant>
    </vt:vector>
  </HeadingPairs>
  <TitlesOfParts>
    <vt:vector size="3869" baseType="lpstr">
      <vt:lpstr>PGE1</vt:lpstr>
      <vt:lpstr>PGE2</vt:lpstr>
      <vt:lpstr>PGE3</vt:lpstr>
      <vt:lpstr>PGE4-1</vt:lpstr>
      <vt:lpstr>PGE4-2</vt:lpstr>
      <vt:lpstr>PGE4-3</vt:lpstr>
      <vt:lpstr>PGE4-4</vt:lpstr>
      <vt:lpstr>PGE4-5</vt:lpstr>
      <vt:lpstr>PGE4-6</vt:lpstr>
      <vt:lpstr>Param</vt:lpstr>
      <vt:lpstr>Data</vt:lpstr>
      <vt:lpstr>AJVPIDC01</vt:lpstr>
      <vt:lpstr>AJVPIDC02</vt:lpstr>
      <vt:lpstr>AJVPIDC03</vt:lpstr>
      <vt:lpstr>AJVPIDC04</vt:lpstr>
      <vt:lpstr>AJVPIDC05</vt:lpstr>
      <vt:lpstr>AJVPIDC06</vt:lpstr>
      <vt:lpstr>AJVPIDC07</vt:lpstr>
      <vt:lpstr>AJVPIDC08</vt:lpstr>
      <vt:lpstr>AJVPIDC09</vt:lpstr>
      <vt:lpstr>AJVPIDC10</vt:lpstr>
      <vt:lpstr>AJVPIDC11</vt:lpstr>
      <vt:lpstr>AJVPIDC12</vt:lpstr>
      <vt:lpstr>AJVPIDC13</vt:lpstr>
      <vt:lpstr>AJVPIDC14</vt:lpstr>
      <vt:lpstr>AJVPIDC15</vt:lpstr>
      <vt:lpstr>AJVPIDC16</vt:lpstr>
      <vt:lpstr>AJVPIDC17</vt:lpstr>
      <vt:lpstr>AJVPIDC18</vt:lpstr>
      <vt:lpstr>AJVPIDC19</vt:lpstr>
      <vt:lpstr>AJVPIDC20</vt:lpstr>
      <vt:lpstr>AJVPIDC21</vt:lpstr>
      <vt:lpstr>AJVPIDC22</vt:lpstr>
      <vt:lpstr>AJVPIDC23</vt:lpstr>
      <vt:lpstr>AJVPIDC24</vt:lpstr>
      <vt:lpstr>AJVPIDC25</vt:lpstr>
      <vt:lpstr>AJVPIDC26</vt:lpstr>
      <vt:lpstr>AJVPIDC27</vt:lpstr>
      <vt:lpstr>AJVPIDC28</vt:lpstr>
      <vt:lpstr>AJVPIDC29</vt:lpstr>
      <vt:lpstr>AJVPIDC30</vt:lpstr>
      <vt:lpstr>AJVPIDPG01</vt:lpstr>
      <vt:lpstr>AJVPIDPG02</vt:lpstr>
      <vt:lpstr>AJVPIDPG03</vt:lpstr>
      <vt:lpstr>AJVPIDPG04</vt:lpstr>
      <vt:lpstr>AJVPIDPG05</vt:lpstr>
      <vt:lpstr>AJVPIDPG06</vt:lpstr>
      <vt:lpstr>APID</vt:lpstr>
      <vt:lpstr>APIDC01</vt:lpstr>
      <vt:lpstr>APIDC02</vt:lpstr>
      <vt:lpstr>APIDC03</vt:lpstr>
      <vt:lpstr>APIDC04</vt:lpstr>
      <vt:lpstr>APIDC05</vt:lpstr>
      <vt:lpstr>APIDC06</vt:lpstr>
      <vt:lpstr>APIDC07</vt:lpstr>
      <vt:lpstr>APIDC08</vt:lpstr>
      <vt:lpstr>APIDC09</vt:lpstr>
      <vt:lpstr>APIDC10</vt:lpstr>
      <vt:lpstr>APIDC11</vt:lpstr>
      <vt:lpstr>APIDC12</vt:lpstr>
      <vt:lpstr>APIDC13</vt:lpstr>
      <vt:lpstr>APIDC14</vt:lpstr>
      <vt:lpstr>APIDC15</vt:lpstr>
      <vt:lpstr>APIDC16</vt:lpstr>
      <vt:lpstr>APIDC17</vt:lpstr>
      <vt:lpstr>APIDC18</vt:lpstr>
      <vt:lpstr>APIDC19</vt:lpstr>
      <vt:lpstr>APIDC20</vt:lpstr>
      <vt:lpstr>APIDC21</vt:lpstr>
      <vt:lpstr>APIDC22</vt:lpstr>
      <vt:lpstr>APIDC23</vt:lpstr>
      <vt:lpstr>APIDC24</vt:lpstr>
      <vt:lpstr>APIDC25</vt:lpstr>
      <vt:lpstr>APIDC26</vt:lpstr>
      <vt:lpstr>APIDC27</vt:lpstr>
      <vt:lpstr>APIDC28</vt:lpstr>
      <vt:lpstr>APIDC29</vt:lpstr>
      <vt:lpstr>APIDC30</vt:lpstr>
      <vt:lpstr>APIDC31</vt:lpstr>
      <vt:lpstr>APIDC32</vt:lpstr>
      <vt:lpstr>APIDC33</vt:lpstr>
      <vt:lpstr>APIDC34</vt:lpstr>
      <vt:lpstr>APIDC35</vt:lpstr>
      <vt:lpstr>APIDC36</vt:lpstr>
      <vt:lpstr>APIDC37</vt:lpstr>
      <vt:lpstr>APIDC38</vt:lpstr>
      <vt:lpstr>APIDC39</vt:lpstr>
      <vt:lpstr>APIDC40</vt:lpstr>
      <vt:lpstr>APIDC41</vt:lpstr>
      <vt:lpstr>APIDC42</vt:lpstr>
      <vt:lpstr>APIDC43</vt:lpstr>
      <vt:lpstr>APIDC44</vt:lpstr>
      <vt:lpstr>APIDC45</vt:lpstr>
      <vt:lpstr>APIDC46</vt:lpstr>
      <vt:lpstr>APIDC47</vt:lpstr>
      <vt:lpstr>APIDC48</vt:lpstr>
      <vt:lpstr>APIDC49</vt:lpstr>
      <vt:lpstr>APIDC50</vt:lpstr>
      <vt:lpstr>APIDC51</vt:lpstr>
      <vt:lpstr>FormNumber</vt:lpstr>
      <vt:lpstr>JVL11.1.1C01</vt:lpstr>
      <vt:lpstr>JVL11.1.2C01</vt:lpstr>
      <vt:lpstr>JVL11.1.2C02</vt:lpstr>
      <vt:lpstr>JVL11.1.2C03</vt:lpstr>
      <vt:lpstr>JVL11.1.2C04</vt:lpstr>
      <vt:lpstr>JVL11.1.2C05</vt:lpstr>
      <vt:lpstr>JVL11.1.3C01</vt:lpstr>
      <vt:lpstr>JVL11.1.3C02</vt:lpstr>
      <vt:lpstr>JVL11.1.3C03</vt:lpstr>
      <vt:lpstr>JVL11.1.3C05</vt:lpstr>
      <vt:lpstr>JVL11.1.4C01</vt:lpstr>
      <vt:lpstr>JVL11.1.4C02</vt:lpstr>
      <vt:lpstr>JVL11.1.4C03</vt:lpstr>
      <vt:lpstr>JVL11.1.4C05</vt:lpstr>
      <vt:lpstr>JVL11.1.5C01</vt:lpstr>
      <vt:lpstr>JVL11.1.5C02</vt:lpstr>
      <vt:lpstr>JVL11.1.5C03</vt:lpstr>
      <vt:lpstr>JVL11.1.5C05</vt:lpstr>
      <vt:lpstr>JVL11.1.6C01</vt:lpstr>
      <vt:lpstr>JVL11.1.6C02</vt:lpstr>
      <vt:lpstr>JVL11.1.6C03</vt:lpstr>
      <vt:lpstr>JVL11.1.6C05</vt:lpstr>
      <vt:lpstr>JVL11.1.7C01</vt:lpstr>
      <vt:lpstr>JVL11.1.7C02</vt:lpstr>
      <vt:lpstr>JVL11.1.7C03</vt:lpstr>
      <vt:lpstr>JVL11.1.7C05</vt:lpstr>
      <vt:lpstr>JVL11.10.1C01</vt:lpstr>
      <vt:lpstr>JVL11.10.2C01</vt:lpstr>
      <vt:lpstr>JVL11.10.2C02</vt:lpstr>
      <vt:lpstr>JVL11.10.2C03</vt:lpstr>
      <vt:lpstr>JVL11.10.2C04</vt:lpstr>
      <vt:lpstr>JVL11.10.2C05</vt:lpstr>
      <vt:lpstr>JVL11.10.3C01</vt:lpstr>
      <vt:lpstr>JVL11.10.3C02</vt:lpstr>
      <vt:lpstr>JVL11.10.3C03</vt:lpstr>
      <vt:lpstr>JVL11.10.3C05</vt:lpstr>
      <vt:lpstr>JVL11.10.4C01</vt:lpstr>
      <vt:lpstr>JVL11.10.4C02</vt:lpstr>
      <vt:lpstr>JVL11.10.4C03</vt:lpstr>
      <vt:lpstr>JVL11.10.4C05</vt:lpstr>
      <vt:lpstr>JVL11.10.5C01</vt:lpstr>
      <vt:lpstr>JVL11.10.5C02</vt:lpstr>
      <vt:lpstr>JVL11.10.5C03</vt:lpstr>
      <vt:lpstr>JVL11.10.5C05</vt:lpstr>
      <vt:lpstr>JVL11.10.6C01</vt:lpstr>
      <vt:lpstr>JVL11.10.6C02</vt:lpstr>
      <vt:lpstr>JVL11.10.6C03</vt:lpstr>
      <vt:lpstr>JVL11.10.6C05</vt:lpstr>
      <vt:lpstr>JVL11.10.7C01</vt:lpstr>
      <vt:lpstr>JVL11.10.7C02</vt:lpstr>
      <vt:lpstr>JVL11.10.7C03</vt:lpstr>
      <vt:lpstr>JVL11.10.7C05</vt:lpstr>
      <vt:lpstr>JVL11.11.1C01</vt:lpstr>
      <vt:lpstr>JVL11.11.2C01</vt:lpstr>
      <vt:lpstr>JVL11.11.2C02</vt:lpstr>
      <vt:lpstr>JVL11.11.2C03</vt:lpstr>
      <vt:lpstr>JVL11.11.2C04</vt:lpstr>
      <vt:lpstr>JVL11.11.2C05</vt:lpstr>
      <vt:lpstr>JVL11.11.3C01</vt:lpstr>
      <vt:lpstr>JVL11.11.3C02</vt:lpstr>
      <vt:lpstr>JVL11.11.3C03</vt:lpstr>
      <vt:lpstr>JVL11.11.3C05</vt:lpstr>
      <vt:lpstr>JVL11.11.4C01</vt:lpstr>
      <vt:lpstr>JVL11.11.4C02</vt:lpstr>
      <vt:lpstr>JVL11.11.4C03</vt:lpstr>
      <vt:lpstr>JVL11.11.4C05</vt:lpstr>
      <vt:lpstr>JVL11.11.5C01</vt:lpstr>
      <vt:lpstr>JVL11.11.5C02</vt:lpstr>
      <vt:lpstr>JVL11.11.5C03</vt:lpstr>
      <vt:lpstr>JVL11.11.5C05</vt:lpstr>
      <vt:lpstr>JVL11.11.6C01</vt:lpstr>
      <vt:lpstr>JVL11.11.6C02</vt:lpstr>
      <vt:lpstr>JVL11.11.6C03</vt:lpstr>
      <vt:lpstr>JVL11.11.6C05</vt:lpstr>
      <vt:lpstr>JVL11.11.7C01</vt:lpstr>
      <vt:lpstr>JVL11.11.7C02</vt:lpstr>
      <vt:lpstr>JVL11.11.7C03</vt:lpstr>
      <vt:lpstr>JVL11.11.7C05</vt:lpstr>
      <vt:lpstr>JVL11.12.1C01</vt:lpstr>
      <vt:lpstr>JVL11.12.2C01</vt:lpstr>
      <vt:lpstr>JVL11.12.2C02</vt:lpstr>
      <vt:lpstr>JVL11.12.2C03</vt:lpstr>
      <vt:lpstr>JVL11.12.2C04</vt:lpstr>
      <vt:lpstr>JVL11.12.2C05</vt:lpstr>
      <vt:lpstr>JVL11.12.3C01</vt:lpstr>
      <vt:lpstr>JVL11.12.3C02</vt:lpstr>
      <vt:lpstr>JVL11.12.3C03</vt:lpstr>
      <vt:lpstr>JVL11.12.3C05</vt:lpstr>
      <vt:lpstr>JVL11.12.4C01</vt:lpstr>
      <vt:lpstr>JVL11.12.4C02</vt:lpstr>
      <vt:lpstr>JVL11.12.4C03</vt:lpstr>
      <vt:lpstr>JVL11.12.4C05</vt:lpstr>
      <vt:lpstr>JVL11.12.5C01</vt:lpstr>
      <vt:lpstr>JVL11.12.5C02</vt:lpstr>
      <vt:lpstr>JVL11.12.5C03</vt:lpstr>
      <vt:lpstr>JVL11.12.5C05</vt:lpstr>
      <vt:lpstr>JVL11.12.6C01</vt:lpstr>
      <vt:lpstr>JVL11.12.6C02</vt:lpstr>
      <vt:lpstr>JVL11.12.6C03</vt:lpstr>
      <vt:lpstr>JVL11.12.6C05</vt:lpstr>
      <vt:lpstr>JVL11.12.7C01</vt:lpstr>
      <vt:lpstr>JVL11.12.7C02</vt:lpstr>
      <vt:lpstr>JVL11.12.7C03</vt:lpstr>
      <vt:lpstr>JVL11.12.7C05</vt:lpstr>
      <vt:lpstr>JVL11.13.1C01</vt:lpstr>
      <vt:lpstr>JVL11.13.2C01</vt:lpstr>
      <vt:lpstr>JVL11.13.2C02</vt:lpstr>
      <vt:lpstr>JVL11.13.2C03</vt:lpstr>
      <vt:lpstr>JVL11.13.2C04</vt:lpstr>
      <vt:lpstr>JVL11.13.2C05</vt:lpstr>
      <vt:lpstr>JVL11.13.3C01</vt:lpstr>
      <vt:lpstr>JVL11.13.3C02</vt:lpstr>
      <vt:lpstr>JVL11.13.3C03</vt:lpstr>
      <vt:lpstr>JVL11.13.3C05</vt:lpstr>
      <vt:lpstr>JVL11.13.4C01</vt:lpstr>
      <vt:lpstr>JVL11.13.4C02</vt:lpstr>
      <vt:lpstr>JVL11.13.4C03</vt:lpstr>
      <vt:lpstr>JVL11.13.4C05</vt:lpstr>
      <vt:lpstr>JVL11.13.5C01</vt:lpstr>
      <vt:lpstr>JVL11.13.5C02</vt:lpstr>
      <vt:lpstr>JVL11.13.5C03</vt:lpstr>
      <vt:lpstr>JVL11.13.5C05</vt:lpstr>
      <vt:lpstr>JVL11.13.6C01</vt:lpstr>
      <vt:lpstr>JVL11.13.6C02</vt:lpstr>
      <vt:lpstr>JVL11.13.6C03</vt:lpstr>
      <vt:lpstr>JVL11.13.6C05</vt:lpstr>
      <vt:lpstr>JVL11.13.7C01</vt:lpstr>
      <vt:lpstr>JVL11.13.7C02</vt:lpstr>
      <vt:lpstr>JVL11.13.7C03</vt:lpstr>
      <vt:lpstr>JVL11.13.7C05</vt:lpstr>
      <vt:lpstr>JVL11.14.1C01</vt:lpstr>
      <vt:lpstr>JVL11.14.2C01</vt:lpstr>
      <vt:lpstr>JVL11.14.2C02</vt:lpstr>
      <vt:lpstr>JVL11.14.2C03</vt:lpstr>
      <vt:lpstr>JVL11.14.2C04</vt:lpstr>
      <vt:lpstr>JVL11.14.2C05</vt:lpstr>
      <vt:lpstr>JVL11.14.3C01</vt:lpstr>
      <vt:lpstr>JVL11.14.3C02</vt:lpstr>
      <vt:lpstr>JVL11.14.3C03</vt:lpstr>
      <vt:lpstr>JVL11.14.3C05</vt:lpstr>
      <vt:lpstr>JVL11.14.4C01</vt:lpstr>
      <vt:lpstr>JVL11.14.4C02</vt:lpstr>
      <vt:lpstr>JVL11.14.4C03</vt:lpstr>
      <vt:lpstr>JVL11.14.4C05</vt:lpstr>
      <vt:lpstr>JVL11.14.5C01</vt:lpstr>
      <vt:lpstr>JVL11.14.5C02</vt:lpstr>
      <vt:lpstr>JVL11.14.5C03</vt:lpstr>
      <vt:lpstr>JVL11.14.5C05</vt:lpstr>
      <vt:lpstr>JVL11.14.6C01</vt:lpstr>
      <vt:lpstr>JVL11.14.6C02</vt:lpstr>
      <vt:lpstr>JVL11.14.6C03</vt:lpstr>
      <vt:lpstr>JVL11.14.6C05</vt:lpstr>
      <vt:lpstr>JVL11.14.7C01</vt:lpstr>
      <vt:lpstr>JVL11.14.7C02</vt:lpstr>
      <vt:lpstr>JVL11.14.7C03</vt:lpstr>
      <vt:lpstr>JVL11.14.7C05</vt:lpstr>
      <vt:lpstr>JVL11.15.1C01</vt:lpstr>
      <vt:lpstr>JVL11.15.2C01</vt:lpstr>
      <vt:lpstr>JVL11.15.2C02</vt:lpstr>
      <vt:lpstr>JVL11.15.2C03</vt:lpstr>
      <vt:lpstr>JVL11.15.2C04</vt:lpstr>
      <vt:lpstr>JVL11.15.2C05</vt:lpstr>
      <vt:lpstr>JVL11.15.3C01</vt:lpstr>
      <vt:lpstr>JVL11.15.3C02</vt:lpstr>
      <vt:lpstr>JVL11.15.3C03</vt:lpstr>
      <vt:lpstr>JVL11.15.3C05</vt:lpstr>
      <vt:lpstr>JVL11.15.4C01</vt:lpstr>
      <vt:lpstr>JVL11.15.4C02</vt:lpstr>
      <vt:lpstr>JVL11.15.4C03</vt:lpstr>
      <vt:lpstr>JVL11.15.4C05</vt:lpstr>
      <vt:lpstr>JVL11.15.5C01</vt:lpstr>
      <vt:lpstr>JVL11.15.5C02</vt:lpstr>
      <vt:lpstr>JVL11.15.5C03</vt:lpstr>
      <vt:lpstr>JVL11.15.5C05</vt:lpstr>
      <vt:lpstr>JVL11.15.6C01</vt:lpstr>
      <vt:lpstr>JVL11.15.6C02</vt:lpstr>
      <vt:lpstr>JVL11.15.6C03</vt:lpstr>
      <vt:lpstr>JVL11.15.6C05</vt:lpstr>
      <vt:lpstr>JVL11.15.7C01</vt:lpstr>
      <vt:lpstr>JVL11.15.7C02</vt:lpstr>
      <vt:lpstr>JVL11.15.7C03</vt:lpstr>
      <vt:lpstr>JVL11.15.7C05</vt:lpstr>
      <vt:lpstr>JVL11.16.1C01</vt:lpstr>
      <vt:lpstr>JVL11.16.2C01</vt:lpstr>
      <vt:lpstr>JVL11.16.2C02</vt:lpstr>
      <vt:lpstr>JVL11.16.2C03</vt:lpstr>
      <vt:lpstr>JVL11.16.2C04</vt:lpstr>
      <vt:lpstr>JVL11.16.2C05</vt:lpstr>
      <vt:lpstr>JVL11.16.3C01</vt:lpstr>
      <vt:lpstr>JVL11.16.3C02</vt:lpstr>
      <vt:lpstr>JVL11.16.3C03</vt:lpstr>
      <vt:lpstr>JVL11.16.3C05</vt:lpstr>
      <vt:lpstr>JVL11.16.4C01</vt:lpstr>
      <vt:lpstr>JVL11.16.4C02</vt:lpstr>
      <vt:lpstr>JVL11.16.4C03</vt:lpstr>
      <vt:lpstr>JVL11.16.4C05</vt:lpstr>
      <vt:lpstr>JVL11.16.5C01</vt:lpstr>
      <vt:lpstr>JVL11.16.5C02</vt:lpstr>
      <vt:lpstr>JVL11.16.5C03</vt:lpstr>
      <vt:lpstr>JVL11.16.5C05</vt:lpstr>
      <vt:lpstr>JVL11.16.6C01</vt:lpstr>
      <vt:lpstr>JVL11.16.6C02</vt:lpstr>
      <vt:lpstr>JVL11.16.6C03</vt:lpstr>
      <vt:lpstr>JVL11.16.6C05</vt:lpstr>
      <vt:lpstr>JVL11.16.7C01</vt:lpstr>
      <vt:lpstr>JVL11.16.7C02</vt:lpstr>
      <vt:lpstr>JVL11.16.7C03</vt:lpstr>
      <vt:lpstr>JVL11.16.7C05</vt:lpstr>
      <vt:lpstr>JVL11.17.1C01</vt:lpstr>
      <vt:lpstr>JVL11.17.2C01</vt:lpstr>
      <vt:lpstr>JVL11.17.2C02</vt:lpstr>
      <vt:lpstr>JVL11.17.2C03</vt:lpstr>
      <vt:lpstr>JVL11.17.2C04</vt:lpstr>
      <vt:lpstr>JVL11.17.2C05</vt:lpstr>
      <vt:lpstr>JVL11.17.3C01</vt:lpstr>
      <vt:lpstr>JVL11.17.3C02</vt:lpstr>
      <vt:lpstr>JVL11.17.3C03</vt:lpstr>
      <vt:lpstr>JVL11.17.3C05</vt:lpstr>
      <vt:lpstr>JVL11.17.4C01</vt:lpstr>
      <vt:lpstr>JVL11.17.4C02</vt:lpstr>
      <vt:lpstr>JVL11.17.4C03</vt:lpstr>
      <vt:lpstr>JVL11.17.4C05</vt:lpstr>
      <vt:lpstr>JVL11.17.5C01</vt:lpstr>
      <vt:lpstr>JVL11.17.5C02</vt:lpstr>
      <vt:lpstr>JVL11.17.5C03</vt:lpstr>
      <vt:lpstr>JVL11.17.5C05</vt:lpstr>
      <vt:lpstr>JVL11.17.6C01</vt:lpstr>
      <vt:lpstr>JVL11.17.6C02</vt:lpstr>
      <vt:lpstr>JVL11.17.6C03</vt:lpstr>
      <vt:lpstr>JVL11.17.6C05</vt:lpstr>
      <vt:lpstr>JVL11.17.7C01</vt:lpstr>
      <vt:lpstr>JVL11.17.7C02</vt:lpstr>
      <vt:lpstr>JVL11.17.7C03</vt:lpstr>
      <vt:lpstr>JVL11.17.7C05</vt:lpstr>
      <vt:lpstr>JVL11.18.1C01</vt:lpstr>
      <vt:lpstr>JVL11.18.2C01</vt:lpstr>
      <vt:lpstr>JVL11.18.2C02</vt:lpstr>
      <vt:lpstr>JVL11.18.2C03</vt:lpstr>
      <vt:lpstr>JVL11.18.2C04</vt:lpstr>
      <vt:lpstr>JVL11.18.2C05</vt:lpstr>
      <vt:lpstr>JVL11.18.3C01</vt:lpstr>
      <vt:lpstr>JVL11.18.3C02</vt:lpstr>
      <vt:lpstr>JVL11.18.3C03</vt:lpstr>
      <vt:lpstr>JVL11.18.3C05</vt:lpstr>
      <vt:lpstr>JVL11.18.4C01</vt:lpstr>
      <vt:lpstr>JVL11.18.4C02</vt:lpstr>
      <vt:lpstr>JVL11.18.4C03</vt:lpstr>
      <vt:lpstr>JVL11.18.4C05</vt:lpstr>
      <vt:lpstr>JVL11.18.5C01</vt:lpstr>
      <vt:lpstr>JVL11.18.5C02</vt:lpstr>
      <vt:lpstr>JVL11.18.5C03</vt:lpstr>
      <vt:lpstr>JVL11.18.5C05</vt:lpstr>
      <vt:lpstr>JVL11.18.6C01</vt:lpstr>
      <vt:lpstr>JVL11.18.6C02</vt:lpstr>
      <vt:lpstr>JVL11.18.6C03</vt:lpstr>
      <vt:lpstr>JVL11.18.6C05</vt:lpstr>
      <vt:lpstr>JVL11.18.7C01</vt:lpstr>
      <vt:lpstr>JVL11.18.7C02</vt:lpstr>
      <vt:lpstr>JVL11.18.7C03</vt:lpstr>
      <vt:lpstr>JVL11.18.7C05</vt:lpstr>
      <vt:lpstr>JVL11.19.1C01</vt:lpstr>
      <vt:lpstr>JVL11.19.2C01</vt:lpstr>
      <vt:lpstr>JVL11.19.2C02</vt:lpstr>
      <vt:lpstr>JVL11.19.2C03</vt:lpstr>
      <vt:lpstr>JVL11.19.2C04</vt:lpstr>
      <vt:lpstr>JVL11.19.2C05</vt:lpstr>
      <vt:lpstr>JVL11.19.3C01</vt:lpstr>
      <vt:lpstr>JVL11.19.3C02</vt:lpstr>
      <vt:lpstr>JVL11.19.3C03</vt:lpstr>
      <vt:lpstr>JVL11.19.3C05</vt:lpstr>
      <vt:lpstr>JVL11.19.4C01</vt:lpstr>
      <vt:lpstr>JVL11.19.4C02</vt:lpstr>
      <vt:lpstr>JVL11.19.4C03</vt:lpstr>
      <vt:lpstr>JVL11.19.4C05</vt:lpstr>
      <vt:lpstr>JVL11.19.5C01</vt:lpstr>
      <vt:lpstr>JVL11.19.5C02</vt:lpstr>
      <vt:lpstr>JVL11.19.5C03</vt:lpstr>
      <vt:lpstr>JVL11.19.5C05</vt:lpstr>
      <vt:lpstr>JVL11.19.6C01</vt:lpstr>
      <vt:lpstr>JVL11.19.6C02</vt:lpstr>
      <vt:lpstr>JVL11.19.6C03</vt:lpstr>
      <vt:lpstr>JVL11.19.6C05</vt:lpstr>
      <vt:lpstr>JVL11.19.7C01</vt:lpstr>
      <vt:lpstr>JVL11.19.7C02</vt:lpstr>
      <vt:lpstr>JVL11.19.7C03</vt:lpstr>
      <vt:lpstr>JVL11.19.7C05</vt:lpstr>
      <vt:lpstr>JVL11.2.1C01</vt:lpstr>
      <vt:lpstr>JVL11.2.2C01</vt:lpstr>
      <vt:lpstr>JVL11.2.2C02</vt:lpstr>
      <vt:lpstr>JVL11.2.2C03</vt:lpstr>
      <vt:lpstr>JVL11.2.2C04</vt:lpstr>
      <vt:lpstr>JVL11.2.2C05</vt:lpstr>
      <vt:lpstr>JVL11.2.3C01</vt:lpstr>
      <vt:lpstr>JVL11.2.3C02</vt:lpstr>
      <vt:lpstr>JVL11.2.3C03</vt:lpstr>
      <vt:lpstr>JVL11.2.3C05</vt:lpstr>
      <vt:lpstr>JVL11.2.4C01</vt:lpstr>
      <vt:lpstr>JVL11.2.4C02</vt:lpstr>
      <vt:lpstr>JVL11.2.4C03</vt:lpstr>
      <vt:lpstr>JVL11.2.4C05</vt:lpstr>
      <vt:lpstr>JVL11.2.5C01</vt:lpstr>
      <vt:lpstr>JVL11.2.5C02</vt:lpstr>
      <vt:lpstr>JVL11.2.5C03</vt:lpstr>
      <vt:lpstr>JVL11.2.5C05</vt:lpstr>
      <vt:lpstr>JVL11.2.6C01</vt:lpstr>
      <vt:lpstr>JVL11.2.6C02</vt:lpstr>
      <vt:lpstr>JVL11.2.6C03</vt:lpstr>
      <vt:lpstr>JVL11.2.6C05</vt:lpstr>
      <vt:lpstr>JVL11.2.7C01</vt:lpstr>
      <vt:lpstr>JVL11.2.7C02</vt:lpstr>
      <vt:lpstr>JVL11.2.7C03</vt:lpstr>
      <vt:lpstr>JVL11.2.7C05</vt:lpstr>
      <vt:lpstr>JVL11.20.1C01</vt:lpstr>
      <vt:lpstr>JVL11.20.2C01</vt:lpstr>
      <vt:lpstr>JVL11.20.2C02</vt:lpstr>
      <vt:lpstr>JVL11.20.2C03</vt:lpstr>
      <vt:lpstr>JVL11.20.2C04</vt:lpstr>
      <vt:lpstr>JVL11.20.2C05</vt:lpstr>
      <vt:lpstr>JVL11.20.3C01</vt:lpstr>
      <vt:lpstr>JVL11.20.3C02</vt:lpstr>
      <vt:lpstr>JVL11.20.3C03</vt:lpstr>
      <vt:lpstr>JVL11.20.3C05</vt:lpstr>
      <vt:lpstr>JVL11.20.4C01</vt:lpstr>
      <vt:lpstr>JVL11.20.4C02</vt:lpstr>
      <vt:lpstr>JVL11.20.4C03</vt:lpstr>
      <vt:lpstr>JVL11.20.4C05</vt:lpstr>
      <vt:lpstr>JVL11.20.5C01</vt:lpstr>
      <vt:lpstr>JVL11.20.5C02</vt:lpstr>
      <vt:lpstr>JVL11.20.5C03</vt:lpstr>
      <vt:lpstr>JVL11.20.5C05</vt:lpstr>
      <vt:lpstr>JVL11.20.6C01</vt:lpstr>
      <vt:lpstr>JVL11.20.6C02</vt:lpstr>
      <vt:lpstr>JVL11.20.6C03</vt:lpstr>
      <vt:lpstr>JVL11.20.6C05</vt:lpstr>
      <vt:lpstr>JVL11.20.7C01</vt:lpstr>
      <vt:lpstr>JVL11.20.7C02</vt:lpstr>
      <vt:lpstr>JVL11.20.7C03</vt:lpstr>
      <vt:lpstr>JVL11.20.7C05</vt:lpstr>
      <vt:lpstr>JVL11.21.1C01</vt:lpstr>
      <vt:lpstr>JVL11.21.2C01</vt:lpstr>
      <vt:lpstr>JVL11.21.2C02</vt:lpstr>
      <vt:lpstr>JVL11.21.2C03</vt:lpstr>
      <vt:lpstr>JVL11.21.2C04</vt:lpstr>
      <vt:lpstr>JVL11.21.2C05</vt:lpstr>
      <vt:lpstr>JVL11.21.3C01</vt:lpstr>
      <vt:lpstr>JVL11.21.3C02</vt:lpstr>
      <vt:lpstr>JVL11.21.3C03</vt:lpstr>
      <vt:lpstr>JVL11.21.3C05</vt:lpstr>
      <vt:lpstr>JVL11.21.4C01</vt:lpstr>
      <vt:lpstr>JVL11.21.4C02</vt:lpstr>
      <vt:lpstr>JVL11.21.4C03</vt:lpstr>
      <vt:lpstr>JVL11.21.4C05</vt:lpstr>
      <vt:lpstr>JVL11.21.5C01</vt:lpstr>
      <vt:lpstr>JVL11.21.5C02</vt:lpstr>
      <vt:lpstr>JVL11.21.5C03</vt:lpstr>
      <vt:lpstr>JVL11.21.5C05</vt:lpstr>
      <vt:lpstr>JVL11.21.6C01</vt:lpstr>
      <vt:lpstr>JVL11.21.6C02</vt:lpstr>
      <vt:lpstr>JVL11.21.6C03</vt:lpstr>
      <vt:lpstr>JVL11.21.6C05</vt:lpstr>
      <vt:lpstr>JVL11.21.7C01</vt:lpstr>
      <vt:lpstr>JVL11.21.7C02</vt:lpstr>
      <vt:lpstr>JVL11.21.7C03</vt:lpstr>
      <vt:lpstr>JVL11.21.7C05</vt:lpstr>
      <vt:lpstr>JVL11.22.1C01</vt:lpstr>
      <vt:lpstr>JVL11.22.2C01</vt:lpstr>
      <vt:lpstr>JVL11.22.2C02</vt:lpstr>
      <vt:lpstr>JVL11.22.2C03</vt:lpstr>
      <vt:lpstr>JVL11.22.2C04</vt:lpstr>
      <vt:lpstr>JVL11.22.2C05</vt:lpstr>
      <vt:lpstr>JVL11.22.3C01</vt:lpstr>
      <vt:lpstr>JVL11.22.3C02</vt:lpstr>
      <vt:lpstr>JVL11.22.3C03</vt:lpstr>
      <vt:lpstr>JVL11.22.3C05</vt:lpstr>
      <vt:lpstr>JVL11.22.4C01</vt:lpstr>
      <vt:lpstr>JVL11.22.4C02</vt:lpstr>
      <vt:lpstr>JVL11.22.4C03</vt:lpstr>
      <vt:lpstr>JVL11.22.4C05</vt:lpstr>
      <vt:lpstr>JVL11.22.5C01</vt:lpstr>
      <vt:lpstr>JVL11.22.5C02</vt:lpstr>
      <vt:lpstr>JVL11.22.5C03</vt:lpstr>
      <vt:lpstr>JVL11.22.5C05</vt:lpstr>
      <vt:lpstr>JVL11.22.6C01</vt:lpstr>
      <vt:lpstr>JVL11.22.6C02</vt:lpstr>
      <vt:lpstr>JVL11.22.6C03</vt:lpstr>
      <vt:lpstr>JVL11.22.6C05</vt:lpstr>
      <vt:lpstr>JVL11.22.7C01</vt:lpstr>
      <vt:lpstr>JVL11.22.7C02</vt:lpstr>
      <vt:lpstr>JVL11.22.7C03</vt:lpstr>
      <vt:lpstr>JVL11.22.7C05</vt:lpstr>
      <vt:lpstr>JVL11.23.1C01</vt:lpstr>
      <vt:lpstr>JVL11.23.2C01</vt:lpstr>
      <vt:lpstr>JVL11.23.2C02</vt:lpstr>
      <vt:lpstr>JVL11.23.2C03</vt:lpstr>
      <vt:lpstr>JVL11.23.2C04</vt:lpstr>
      <vt:lpstr>JVL11.23.2C05</vt:lpstr>
      <vt:lpstr>JVL11.23.3C01</vt:lpstr>
      <vt:lpstr>JVL11.23.3C02</vt:lpstr>
      <vt:lpstr>JVL11.23.3C03</vt:lpstr>
      <vt:lpstr>JVL11.23.3C05</vt:lpstr>
      <vt:lpstr>JVL11.23.4C01</vt:lpstr>
      <vt:lpstr>JVL11.23.4C02</vt:lpstr>
      <vt:lpstr>JVL11.23.4C03</vt:lpstr>
      <vt:lpstr>JVL11.23.4C05</vt:lpstr>
      <vt:lpstr>JVL11.23.5C01</vt:lpstr>
      <vt:lpstr>JVL11.23.5C02</vt:lpstr>
      <vt:lpstr>JVL11.23.5C03</vt:lpstr>
      <vt:lpstr>JVL11.23.5C05</vt:lpstr>
      <vt:lpstr>JVL11.23.6C01</vt:lpstr>
      <vt:lpstr>JVL11.23.6C02</vt:lpstr>
      <vt:lpstr>JVL11.23.6C03</vt:lpstr>
      <vt:lpstr>JVL11.23.6C05</vt:lpstr>
      <vt:lpstr>JVL11.23.7C01</vt:lpstr>
      <vt:lpstr>JVL11.23.7C02</vt:lpstr>
      <vt:lpstr>JVL11.23.7C03</vt:lpstr>
      <vt:lpstr>JVL11.23.7C05</vt:lpstr>
      <vt:lpstr>JVL11.24.1C01</vt:lpstr>
      <vt:lpstr>JVL11.24.2C01</vt:lpstr>
      <vt:lpstr>JVL11.24.2C02</vt:lpstr>
      <vt:lpstr>JVL11.24.2C03</vt:lpstr>
      <vt:lpstr>JVL11.24.2C04</vt:lpstr>
      <vt:lpstr>JVL11.24.2C05</vt:lpstr>
      <vt:lpstr>JVL11.24.3C01</vt:lpstr>
      <vt:lpstr>JVL11.24.3C02</vt:lpstr>
      <vt:lpstr>JVL11.24.3C03</vt:lpstr>
      <vt:lpstr>JVL11.24.3C05</vt:lpstr>
      <vt:lpstr>JVL11.24.4C01</vt:lpstr>
      <vt:lpstr>JVL11.24.4C02</vt:lpstr>
      <vt:lpstr>JVL11.24.4C03</vt:lpstr>
      <vt:lpstr>JVL11.24.4C05</vt:lpstr>
      <vt:lpstr>JVL11.24.5C01</vt:lpstr>
      <vt:lpstr>JVL11.24.5C02</vt:lpstr>
      <vt:lpstr>JVL11.24.5C03</vt:lpstr>
      <vt:lpstr>JVL11.24.5C05</vt:lpstr>
      <vt:lpstr>JVL11.24.6C01</vt:lpstr>
      <vt:lpstr>JVL11.24.6C02</vt:lpstr>
      <vt:lpstr>JVL11.24.6C03</vt:lpstr>
      <vt:lpstr>JVL11.24.6C05</vt:lpstr>
      <vt:lpstr>JVL11.24.7C01</vt:lpstr>
      <vt:lpstr>JVL11.24.7C02</vt:lpstr>
      <vt:lpstr>JVL11.24.7C03</vt:lpstr>
      <vt:lpstr>JVL11.24.7C05</vt:lpstr>
      <vt:lpstr>JVL11.25.1C01</vt:lpstr>
      <vt:lpstr>JVL11.25.2C01</vt:lpstr>
      <vt:lpstr>JVL11.25.2C02</vt:lpstr>
      <vt:lpstr>JVL11.25.2C03</vt:lpstr>
      <vt:lpstr>JVL11.25.2C04</vt:lpstr>
      <vt:lpstr>JVL11.25.2C05</vt:lpstr>
      <vt:lpstr>JVL11.25.3C01</vt:lpstr>
      <vt:lpstr>JVL11.25.3C02</vt:lpstr>
      <vt:lpstr>JVL11.25.3C03</vt:lpstr>
      <vt:lpstr>JVL11.25.3C05</vt:lpstr>
      <vt:lpstr>JVL11.25.4C01</vt:lpstr>
      <vt:lpstr>JVL11.25.4C02</vt:lpstr>
      <vt:lpstr>JVL11.25.4C03</vt:lpstr>
      <vt:lpstr>JVL11.25.4C05</vt:lpstr>
      <vt:lpstr>JVL11.25.5C01</vt:lpstr>
      <vt:lpstr>JVL11.25.5C02</vt:lpstr>
      <vt:lpstr>JVL11.25.5C03</vt:lpstr>
      <vt:lpstr>JVL11.25.5C05</vt:lpstr>
      <vt:lpstr>JVL11.25.6C01</vt:lpstr>
      <vt:lpstr>JVL11.25.6C02</vt:lpstr>
      <vt:lpstr>JVL11.25.6C03</vt:lpstr>
      <vt:lpstr>JVL11.25.6C05</vt:lpstr>
      <vt:lpstr>JVL11.25.7C01</vt:lpstr>
      <vt:lpstr>JVL11.25.7C02</vt:lpstr>
      <vt:lpstr>JVL11.25.7C03</vt:lpstr>
      <vt:lpstr>JVL11.25.7C05</vt:lpstr>
      <vt:lpstr>JVL11.26.1C01</vt:lpstr>
      <vt:lpstr>JVL11.26.2C01</vt:lpstr>
      <vt:lpstr>JVL11.26.2C02</vt:lpstr>
      <vt:lpstr>JVL11.26.2C03</vt:lpstr>
      <vt:lpstr>JVL11.26.2C04</vt:lpstr>
      <vt:lpstr>JVL11.26.2C05</vt:lpstr>
      <vt:lpstr>JVL11.26.3C01</vt:lpstr>
      <vt:lpstr>JVL11.26.3C02</vt:lpstr>
      <vt:lpstr>JVL11.26.3C03</vt:lpstr>
      <vt:lpstr>JVL11.26.3C05</vt:lpstr>
      <vt:lpstr>JVL11.26.4C01</vt:lpstr>
      <vt:lpstr>JVL11.26.4C02</vt:lpstr>
      <vt:lpstr>JVL11.26.4C03</vt:lpstr>
      <vt:lpstr>JVL11.26.4C05</vt:lpstr>
      <vt:lpstr>JVL11.26.5C01</vt:lpstr>
      <vt:lpstr>JVL11.26.5C02</vt:lpstr>
      <vt:lpstr>JVL11.26.5C03</vt:lpstr>
      <vt:lpstr>JVL11.26.5C05</vt:lpstr>
      <vt:lpstr>JVL11.26.6C01</vt:lpstr>
      <vt:lpstr>JVL11.26.6C02</vt:lpstr>
      <vt:lpstr>JVL11.26.6C03</vt:lpstr>
      <vt:lpstr>JVL11.26.6C05</vt:lpstr>
      <vt:lpstr>JVL11.26.7C01</vt:lpstr>
      <vt:lpstr>JVL11.26.7C02</vt:lpstr>
      <vt:lpstr>JVL11.26.7C03</vt:lpstr>
      <vt:lpstr>JVL11.26.7C05</vt:lpstr>
      <vt:lpstr>JVL11.27.1C01</vt:lpstr>
      <vt:lpstr>JVL11.27.2C01</vt:lpstr>
      <vt:lpstr>JVL11.27.2C02</vt:lpstr>
      <vt:lpstr>JVL11.27.2C03</vt:lpstr>
      <vt:lpstr>JVL11.27.2C04</vt:lpstr>
      <vt:lpstr>JVL11.27.2C05</vt:lpstr>
      <vt:lpstr>JVL11.27.3C01</vt:lpstr>
      <vt:lpstr>JVL11.27.3C02</vt:lpstr>
      <vt:lpstr>JVL11.27.3C03</vt:lpstr>
      <vt:lpstr>JVL11.27.3C05</vt:lpstr>
      <vt:lpstr>JVL11.27.4C01</vt:lpstr>
      <vt:lpstr>JVL11.27.4C02</vt:lpstr>
      <vt:lpstr>JVL11.27.4C03</vt:lpstr>
      <vt:lpstr>JVL11.27.4C05</vt:lpstr>
      <vt:lpstr>JVL11.27.5C01</vt:lpstr>
      <vt:lpstr>JVL11.27.5C02</vt:lpstr>
      <vt:lpstr>JVL11.27.5C03</vt:lpstr>
      <vt:lpstr>JVL11.27.5C05</vt:lpstr>
      <vt:lpstr>JVL11.27.6C01</vt:lpstr>
      <vt:lpstr>JVL11.27.6C02</vt:lpstr>
      <vt:lpstr>JVL11.27.6C03</vt:lpstr>
      <vt:lpstr>JVL11.27.6C05</vt:lpstr>
      <vt:lpstr>JVL11.27.7C01</vt:lpstr>
      <vt:lpstr>JVL11.27.7C02</vt:lpstr>
      <vt:lpstr>JVL11.27.7C03</vt:lpstr>
      <vt:lpstr>JVL11.27.7C05</vt:lpstr>
      <vt:lpstr>JVL11.28.1C01</vt:lpstr>
      <vt:lpstr>JVL11.28.2C01</vt:lpstr>
      <vt:lpstr>JVL11.28.2C02</vt:lpstr>
      <vt:lpstr>JVL11.28.2C03</vt:lpstr>
      <vt:lpstr>JVL11.28.2C04</vt:lpstr>
      <vt:lpstr>JVL11.28.2C05</vt:lpstr>
      <vt:lpstr>JVL11.28.3C01</vt:lpstr>
      <vt:lpstr>JVL11.28.3C02</vt:lpstr>
      <vt:lpstr>JVL11.28.3C03</vt:lpstr>
      <vt:lpstr>JVL11.28.3C05</vt:lpstr>
      <vt:lpstr>JVL11.28.4C01</vt:lpstr>
      <vt:lpstr>JVL11.28.4C02</vt:lpstr>
      <vt:lpstr>JVL11.28.4C03</vt:lpstr>
      <vt:lpstr>JVL11.28.4C05</vt:lpstr>
      <vt:lpstr>JVL11.28.5C01</vt:lpstr>
      <vt:lpstr>JVL11.28.5C02</vt:lpstr>
      <vt:lpstr>JVL11.28.5C03</vt:lpstr>
      <vt:lpstr>JVL11.28.5C05</vt:lpstr>
      <vt:lpstr>JVL11.28.6C01</vt:lpstr>
      <vt:lpstr>JVL11.28.6C02</vt:lpstr>
      <vt:lpstr>JVL11.28.6C03</vt:lpstr>
      <vt:lpstr>JVL11.28.6C05</vt:lpstr>
      <vt:lpstr>JVL11.28.7C01</vt:lpstr>
      <vt:lpstr>JVL11.28.7C02</vt:lpstr>
      <vt:lpstr>JVL11.28.7C03</vt:lpstr>
      <vt:lpstr>JVL11.28.7C05</vt:lpstr>
      <vt:lpstr>JVL11.29.1C01</vt:lpstr>
      <vt:lpstr>JVL11.29.2C01</vt:lpstr>
      <vt:lpstr>JVL11.29.2C02</vt:lpstr>
      <vt:lpstr>JVL11.29.2C03</vt:lpstr>
      <vt:lpstr>JVL11.29.2C04</vt:lpstr>
      <vt:lpstr>JVL11.29.2C05</vt:lpstr>
      <vt:lpstr>JVL11.29.3C01</vt:lpstr>
      <vt:lpstr>JVL11.29.3C02</vt:lpstr>
      <vt:lpstr>JVL11.29.3C03</vt:lpstr>
      <vt:lpstr>JVL11.29.3C05</vt:lpstr>
      <vt:lpstr>JVL11.29.4C01</vt:lpstr>
      <vt:lpstr>JVL11.29.4C02</vt:lpstr>
      <vt:lpstr>JVL11.29.4C03</vt:lpstr>
      <vt:lpstr>JVL11.29.4C05</vt:lpstr>
      <vt:lpstr>JVL11.29.5C01</vt:lpstr>
      <vt:lpstr>JVL11.29.5C02</vt:lpstr>
      <vt:lpstr>JVL11.29.5C03</vt:lpstr>
      <vt:lpstr>JVL11.29.5C05</vt:lpstr>
      <vt:lpstr>JVL11.29.6C01</vt:lpstr>
      <vt:lpstr>JVL11.29.6C02</vt:lpstr>
      <vt:lpstr>JVL11.29.6C03</vt:lpstr>
      <vt:lpstr>JVL11.29.6C05</vt:lpstr>
      <vt:lpstr>JVL11.29.7C01</vt:lpstr>
      <vt:lpstr>JVL11.29.7C02</vt:lpstr>
      <vt:lpstr>JVL11.29.7C03</vt:lpstr>
      <vt:lpstr>JVL11.29.7C05</vt:lpstr>
      <vt:lpstr>JVL11.3.1C01</vt:lpstr>
      <vt:lpstr>JVL11.3.2C01</vt:lpstr>
      <vt:lpstr>JVL11.3.2C02</vt:lpstr>
      <vt:lpstr>JVL11.3.2C03</vt:lpstr>
      <vt:lpstr>JVL11.3.2C04</vt:lpstr>
      <vt:lpstr>JVL11.3.2C05</vt:lpstr>
      <vt:lpstr>JVL11.3.3C01</vt:lpstr>
      <vt:lpstr>JVL11.3.3C02</vt:lpstr>
      <vt:lpstr>JVL11.3.3C03</vt:lpstr>
      <vt:lpstr>JVL11.3.3C05</vt:lpstr>
      <vt:lpstr>JVL11.3.4C01</vt:lpstr>
      <vt:lpstr>JVL11.3.4C02</vt:lpstr>
      <vt:lpstr>JVL11.3.4C03</vt:lpstr>
      <vt:lpstr>JVL11.3.4C05</vt:lpstr>
      <vt:lpstr>JVL11.3.5C01</vt:lpstr>
      <vt:lpstr>JVL11.3.5C02</vt:lpstr>
      <vt:lpstr>JVL11.3.5C03</vt:lpstr>
      <vt:lpstr>JVL11.3.5C05</vt:lpstr>
      <vt:lpstr>JVL11.3.6C01</vt:lpstr>
      <vt:lpstr>JVL11.3.6C02</vt:lpstr>
      <vt:lpstr>JVL11.3.6C03</vt:lpstr>
      <vt:lpstr>JVL11.3.6C05</vt:lpstr>
      <vt:lpstr>JVL11.3.7C01</vt:lpstr>
      <vt:lpstr>JVL11.3.7C02</vt:lpstr>
      <vt:lpstr>JVL11.3.7C03</vt:lpstr>
      <vt:lpstr>JVL11.3.7C05</vt:lpstr>
      <vt:lpstr>JVL11.30.1C01</vt:lpstr>
      <vt:lpstr>JVL11.30.2C01</vt:lpstr>
      <vt:lpstr>JVL11.30.2C02</vt:lpstr>
      <vt:lpstr>JVL11.30.2C03</vt:lpstr>
      <vt:lpstr>JVL11.30.2C04</vt:lpstr>
      <vt:lpstr>JVL11.30.2C05</vt:lpstr>
      <vt:lpstr>JVL11.30.3C01</vt:lpstr>
      <vt:lpstr>JVL11.30.3C02</vt:lpstr>
      <vt:lpstr>JVL11.30.3C03</vt:lpstr>
      <vt:lpstr>JVL11.30.3C05</vt:lpstr>
      <vt:lpstr>JVL11.30.4C01</vt:lpstr>
      <vt:lpstr>JVL11.30.4C02</vt:lpstr>
      <vt:lpstr>JVL11.30.4C03</vt:lpstr>
      <vt:lpstr>JVL11.30.4C05</vt:lpstr>
      <vt:lpstr>JVL11.30.5C01</vt:lpstr>
      <vt:lpstr>JVL11.30.5C02</vt:lpstr>
      <vt:lpstr>JVL11.30.5C03</vt:lpstr>
      <vt:lpstr>JVL11.30.5C05</vt:lpstr>
      <vt:lpstr>JVL11.30.6C01</vt:lpstr>
      <vt:lpstr>JVL11.30.6C02</vt:lpstr>
      <vt:lpstr>JVL11.30.6C03</vt:lpstr>
      <vt:lpstr>JVL11.30.6C05</vt:lpstr>
      <vt:lpstr>JVL11.30.7C01</vt:lpstr>
      <vt:lpstr>JVL11.30.7C02</vt:lpstr>
      <vt:lpstr>JVL11.30.7C03</vt:lpstr>
      <vt:lpstr>JVL11.30.7C05</vt:lpstr>
      <vt:lpstr>JVL11.4.1C01</vt:lpstr>
      <vt:lpstr>JVL11.4.2C01</vt:lpstr>
      <vt:lpstr>JVL11.4.2C02</vt:lpstr>
      <vt:lpstr>JVL11.4.2C03</vt:lpstr>
      <vt:lpstr>JVL11.4.2C04</vt:lpstr>
      <vt:lpstr>JVL11.4.2C05</vt:lpstr>
      <vt:lpstr>JVL11.4.3C01</vt:lpstr>
      <vt:lpstr>JVL11.4.3C02</vt:lpstr>
      <vt:lpstr>JVL11.4.3C03</vt:lpstr>
      <vt:lpstr>JVL11.4.3C05</vt:lpstr>
      <vt:lpstr>JVL11.4.4C01</vt:lpstr>
      <vt:lpstr>JVL11.4.4C02</vt:lpstr>
      <vt:lpstr>JVL11.4.4C03</vt:lpstr>
      <vt:lpstr>JVL11.4.4C05</vt:lpstr>
      <vt:lpstr>JVL11.4.5C01</vt:lpstr>
      <vt:lpstr>JVL11.4.5C02</vt:lpstr>
      <vt:lpstr>JVL11.4.5C03</vt:lpstr>
      <vt:lpstr>JVL11.4.5C05</vt:lpstr>
      <vt:lpstr>JVL11.4.6C01</vt:lpstr>
      <vt:lpstr>JVL11.4.6C02</vt:lpstr>
      <vt:lpstr>JVL11.4.6C03</vt:lpstr>
      <vt:lpstr>JVL11.4.6C05</vt:lpstr>
      <vt:lpstr>JVL11.4.7C01</vt:lpstr>
      <vt:lpstr>JVL11.4.7C02</vt:lpstr>
      <vt:lpstr>JVL11.4.7C03</vt:lpstr>
      <vt:lpstr>JVL11.4.7C05</vt:lpstr>
      <vt:lpstr>JVL11.5.1C01</vt:lpstr>
      <vt:lpstr>JVL11.5.2C01</vt:lpstr>
      <vt:lpstr>JVL11.5.2C02</vt:lpstr>
      <vt:lpstr>JVL11.5.2C03</vt:lpstr>
      <vt:lpstr>JVL11.5.2C04</vt:lpstr>
      <vt:lpstr>JVL11.5.2C05</vt:lpstr>
      <vt:lpstr>JVL11.5.3C01</vt:lpstr>
      <vt:lpstr>JVL11.5.3C02</vt:lpstr>
      <vt:lpstr>JVL11.5.3C03</vt:lpstr>
      <vt:lpstr>JVL11.5.3C05</vt:lpstr>
      <vt:lpstr>JVL11.5.4C01</vt:lpstr>
      <vt:lpstr>JVL11.5.4C02</vt:lpstr>
      <vt:lpstr>JVL11.5.4C03</vt:lpstr>
      <vt:lpstr>JVL11.5.4C05</vt:lpstr>
      <vt:lpstr>JVL11.5.5C01</vt:lpstr>
      <vt:lpstr>JVL11.5.5C02</vt:lpstr>
      <vt:lpstr>JVL11.5.5C03</vt:lpstr>
      <vt:lpstr>JVL11.5.5C05</vt:lpstr>
      <vt:lpstr>JVL11.5.6C01</vt:lpstr>
      <vt:lpstr>JVL11.5.6C02</vt:lpstr>
      <vt:lpstr>JVL11.5.6C03</vt:lpstr>
      <vt:lpstr>JVL11.5.6C05</vt:lpstr>
      <vt:lpstr>JVL11.5.7C01</vt:lpstr>
      <vt:lpstr>JVL11.5.7C02</vt:lpstr>
      <vt:lpstr>JVL11.5.7C03</vt:lpstr>
      <vt:lpstr>JVL11.5.7C05</vt:lpstr>
      <vt:lpstr>JVL11.6.1C01</vt:lpstr>
      <vt:lpstr>JVL11.6.2C01</vt:lpstr>
      <vt:lpstr>JVL11.6.2C02</vt:lpstr>
      <vt:lpstr>JVL11.6.2C03</vt:lpstr>
      <vt:lpstr>JVL11.6.2C04</vt:lpstr>
      <vt:lpstr>JVL11.6.2C05</vt:lpstr>
      <vt:lpstr>JVL11.6.3C01</vt:lpstr>
      <vt:lpstr>JVL11.6.3C02</vt:lpstr>
      <vt:lpstr>JVL11.6.3C03</vt:lpstr>
      <vt:lpstr>JVL11.6.3C05</vt:lpstr>
      <vt:lpstr>JVL11.6.4C01</vt:lpstr>
      <vt:lpstr>JVL11.6.4C02</vt:lpstr>
      <vt:lpstr>JVL11.6.4C03</vt:lpstr>
      <vt:lpstr>JVL11.6.4C05</vt:lpstr>
      <vt:lpstr>JVL11.6.5C01</vt:lpstr>
      <vt:lpstr>JVL11.6.5C02</vt:lpstr>
      <vt:lpstr>JVL11.6.5C03</vt:lpstr>
      <vt:lpstr>JVL11.6.5C05</vt:lpstr>
      <vt:lpstr>JVL11.6.6C01</vt:lpstr>
      <vt:lpstr>JVL11.6.6C02</vt:lpstr>
      <vt:lpstr>JVL11.6.6C03</vt:lpstr>
      <vt:lpstr>JVL11.6.6C05</vt:lpstr>
      <vt:lpstr>JVL11.6.7C01</vt:lpstr>
      <vt:lpstr>JVL11.6.7C02</vt:lpstr>
      <vt:lpstr>JVL11.6.7C03</vt:lpstr>
      <vt:lpstr>JVL11.6.7C05</vt:lpstr>
      <vt:lpstr>JVL11.7.1C01</vt:lpstr>
      <vt:lpstr>JVL11.7.2C01</vt:lpstr>
      <vt:lpstr>JVL11.7.2C02</vt:lpstr>
      <vt:lpstr>JVL11.7.2C03</vt:lpstr>
      <vt:lpstr>JVL11.7.2C04</vt:lpstr>
      <vt:lpstr>JVL11.7.2C05</vt:lpstr>
      <vt:lpstr>JVL11.7.3C01</vt:lpstr>
      <vt:lpstr>JVL11.7.3C02</vt:lpstr>
      <vt:lpstr>JVL11.7.3C03</vt:lpstr>
      <vt:lpstr>JVL11.7.3C05</vt:lpstr>
      <vt:lpstr>JVL11.7.4C01</vt:lpstr>
      <vt:lpstr>JVL11.7.4C02</vt:lpstr>
      <vt:lpstr>JVL11.7.4C03</vt:lpstr>
      <vt:lpstr>JVL11.7.4C05</vt:lpstr>
      <vt:lpstr>JVL11.7.5C01</vt:lpstr>
      <vt:lpstr>JVL11.7.5C02</vt:lpstr>
      <vt:lpstr>JVL11.7.5C03</vt:lpstr>
      <vt:lpstr>JVL11.7.5C05</vt:lpstr>
      <vt:lpstr>JVL11.7.6C01</vt:lpstr>
      <vt:lpstr>JVL11.7.6C02</vt:lpstr>
      <vt:lpstr>JVL11.7.6C03</vt:lpstr>
      <vt:lpstr>JVL11.7.6C05</vt:lpstr>
      <vt:lpstr>JVL11.7.7C01</vt:lpstr>
      <vt:lpstr>JVL11.7.7C02</vt:lpstr>
      <vt:lpstr>JVL11.7.7C03</vt:lpstr>
      <vt:lpstr>JVL11.7.7C05</vt:lpstr>
      <vt:lpstr>JVL11.8.1C01</vt:lpstr>
      <vt:lpstr>JVL11.8.2C01</vt:lpstr>
      <vt:lpstr>JVL11.8.2C02</vt:lpstr>
      <vt:lpstr>JVL11.8.2C03</vt:lpstr>
      <vt:lpstr>JVL11.8.2C04</vt:lpstr>
      <vt:lpstr>JVL11.8.2C05</vt:lpstr>
      <vt:lpstr>JVL11.8.3C01</vt:lpstr>
      <vt:lpstr>JVL11.8.3C02</vt:lpstr>
      <vt:lpstr>JVL11.8.3C03</vt:lpstr>
      <vt:lpstr>JVL11.8.3C05</vt:lpstr>
      <vt:lpstr>JVL11.8.4C01</vt:lpstr>
      <vt:lpstr>JVL11.8.4C02</vt:lpstr>
      <vt:lpstr>JVL11.8.4C03</vt:lpstr>
      <vt:lpstr>JVL11.8.4C05</vt:lpstr>
      <vt:lpstr>JVL11.8.5C01</vt:lpstr>
      <vt:lpstr>JVL11.8.5C02</vt:lpstr>
      <vt:lpstr>JVL11.8.5C03</vt:lpstr>
      <vt:lpstr>JVL11.8.5C05</vt:lpstr>
      <vt:lpstr>JVL11.8.6C01</vt:lpstr>
      <vt:lpstr>JVL11.8.6C02</vt:lpstr>
      <vt:lpstr>JVL11.8.6C03</vt:lpstr>
      <vt:lpstr>JVL11.8.6C05</vt:lpstr>
      <vt:lpstr>JVL11.8.7C01</vt:lpstr>
      <vt:lpstr>JVL11.8.7C02</vt:lpstr>
      <vt:lpstr>JVL11.8.7C03</vt:lpstr>
      <vt:lpstr>JVL11.8.7C05</vt:lpstr>
      <vt:lpstr>JVL11.9.1C01</vt:lpstr>
      <vt:lpstr>JVL11.9.2C01</vt:lpstr>
      <vt:lpstr>JVL11.9.2C02</vt:lpstr>
      <vt:lpstr>JVL11.9.2C03</vt:lpstr>
      <vt:lpstr>JVL11.9.2C04</vt:lpstr>
      <vt:lpstr>JVL11.9.2C05</vt:lpstr>
      <vt:lpstr>JVL11.9.3C01</vt:lpstr>
      <vt:lpstr>JVL11.9.3C02</vt:lpstr>
      <vt:lpstr>JVL11.9.3C03</vt:lpstr>
      <vt:lpstr>JVL11.9.3C05</vt:lpstr>
      <vt:lpstr>JVL11.9.4C01</vt:lpstr>
      <vt:lpstr>JVL11.9.4C02</vt:lpstr>
      <vt:lpstr>JVL11.9.4C03</vt:lpstr>
      <vt:lpstr>JVL11.9.4C05</vt:lpstr>
      <vt:lpstr>JVL11.9.5C01</vt:lpstr>
      <vt:lpstr>JVL11.9.5C02</vt:lpstr>
      <vt:lpstr>JVL11.9.5C03</vt:lpstr>
      <vt:lpstr>JVL11.9.5C05</vt:lpstr>
      <vt:lpstr>JVL11.9.6C01</vt:lpstr>
      <vt:lpstr>JVL11.9.6C02</vt:lpstr>
      <vt:lpstr>JVL11.9.6C03</vt:lpstr>
      <vt:lpstr>JVL11.9.6C05</vt:lpstr>
      <vt:lpstr>JVL11.9.7C01</vt:lpstr>
      <vt:lpstr>JVL11.9.7C02</vt:lpstr>
      <vt:lpstr>JVL11.9.7C03</vt:lpstr>
      <vt:lpstr>JVL11.9.7C05</vt:lpstr>
      <vt:lpstr>L10.0D01</vt:lpstr>
      <vt:lpstr>L10.0D02</vt:lpstr>
      <vt:lpstr>L10.0E01</vt:lpstr>
      <vt:lpstr>L10.0E02</vt:lpstr>
      <vt:lpstr>L10.0M01</vt:lpstr>
      <vt:lpstr>L11.1</vt:lpstr>
      <vt:lpstr>L11.1.1</vt:lpstr>
      <vt:lpstr>L11.1.1C01</vt:lpstr>
      <vt:lpstr>L11.1.1C02</vt:lpstr>
      <vt:lpstr>L11.1.1C03</vt:lpstr>
      <vt:lpstr>L11.1.1C04</vt:lpstr>
      <vt:lpstr>L11.1.1C05</vt:lpstr>
      <vt:lpstr>L11.1.1C06</vt:lpstr>
      <vt:lpstr>L11.1.1C07</vt:lpstr>
      <vt:lpstr>L11.1.1C08</vt:lpstr>
      <vt:lpstr>L11.1.1C09</vt:lpstr>
      <vt:lpstr>L11.1.1C10</vt:lpstr>
      <vt:lpstr>L11.1.1C11</vt:lpstr>
      <vt:lpstr>L11.1.1C12</vt:lpstr>
      <vt:lpstr>L11.1.1C13</vt:lpstr>
      <vt:lpstr>L11.1.1C14</vt:lpstr>
      <vt:lpstr>L11.1.1C15</vt:lpstr>
      <vt:lpstr>L11.1.1C16</vt:lpstr>
      <vt:lpstr>L11.1.1C17</vt:lpstr>
      <vt:lpstr>L11.1.1C18</vt:lpstr>
      <vt:lpstr>L11.1.1C19</vt:lpstr>
      <vt:lpstr>L11.1.1C20</vt:lpstr>
      <vt:lpstr>L11.1.1C21</vt:lpstr>
      <vt:lpstr>L11.1.1C22</vt:lpstr>
      <vt:lpstr>L11.1.1C23</vt:lpstr>
      <vt:lpstr>L11.1.1C24</vt:lpstr>
      <vt:lpstr>L11.1.1C25</vt:lpstr>
      <vt:lpstr>L11.1.1C26</vt:lpstr>
      <vt:lpstr>L11.1.1C27</vt:lpstr>
      <vt:lpstr>L11.1.1C28</vt:lpstr>
      <vt:lpstr>L11.1.1C29</vt:lpstr>
      <vt:lpstr>L11.1.1C30</vt:lpstr>
      <vt:lpstr>L11.1.1C31</vt:lpstr>
      <vt:lpstr>L11.1.1C32</vt:lpstr>
      <vt:lpstr>L11.1.1C33</vt:lpstr>
      <vt:lpstr>L11.1.1C34</vt:lpstr>
      <vt:lpstr>L11.1.1C35</vt:lpstr>
      <vt:lpstr>L11.1.1C36</vt:lpstr>
      <vt:lpstr>L11.1.1C37</vt:lpstr>
      <vt:lpstr>L11.1.1C38</vt:lpstr>
      <vt:lpstr>L11.1.1C39</vt:lpstr>
      <vt:lpstr>L11.1.1C40</vt:lpstr>
      <vt:lpstr>L11.1.1C41</vt:lpstr>
      <vt:lpstr>L11.1.1C42</vt:lpstr>
      <vt:lpstr>L11.1.1C43</vt:lpstr>
      <vt:lpstr>L11.1.1C44</vt:lpstr>
      <vt:lpstr>L11.1.1C45</vt:lpstr>
      <vt:lpstr>L11.1.1C46</vt:lpstr>
      <vt:lpstr>L11.1.1C47</vt:lpstr>
      <vt:lpstr>L11.1.1C48</vt:lpstr>
      <vt:lpstr>L11.1.1C49</vt:lpstr>
      <vt:lpstr>L11.1.1C50</vt:lpstr>
      <vt:lpstr>L11.1.1C51</vt:lpstr>
      <vt:lpstr>L11.1C01</vt:lpstr>
      <vt:lpstr>L11.1C02</vt:lpstr>
      <vt:lpstr>L11.1C03</vt:lpstr>
      <vt:lpstr>L11.1C04</vt:lpstr>
      <vt:lpstr>L11.1C05</vt:lpstr>
      <vt:lpstr>L11.1C06</vt:lpstr>
      <vt:lpstr>L11.1C07</vt:lpstr>
      <vt:lpstr>L11.1C08</vt:lpstr>
      <vt:lpstr>L11.1C09</vt:lpstr>
      <vt:lpstr>L11.1C10</vt:lpstr>
      <vt:lpstr>L11.1C11</vt:lpstr>
      <vt:lpstr>L11.1C12</vt:lpstr>
      <vt:lpstr>L11.1C13</vt:lpstr>
      <vt:lpstr>L11.1C14</vt:lpstr>
      <vt:lpstr>L11.1C15</vt:lpstr>
      <vt:lpstr>L11.1C16</vt:lpstr>
      <vt:lpstr>L11.1C17</vt:lpstr>
      <vt:lpstr>L11.1C18</vt:lpstr>
      <vt:lpstr>L11.1C19</vt:lpstr>
      <vt:lpstr>L11.1C20</vt:lpstr>
      <vt:lpstr>L11.1C21</vt:lpstr>
      <vt:lpstr>L11.1C22</vt:lpstr>
      <vt:lpstr>L11.1C23</vt:lpstr>
      <vt:lpstr>L11.1C24</vt:lpstr>
      <vt:lpstr>L11.1C25</vt:lpstr>
      <vt:lpstr>L11.1C26</vt:lpstr>
      <vt:lpstr>L11.1C27</vt:lpstr>
      <vt:lpstr>L11.1C28</vt:lpstr>
      <vt:lpstr>L11.1C29</vt:lpstr>
      <vt:lpstr>L11.1C30</vt:lpstr>
      <vt:lpstr>L11.1C31</vt:lpstr>
      <vt:lpstr>L11.1C32</vt:lpstr>
      <vt:lpstr>L11.1C33</vt:lpstr>
      <vt:lpstr>L11.1C34</vt:lpstr>
      <vt:lpstr>L11.1C35</vt:lpstr>
      <vt:lpstr>L11.1C36</vt:lpstr>
      <vt:lpstr>L11.1C37</vt:lpstr>
      <vt:lpstr>L11.1C38</vt:lpstr>
      <vt:lpstr>L11.1C39</vt:lpstr>
      <vt:lpstr>L11.1C40</vt:lpstr>
      <vt:lpstr>L11.1C41</vt:lpstr>
      <vt:lpstr>L11.1C42</vt:lpstr>
      <vt:lpstr>L11.1C43</vt:lpstr>
      <vt:lpstr>L11.1C44</vt:lpstr>
      <vt:lpstr>L11.1C45</vt:lpstr>
      <vt:lpstr>L11.1C46</vt:lpstr>
      <vt:lpstr>L11.1C47</vt:lpstr>
      <vt:lpstr>L11.1C48</vt:lpstr>
      <vt:lpstr>L11.1C49</vt:lpstr>
      <vt:lpstr>L11.1C50</vt:lpstr>
      <vt:lpstr>L11.1C51</vt:lpstr>
      <vt:lpstr>L11.2</vt:lpstr>
      <vt:lpstr>L11.2C01</vt:lpstr>
      <vt:lpstr>L11.2C02</vt:lpstr>
      <vt:lpstr>L11.2C03</vt:lpstr>
      <vt:lpstr>L11.2C04</vt:lpstr>
      <vt:lpstr>L11.2C05</vt:lpstr>
      <vt:lpstr>L11.2C06</vt:lpstr>
      <vt:lpstr>L11.2C07</vt:lpstr>
      <vt:lpstr>L11.2C08</vt:lpstr>
      <vt:lpstr>L11.2C09</vt:lpstr>
      <vt:lpstr>L11.2C10</vt:lpstr>
      <vt:lpstr>L11.2C11</vt:lpstr>
      <vt:lpstr>L11.2C12</vt:lpstr>
      <vt:lpstr>L11.2C13</vt:lpstr>
      <vt:lpstr>L11.2C14</vt:lpstr>
      <vt:lpstr>L11.2C15</vt:lpstr>
      <vt:lpstr>L11.2C16</vt:lpstr>
      <vt:lpstr>L11.2C17</vt:lpstr>
      <vt:lpstr>L11.2C18</vt:lpstr>
      <vt:lpstr>L11.2C19</vt:lpstr>
      <vt:lpstr>L11.2C20</vt:lpstr>
      <vt:lpstr>L11.2C21</vt:lpstr>
      <vt:lpstr>L11.2C22</vt:lpstr>
      <vt:lpstr>L11.2C23</vt:lpstr>
      <vt:lpstr>L11.2C24</vt:lpstr>
      <vt:lpstr>L11.2C25</vt:lpstr>
      <vt:lpstr>L11.2C26</vt:lpstr>
      <vt:lpstr>L11.2C27</vt:lpstr>
      <vt:lpstr>L11.2C28</vt:lpstr>
      <vt:lpstr>L11.2C29</vt:lpstr>
      <vt:lpstr>L11.2C30</vt:lpstr>
      <vt:lpstr>L11.2C31</vt:lpstr>
      <vt:lpstr>L11.2C32</vt:lpstr>
      <vt:lpstr>L11.2C33</vt:lpstr>
      <vt:lpstr>L11.2C34</vt:lpstr>
      <vt:lpstr>L11.2C35</vt:lpstr>
      <vt:lpstr>L11.2C36</vt:lpstr>
      <vt:lpstr>L11.2C37</vt:lpstr>
      <vt:lpstr>L11.2C38</vt:lpstr>
      <vt:lpstr>L11.2C39</vt:lpstr>
      <vt:lpstr>L11.2C40</vt:lpstr>
      <vt:lpstr>L11.2C41</vt:lpstr>
      <vt:lpstr>L11.2C42</vt:lpstr>
      <vt:lpstr>L11.2C43</vt:lpstr>
      <vt:lpstr>L11.2C44</vt:lpstr>
      <vt:lpstr>L11.2C45</vt:lpstr>
      <vt:lpstr>L11.2C46</vt:lpstr>
      <vt:lpstr>L11.2C47</vt:lpstr>
      <vt:lpstr>L11.2C48</vt:lpstr>
      <vt:lpstr>L11.2C49</vt:lpstr>
      <vt:lpstr>L11.2C50</vt:lpstr>
      <vt:lpstr>L11.2C51</vt:lpstr>
      <vt:lpstr>L11.3</vt:lpstr>
      <vt:lpstr>L11.3.2</vt:lpstr>
      <vt:lpstr>L11.3.2C01</vt:lpstr>
      <vt:lpstr>L11.3.2C02</vt:lpstr>
      <vt:lpstr>L11.3.2C03</vt:lpstr>
      <vt:lpstr>L11.3.2C04</vt:lpstr>
      <vt:lpstr>L11.3.2C05</vt:lpstr>
      <vt:lpstr>L11.3.2C06</vt:lpstr>
      <vt:lpstr>L11.3.2C07</vt:lpstr>
      <vt:lpstr>L11.3.2C08</vt:lpstr>
      <vt:lpstr>L11.3.2C09</vt:lpstr>
      <vt:lpstr>L11.3.2C10</vt:lpstr>
      <vt:lpstr>L11.3.2C11</vt:lpstr>
      <vt:lpstr>L11.3.2C12</vt:lpstr>
      <vt:lpstr>L11.3.2C13</vt:lpstr>
      <vt:lpstr>L11.3.2C14</vt:lpstr>
      <vt:lpstr>L11.3.2C15</vt:lpstr>
      <vt:lpstr>L11.3.2C16</vt:lpstr>
      <vt:lpstr>L11.3.2C17</vt:lpstr>
      <vt:lpstr>L11.3.2C18</vt:lpstr>
      <vt:lpstr>L11.3.2C19</vt:lpstr>
      <vt:lpstr>L11.3.2C20</vt:lpstr>
      <vt:lpstr>L11.3.2C21</vt:lpstr>
      <vt:lpstr>L11.3.2C22</vt:lpstr>
      <vt:lpstr>L11.3.2C23</vt:lpstr>
      <vt:lpstr>L11.3.2C24</vt:lpstr>
      <vt:lpstr>L11.3.2C25</vt:lpstr>
      <vt:lpstr>L11.3.2C26</vt:lpstr>
      <vt:lpstr>L11.3.2C27</vt:lpstr>
      <vt:lpstr>L11.3.2C28</vt:lpstr>
      <vt:lpstr>L11.3.2C29</vt:lpstr>
      <vt:lpstr>L11.3.2C30</vt:lpstr>
      <vt:lpstr>L11.3.2C31</vt:lpstr>
      <vt:lpstr>L11.3.2C32</vt:lpstr>
      <vt:lpstr>L11.3.2C33</vt:lpstr>
      <vt:lpstr>L11.3.2C34</vt:lpstr>
      <vt:lpstr>L11.3.2C35</vt:lpstr>
      <vt:lpstr>L11.3.2C36</vt:lpstr>
      <vt:lpstr>L11.3.2C37</vt:lpstr>
      <vt:lpstr>L11.3.2C38</vt:lpstr>
      <vt:lpstr>L11.3.2C39</vt:lpstr>
      <vt:lpstr>L11.3.2C40</vt:lpstr>
      <vt:lpstr>L11.3.2C41</vt:lpstr>
      <vt:lpstr>L11.3.2C42</vt:lpstr>
      <vt:lpstr>L11.3.2C43</vt:lpstr>
      <vt:lpstr>L11.3.2C44</vt:lpstr>
      <vt:lpstr>L11.3.2C45</vt:lpstr>
      <vt:lpstr>L11.3.2C46</vt:lpstr>
      <vt:lpstr>L11.3.2C47</vt:lpstr>
      <vt:lpstr>L11.3.2C48</vt:lpstr>
      <vt:lpstr>L11.3.2C49</vt:lpstr>
      <vt:lpstr>L11.3.2C50</vt:lpstr>
      <vt:lpstr>L11.3.2C51</vt:lpstr>
      <vt:lpstr>L11.3C01</vt:lpstr>
      <vt:lpstr>L11.3C02</vt:lpstr>
      <vt:lpstr>L11.3C03</vt:lpstr>
      <vt:lpstr>L11.3C04</vt:lpstr>
      <vt:lpstr>L11.3C05</vt:lpstr>
      <vt:lpstr>L11.3C06</vt:lpstr>
      <vt:lpstr>L11.3C07</vt:lpstr>
      <vt:lpstr>L11.3C08</vt:lpstr>
      <vt:lpstr>L11.3C09</vt:lpstr>
      <vt:lpstr>L11.3C10</vt:lpstr>
      <vt:lpstr>L11.3C11</vt:lpstr>
      <vt:lpstr>L11.3C12</vt:lpstr>
      <vt:lpstr>L11.3C13</vt:lpstr>
      <vt:lpstr>L11.3C14</vt:lpstr>
      <vt:lpstr>L11.3C15</vt:lpstr>
      <vt:lpstr>L11.3C16</vt:lpstr>
      <vt:lpstr>L11.3C17</vt:lpstr>
      <vt:lpstr>L11.3C18</vt:lpstr>
      <vt:lpstr>L11.3C19</vt:lpstr>
      <vt:lpstr>L11.3C20</vt:lpstr>
      <vt:lpstr>L11.3C21</vt:lpstr>
      <vt:lpstr>L11.3C22</vt:lpstr>
      <vt:lpstr>L11.3C23</vt:lpstr>
      <vt:lpstr>L11.3C24</vt:lpstr>
      <vt:lpstr>L11.3C25</vt:lpstr>
      <vt:lpstr>L11.3C26</vt:lpstr>
      <vt:lpstr>L11.3C27</vt:lpstr>
      <vt:lpstr>L11.3C28</vt:lpstr>
      <vt:lpstr>L11.3C29</vt:lpstr>
      <vt:lpstr>L11.3C30</vt:lpstr>
      <vt:lpstr>L11.3C31</vt:lpstr>
      <vt:lpstr>L11.3C32</vt:lpstr>
      <vt:lpstr>L11.3C33</vt:lpstr>
      <vt:lpstr>L11.3C34</vt:lpstr>
      <vt:lpstr>L11.3C35</vt:lpstr>
      <vt:lpstr>L11.3C36</vt:lpstr>
      <vt:lpstr>L11.3C37</vt:lpstr>
      <vt:lpstr>L11.3C38</vt:lpstr>
      <vt:lpstr>L11.3C39</vt:lpstr>
      <vt:lpstr>L11.3C40</vt:lpstr>
      <vt:lpstr>L11.3C41</vt:lpstr>
      <vt:lpstr>L11.3C42</vt:lpstr>
      <vt:lpstr>L11.3C43</vt:lpstr>
      <vt:lpstr>L11.3C44</vt:lpstr>
      <vt:lpstr>L11.3C45</vt:lpstr>
      <vt:lpstr>L11.3C46</vt:lpstr>
      <vt:lpstr>L11.3C47</vt:lpstr>
      <vt:lpstr>L11.3C48</vt:lpstr>
      <vt:lpstr>L11.3C49</vt:lpstr>
      <vt:lpstr>L11.3C50</vt:lpstr>
      <vt:lpstr>L11.3C51</vt:lpstr>
      <vt:lpstr>L11.4C01</vt:lpstr>
      <vt:lpstr>L11.4C02</vt:lpstr>
      <vt:lpstr>L11.4C03</vt:lpstr>
      <vt:lpstr>L11.4C04</vt:lpstr>
      <vt:lpstr>L11.4C05</vt:lpstr>
      <vt:lpstr>L11.4C06</vt:lpstr>
      <vt:lpstr>L11.4C07</vt:lpstr>
      <vt:lpstr>L11.4C08</vt:lpstr>
      <vt:lpstr>L11.4C09</vt:lpstr>
      <vt:lpstr>L11.4C10</vt:lpstr>
      <vt:lpstr>L11.4C11</vt:lpstr>
      <vt:lpstr>L11.4C12</vt:lpstr>
      <vt:lpstr>L11.4C13</vt:lpstr>
      <vt:lpstr>L11.4C14</vt:lpstr>
      <vt:lpstr>L11.4C15</vt:lpstr>
      <vt:lpstr>L11.4C16</vt:lpstr>
      <vt:lpstr>L11.4C17</vt:lpstr>
      <vt:lpstr>L11.4C18</vt:lpstr>
      <vt:lpstr>L11.4C19</vt:lpstr>
      <vt:lpstr>L11.4C20</vt:lpstr>
      <vt:lpstr>L11.4C21</vt:lpstr>
      <vt:lpstr>L11.4C22</vt:lpstr>
      <vt:lpstr>L11.4C23</vt:lpstr>
      <vt:lpstr>L11.4C24</vt:lpstr>
      <vt:lpstr>L11.4C25</vt:lpstr>
      <vt:lpstr>L11.4C26</vt:lpstr>
      <vt:lpstr>L11.4C27</vt:lpstr>
      <vt:lpstr>L11.4C28</vt:lpstr>
      <vt:lpstr>L11.4C29</vt:lpstr>
      <vt:lpstr>L11.4C30</vt:lpstr>
      <vt:lpstr>L11.4C31</vt:lpstr>
      <vt:lpstr>L11.4C32</vt:lpstr>
      <vt:lpstr>L11.4C33</vt:lpstr>
      <vt:lpstr>L11.4C34</vt:lpstr>
      <vt:lpstr>L11.4C35</vt:lpstr>
      <vt:lpstr>L11.4C36</vt:lpstr>
      <vt:lpstr>L11.4C37</vt:lpstr>
      <vt:lpstr>L11.4C38</vt:lpstr>
      <vt:lpstr>L11.4C39</vt:lpstr>
      <vt:lpstr>L11.4C40</vt:lpstr>
      <vt:lpstr>L11.4C41</vt:lpstr>
      <vt:lpstr>L11.4C42</vt:lpstr>
      <vt:lpstr>L11.4C43</vt:lpstr>
      <vt:lpstr>L11.4C44</vt:lpstr>
      <vt:lpstr>L11.4C45</vt:lpstr>
      <vt:lpstr>L11.4C46</vt:lpstr>
      <vt:lpstr>L11.4C47</vt:lpstr>
      <vt:lpstr>L11.4C48</vt:lpstr>
      <vt:lpstr>L11.4C49</vt:lpstr>
      <vt:lpstr>L11.4C50</vt:lpstr>
      <vt:lpstr>L11.4C51</vt:lpstr>
      <vt:lpstr>L11.5.1C01</vt:lpstr>
      <vt:lpstr>L11.5.1C02</vt:lpstr>
      <vt:lpstr>L11.5.1C03</vt:lpstr>
      <vt:lpstr>L11.5.1C04</vt:lpstr>
      <vt:lpstr>L11.5.1C05</vt:lpstr>
      <vt:lpstr>L11.5.1C06</vt:lpstr>
      <vt:lpstr>L11.5.1C07</vt:lpstr>
      <vt:lpstr>L11.5.1C08</vt:lpstr>
      <vt:lpstr>L11.5.1C09</vt:lpstr>
      <vt:lpstr>L11.5.1C10</vt:lpstr>
      <vt:lpstr>L11.5.1C11</vt:lpstr>
      <vt:lpstr>L11.5.1C12</vt:lpstr>
      <vt:lpstr>L11.5.1C13</vt:lpstr>
      <vt:lpstr>L11.5.1C14</vt:lpstr>
      <vt:lpstr>L11.5.1C15</vt:lpstr>
      <vt:lpstr>L11.5.1C16</vt:lpstr>
      <vt:lpstr>L11.5.1C17</vt:lpstr>
      <vt:lpstr>L11.5.1C18</vt:lpstr>
      <vt:lpstr>L11.5.1C19</vt:lpstr>
      <vt:lpstr>L11.5.1C20</vt:lpstr>
      <vt:lpstr>L11.5.1C21</vt:lpstr>
      <vt:lpstr>L11.5.1C22</vt:lpstr>
      <vt:lpstr>L11.5.1C23</vt:lpstr>
      <vt:lpstr>L11.5.1C24</vt:lpstr>
      <vt:lpstr>L11.5.1C25</vt:lpstr>
      <vt:lpstr>L11.5.1C26</vt:lpstr>
      <vt:lpstr>L11.5.1C27</vt:lpstr>
      <vt:lpstr>L11.5.1C28</vt:lpstr>
      <vt:lpstr>L11.5.1C29</vt:lpstr>
      <vt:lpstr>L11.5.1C30</vt:lpstr>
      <vt:lpstr>L11.5.1C31</vt:lpstr>
      <vt:lpstr>L11.5.1C32</vt:lpstr>
      <vt:lpstr>L11.5.1C33</vt:lpstr>
      <vt:lpstr>L11.5.1C34</vt:lpstr>
      <vt:lpstr>L11.5.1C35</vt:lpstr>
      <vt:lpstr>L11.5.1C36</vt:lpstr>
      <vt:lpstr>L11.5.1C37</vt:lpstr>
      <vt:lpstr>L11.5.1C38</vt:lpstr>
      <vt:lpstr>L11.5.1C39</vt:lpstr>
      <vt:lpstr>L11.5.1C40</vt:lpstr>
      <vt:lpstr>L11.5.1C41</vt:lpstr>
      <vt:lpstr>L11.5.1C42</vt:lpstr>
      <vt:lpstr>L11.5.1C43</vt:lpstr>
      <vt:lpstr>L11.5.1C44</vt:lpstr>
      <vt:lpstr>L11.5.1C45</vt:lpstr>
      <vt:lpstr>L11.5.1C46</vt:lpstr>
      <vt:lpstr>L11.5.1C47</vt:lpstr>
      <vt:lpstr>L11.5.1C48</vt:lpstr>
      <vt:lpstr>L11.5.1C49</vt:lpstr>
      <vt:lpstr>L11.5.1C50</vt:lpstr>
      <vt:lpstr>L11.5.1C51</vt:lpstr>
      <vt:lpstr>L11.5C01CB01</vt:lpstr>
      <vt:lpstr>L11.5C01CB02</vt:lpstr>
      <vt:lpstr>L11.5C01CB03</vt:lpstr>
      <vt:lpstr>L11.5C01CB04</vt:lpstr>
      <vt:lpstr>L11.5C02CB01</vt:lpstr>
      <vt:lpstr>L11.5C02CB02</vt:lpstr>
      <vt:lpstr>L11.5C02CB03</vt:lpstr>
      <vt:lpstr>L11.5C02CB04</vt:lpstr>
      <vt:lpstr>L11.5C03CB01</vt:lpstr>
      <vt:lpstr>L11.5C03CB02</vt:lpstr>
      <vt:lpstr>L11.5C03CB03</vt:lpstr>
      <vt:lpstr>L11.5C03CB04</vt:lpstr>
      <vt:lpstr>L11.5C04CB01</vt:lpstr>
      <vt:lpstr>L11.5C04CB02</vt:lpstr>
      <vt:lpstr>L11.5C04CB03</vt:lpstr>
      <vt:lpstr>L11.5C04CB04</vt:lpstr>
      <vt:lpstr>L11.5C05CB01</vt:lpstr>
      <vt:lpstr>L11.5C05CB02</vt:lpstr>
      <vt:lpstr>L11.5C05CB03</vt:lpstr>
      <vt:lpstr>L11.5C05CB04</vt:lpstr>
      <vt:lpstr>L11.5C06CB01</vt:lpstr>
      <vt:lpstr>L11.5C06CB02</vt:lpstr>
      <vt:lpstr>L11.5C06CB03</vt:lpstr>
      <vt:lpstr>L11.5C06CB04</vt:lpstr>
      <vt:lpstr>L11.5C07CB01</vt:lpstr>
      <vt:lpstr>L11.5C07CB02</vt:lpstr>
      <vt:lpstr>L11.5C07CB03</vt:lpstr>
      <vt:lpstr>L11.5C07CB04</vt:lpstr>
      <vt:lpstr>L11.5C08CB01</vt:lpstr>
      <vt:lpstr>L11.5C08CB02</vt:lpstr>
      <vt:lpstr>L11.5C08CB03</vt:lpstr>
      <vt:lpstr>L11.5C08CB04</vt:lpstr>
      <vt:lpstr>L11.5C09CB01</vt:lpstr>
      <vt:lpstr>L11.5C09CB02</vt:lpstr>
      <vt:lpstr>L11.5C09CB03</vt:lpstr>
      <vt:lpstr>L11.5C09CB04</vt:lpstr>
      <vt:lpstr>L11.5C10CB01</vt:lpstr>
      <vt:lpstr>L11.5C10CB02</vt:lpstr>
      <vt:lpstr>L11.5C10CB03</vt:lpstr>
      <vt:lpstr>L11.5C10CB04</vt:lpstr>
      <vt:lpstr>L11.5C11CB01</vt:lpstr>
      <vt:lpstr>L11.5C11CB02</vt:lpstr>
      <vt:lpstr>L11.5C11CB03</vt:lpstr>
      <vt:lpstr>L11.5C11CB04</vt:lpstr>
      <vt:lpstr>L11.5C12CB01</vt:lpstr>
      <vt:lpstr>L11.5C12CB02</vt:lpstr>
      <vt:lpstr>L11.5C12CB03</vt:lpstr>
      <vt:lpstr>L11.5C12CB04</vt:lpstr>
      <vt:lpstr>L11.5C13CB01</vt:lpstr>
      <vt:lpstr>L11.5C13CB02</vt:lpstr>
      <vt:lpstr>L11.5C13CB03</vt:lpstr>
      <vt:lpstr>L11.5C13CB04</vt:lpstr>
      <vt:lpstr>L11.5C14CB01</vt:lpstr>
      <vt:lpstr>L11.5C14CB02</vt:lpstr>
      <vt:lpstr>L11.5C14CB03</vt:lpstr>
      <vt:lpstr>L11.5C14CB04</vt:lpstr>
      <vt:lpstr>L11.5C15CB01</vt:lpstr>
      <vt:lpstr>L11.5C15CB02</vt:lpstr>
      <vt:lpstr>L11.5C15CB03</vt:lpstr>
      <vt:lpstr>L11.5C15CB04</vt:lpstr>
      <vt:lpstr>L11.5C16CB01</vt:lpstr>
      <vt:lpstr>L11.5C16CB02</vt:lpstr>
      <vt:lpstr>L11.5C16CB03</vt:lpstr>
      <vt:lpstr>L11.5C16CB04</vt:lpstr>
      <vt:lpstr>L11.5C17CB01</vt:lpstr>
      <vt:lpstr>L11.5C17CB02</vt:lpstr>
      <vt:lpstr>L11.5C17CB03</vt:lpstr>
      <vt:lpstr>L11.5C17CB04</vt:lpstr>
      <vt:lpstr>L11.5C18CB01</vt:lpstr>
      <vt:lpstr>L11.5C18CB02</vt:lpstr>
      <vt:lpstr>L11.5C18CB03</vt:lpstr>
      <vt:lpstr>L11.5C18CB04</vt:lpstr>
      <vt:lpstr>L11.5C19CB01</vt:lpstr>
      <vt:lpstr>L11.5C19CB02</vt:lpstr>
      <vt:lpstr>L11.5C19CB03</vt:lpstr>
      <vt:lpstr>L11.5C19CB04</vt:lpstr>
      <vt:lpstr>L11.5C20CB01</vt:lpstr>
      <vt:lpstr>L11.5C20CB02</vt:lpstr>
      <vt:lpstr>L11.5C20CB03</vt:lpstr>
      <vt:lpstr>L11.5C20CB04</vt:lpstr>
      <vt:lpstr>L11.5C21CB01</vt:lpstr>
      <vt:lpstr>L11.5C21CB02</vt:lpstr>
      <vt:lpstr>L11.5C21CB03</vt:lpstr>
      <vt:lpstr>L11.5C21CB04</vt:lpstr>
      <vt:lpstr>L11.5C22CB01</vt:lpstr>
      <vt:lpstr>L11.5C22CB02</vt:lpstr>
      <vt:lpstr>L11.5C22CB03</vt:lpstr>
      <vt:lpstr>L11.5C22CB04</vt:lpstr>
      <vt:lpstr>L11.5C23CB01</vt:lpstr>
      <vt:lpstr>L11.5C23CB02</vt:lpstr>
      <vt:lpstr>L11.5C23CB03</vt:lpstr>
      <vt:lpstr>L11.5C23CB04</vt:lpstr>
      <vt:lpstr>L11.5C24CB01</vt:lpstr>
      <vt:lpstr>L11.5C24CB02</vt:lpstr>
      <vt:lpstr>L11.5C24CB03</vt:lpstr>
      <vt:lpstr>L11.5C24CB04</vt:lpstr>
      <vt:lpstr>L11.5C25CB01</vt:lpstr>
      <vt:lpstr>L11.5C25CB02</vt:lpstr>
      <vt:lpstr>L11.5C25CB03</vt:lpstr>
      <vt:lpstr>L11.5C25CB04</vt:lpstr>
      <vt:lpstr>L11.5C26CB01</vt:lpstr>
      <vt:lpstr>L11.5C26CB02</vt:lpstr>
      <vt:lpstr>L11.5C26CB03</vt:lpstr>
      <vt:lpstr>L11.5C26CB04</vt:lpstr>
      <vt:lpstr>L11.5C27CB01</vt:lpstr>
      <vt:lpstr>L11.5C27CB02</vt:lpstr>
      <vt:lpstr>L11.5C27CB03</vt:lpstr>
      <vt:lpstr>L11.5C27CB04</vt:lpstr>
      <vt:lpstr>L11.5C28CB01</vt:lpstr>
      <vt:lpstr>L11.5C28CB02</vt:lpstr>
      <vt:lpstr>L11.5C28CB03</vt:lpstr>
      <vt:lpstr>L11.5C28CB04</vt:lpstr>
      <vt:lpstr>L11.5C29CB01</vt:lpstr>
      <vt:lpstr>L11.5C29CB02</vt:lpstr>
      <vt:lpstr>L11.5C29CB03</vt:lpstr>
      <vt:lpstr>L11.5C29CB04</vt:lpstr>
      <vt:lpstr>L11.5C30CB01</vt:lpstr>
      <vt:lpstr>L11.5C30CB02</vt:lpstr>
      <vt:lpstr>L11.5C30CB03</vt:lpstr>
      <vt:lpstr>L11.5C30CB04</vt:lpstr>
      <vt:lpstr>L11.5C31CB01</vt:lpstr>
      <vt:lpstr>L11.5C31CB02</vt:lpstr>
      <vt:lpstr>L11.5C31CB03</vt:lpstr>
      <vt:lpstr>L11.5C31CB04</vt:lpstr>
      <vt:lpstr>L11.5C32CB01</vt:lpstr>
      <vt:lpstr>L11.5C32CB02</vt:lpstr>
      <vt:lpstr>L11.5C32CB03</vt:lpstr>
      <vt:lpstr>L11.5C32CB04</vt:lpstr>
      <vt:lpstr>L11.5C33CB01</vt:lpstr>
      <vt:lpstr>L11.5C33CB02</vt:lpstr>
      <vt:lpstr>L11.5C33CB03</vt:lpstr>
      <vt:lpstr>L11.5C33CB04</vt:lpstr>
      <vt:lpstr>L11.5C34CB01</vt:lpstr>
      <vt:lpstr>L11.5C34CB02</vt:lpstr>
      <vt:lpstr>L11.5C34CB03</vt:lpstr>
      <vt:lpstr>L11.5C34CB04</vt:lpstr>
      <vt:lpstr>L11.5C35CB01</vt:lpstr>
      <vt:lpstr>L11.5C35CB02</vt:lpstr>
      <vt:lpstr>L11.5C35CB03</vt:lpstr>
      <vt:lpstr>L11.5C35CB04</vt:lpstr>
      <vt:lpstr>L11.5C36CB01</vt:lpstr>
      <vt:lpstr>L11.5C36CB02</vt:lpstr>
      <vt:lpstr>L11.5C36CB03</vt:lpstr>
      <vt:lpstr>L11.5C36CB04</vt:lpstr>
      <vt:lpstr>L11.5C37CB01</vt:lpstr>
      <vt:lpstr>L11.5C37CB02</vt:lpstr>
      <vt:lpstr>L11.5C37CB03</vt:lpstr>
      <vt:lpstr>L11.5C37CB04</vt:lpstr>
      <vt:lpstr>L11.5C38CB01</vt:lpstr>
      <vt:lpstr>L11.5C38CB02</vt:lpstr>
      <vt:lpstr>L11.5C38CB03</vt:lpstr>
      <vt:lpstr>L11.5C38CB04</vt:lpstr>
      <vt:lpstr>L11.5C39CB01</vt:lpstr>
      <vt:lpstr>L11.5C39CB02</vt:lpstr>
      <vt:lpstr>L11.5C39CB03</vt:lpstr>
      <vt:lpstr>L11.5C39CB04</vt:lpstr>
      <vt:lpstr>L11.5C40CB01</vt:lpstr>
      <vt:lpstr>L11.5C40CB02</vt:lpstr>
      <vt:lpstr>L11.5C40CB03</vt:lpstr>
      <vt:lpstr>L11.5C40CB04</vt:lpstr>
      <vt:lpstr>L11.5C41CB01</vt:lpstr>
      <vt:lpstr>L11.5C41CB02</vt:lpstr>
      <vt:lpstr>L11.5C41CB03</vt:lpstr>
      <vt:lpstr>L11.5C41CB04</vt:lpstr>
      <vt:lpstr>L11.5C42CB01</vt:lpstr>
      <vt:lpstr>L11.5C42CB02</vt:lpstr>
      <vt:lpstr>L11.5C42CB03</vt:lpstr>
      <vt:lpstr>L11.5C42CB04</vt:lpstr>
      <vt:lpstr>L11.5C43CB01</vt:lpstr>
      <vt:lpstr>L11.5C43CB02</vt:lpstr>
      <vt:lpstr>L11.5C43CB03</vt:lpstr>
      <vt:lpstr>L11.5C43CB04</vt:lpstr>
      <vt:lpstr>L11.5C44CB01</vt:lpstr>
      <vt:lpstr>L11.5C44CB02</vt:lpstr>
      <vt:lpstr>L11.5C44CB03</vt:lpstr>
      <vt:lpstr>L11.5C44CB04</vt:lpstr>
      <vt:lpstr>L11.5C45CB01</vt:lpstr>
      <vt:lpstr>L11.5C45CB02</vt:lpstr>
      <vt:lpstr>L11.5C45CB03</vt:lpstr>
      <vt:lpstr>L11.5C45CB04</vt:lpstr>
      <vt:lpstr>L11.5C46CB01</vt:lpstr>
      <vt:lpstr>L11.5C46CB02</vt:lpstr>
      <vt:lpstr>L11.5C46CB03</vt:lpstr>
      <vt:lpstr>L11.5C46CB04</vt:lpstr>
      <vt:lpstr>L11.5C47CB01</vt:lpstr>
      <vt:lpstr>L11.5C47CB02</vt:lpstr>
      <vt:lpstr>L11.5C47CB03</vt:lpstr>
      <vt:lpstr>L11.5C47CB04</vt:lpstr>
      <vt:lpstr>L11.5C48CB01</vt:lpstr>
      <vt:lpstr>L11.5C48CB02</vt:lpstr>
      <vt:lpstr>L11.5C48CB03</vt:lpstr>
      <vt:lpstr>L11.5C48CB04</vt:lpstr>
      <vt:lpstr>L11.5C49CB01</vt:lpstr>
      <vt:lpstr>L11.5C49CB02</vt:lpstr>
      <vt:lpstr>L11.5C49CB03</vt:lpstr>
      <vt:lpstr>L11.5C49CB04</vt:lpstr>
      <vt:lpstr>L11.5C50CB01</vt:lpstr>
      <vt:lpstr>L11.5C50CB02</vt:lpstr>
      <vt:lpstr>L11.5C50CB03</vt:lpstr>
      <vt:lpstr>L11.5C50CB04</vt:lpstr>
      <vt:lpstr>L11.5C51CB01</vt:lpstr>
      <vt:lpstr>L11.5C51CB02</vt:lpstr>
      <vt:lpstr>L11.5C51CB03</vt:lpstr>
      <vt:lpstr>L11.5C51CB04</vt:lpstr>
      <vt:lpstr>L11.6C01CB01</vt:lpstr>
      <vt:lpstr>L11.6C01CB02</vt:lpstr>
      <vt:lpstr>L11.6C01CB03</vt:lpstr>
      <vt:lpstr>L11.6C01CB04</vt:lpstr>
      <vt:lpstr>L11.6C01CB05</vt:lpstr>
      <vt:lpstr>L11.6C02CB01</vt:lpstr>
      <vt:lpstr>L11.6C02CB02</vt:lpstr>
      <vt:lpstr>L11.6C02CB03</vt:lpstr>
      <vt:lpstr>L11.6C02CB04</vt:lpstr>
      <vt:lpstr>L11.6C02CB05</vt:lpstr>
      <vt:lpstr>L11.6C03CB01</vt:lpstr>
      <vt:lpstr>L11.6C03CB02</vt:lpstr>
      <vt:lpstr>L11.6C03CB03</vt:lpstr>
      <vt:lpstr>L11.6C03CB04</vt:lpstr>
      <vt:lpstr>L11.6C03CB05</vt:lpstr>
      <vt:lpstr>L11.6C04CB01</vt:lpstr>
      <vt:lpstr>L11.6C04CB02</vt:lpstr>
      <vt:lpstr>L11.6C04CB03</vt:lpstr>
      <vt:lpstr>L11.6C04CB04</vt:lpstr>
      <vt:lpstr>L11.6C04CB05</vt:lpstr>
      <vt:lpstr>L11.6C05CB01</vt:lpstr>
      <vt:lpstr>L11.6C05CB02</vt:lpstr>
      <vt:lpstr>L11.6C05CB03</vt:lpstr>
      <vt:lpstr>L11.6C05CB04</vt:lpstr>
      <vt:lpstr>L11.6C05CB05</vt:lpstr>
      <vt:lpstr>L11.6C06CB01</vt:lpstr>
      <vt:lpstr>L11.6C06CB02</vt:lpstr>
      <vt:lpstr>L11.6C06CB03</vt:lpstr>
      <vt:lpstr>L11.6C06CB04</vt:lpstr>
      <vt:lpstr>L11.6C06CB05</vt:lpstr>
      <vt:lpstr>L11.6C07CB01</vt:lpstr>
      <vt:lpstr>L11.6C07CB02</vt:lpstr>
      <vt:lpstr>L11.6C07CB03</vt:lpstr>
      <vt:lpstr>L11.6C07CB04</vt:lpstr>
      <vt:lpstr>L11.6C07CB05</vt:lpstr>
      <vt:lpstr>L11.6C08CB01</vt:lpstr>
      <vt:lpstr>L11.6C08CB02</vt:lpstr>
      <vt:lpstr>L11.6C08CB03</vt:lpstr>
      <vt:lpstr>L11.6C08CB04</vt:lpstr>
      <vt:lpstr>L11.6C08CB05</vt:lpstr>
      <vt:lpstr>L11.6C09CB01</vt:lpstr>
      <vt:lpstr>L11.6C09CB02</vt:lpstr>
      <vt:lpstr>L11.6C09CB03</vt:lpstr>
      <vt:lpstr>L11.6C09CB04</vt:lpstr>
      <vt:lpstr>L11.6C09CB05</vt:lpstr>
      <vt:lpstr>L11.6C10CB01</vt:lpstr>
      <vt:lpstr>L11.6C10CB02</vt:lpstr>
      <vt:lpstr>L11.6C10CB03</vt:lpstr>
      <vt:lpstr>L11.6C10CB04</vt:lpstr>
      <vt:lpstr>L11.6C10CB05</vt:lpstr>
      <vt:lpstr>L11.6C11CB01</vt:lpstr>
      <vt:lpstr>L11.6C11CB02</vt:lpstr>
      <vt:lpstr>L11.6C11CB03</vt:lpstr>
      <vt:lpstr>L11.6C11CB04</vt:lpstr>
      <vt:lpstr>L11.6C11CB05</vt:lpstr>
      <vt:lpstr>L11.6C12CB01</vt:lpstr>
      <vt:lpstr>L11.6C12CB02</vt:lpstr>
      <vt:lpstr>L11.6C12CB03</vt:lpstr>
      <vt:lpstr>L11.6C12CB04</vt:lpstr>
      <vt:lpstr>L11.6C12CB05</vt:lpstr>
      <vt:lpstr>L11.6C13CB01</vt:lpstr>
      <vt:lpstr>L11.6C13CB02</vt:lpstr>
      <vt:lpstr>L11.6C13CB03</vt:lpstr>
      <vt:lpstr>L11.6C13CB04</vt:lpstr>
      <vt:lpstr>L11.6C13CB05</vt:lpstr>
      <vt:lpstr>L11.6C14CB01</vt:lpstr>
      <vt:lpstr>L11.6C14CB02</vt:lpstr>
      <vt:lpstr>L11.6C14CB03</vt:lpstr>
      <vt:lpstr>L11.6C14CB04</vt:lpstr>
      <vt:lpstr>L11.6C14CB05</vt:lpstr>
      <vt:lpstr>L11.6C15CB01</vt:lpstr>
      <vt:lpstr>L11.6C15CB02</vt:lpstr>
      <vt:lpstr>L11.6C15CB03</vt:lpstr>
      <vt:lpstr>L11.6C15CB04</vt:lpstr>
      <vt:lpstr>L11.6C15CB05</vt:lpstr>
      <vt:lpstr>L11.6C16CB01</vt:lpstr>
      <vt:lpstr>L11.6C16CB02</vt:lpstr>
      <vt:lpstr>L11.6C16CB03</vt:lpstr>
      <vt:lpstr>L11.6C16CB04</vt:lpstr>
      <vt:lpstr>L11.6C16CB05</vt:lpstr>
      <vt:lpstr>L11.6C17CB01</vt:lpstr>
      <vt:lpstr>L11.6C17CB02</vt:lpstr>
      <vt:lpstr>L11.6C17CB03</vt:lpstr>
      <vt:lpstr>L11.6C17CB04</vt:lpstr>
      <vt:lpstr>L11.6C17CB05</vt:lpstr>
      <vt:lpstr>L11.6C18CB01</vt:lpstr>
      <vt:lpstr>L11.6C18CB02</vt:lpstr>
      <vt:lpstr>L11.6C18CB03</vt:lpstr>
      <vt:lpstr>L11.6C18CB04</vt:lpstr>
      <vt:lpstr>L11.6C18CB05</vt:lpstr>
      <vt:lpstr>L11.6C19CB01</vt:lpstr>
      <vt:lpstr>L11.6C19CB02</vt:lpstr>
      <vt:lpstr>L11.6C19CB03</vt:lpstr>
      <vt:lpstr>L11.6C19CB04</vt:lpstr>
      <vt:lpstr>L11.6C19CB05</vt:lpstr>
      <vt:lpstr>L11.6C20CB01</vt:lpstr>
      <vt:lpstr>L11.6C20CB02</vt:lpstr>
      <vt:lpstr>L11.6C20CB03</vt:lpstr>
      <vt:lpstr>L11.6C20CB04</vt:lpstr>
      <vt:lpstr>L11.6C20CB05</vt:lpstr>
      <vt:lpstr>L11.6C21CB01</vt:lpstr>
      <vt:lpstr>L11.6C21CB02</vt:lpstr>
      <vt:lpstr>L11.6C21CB03</vt:lpstr>
      <vt:lpstr>L11.6C21CB04</vt:lpstr>
      <vt:lpstr>L11.6C21CB05</vt:lpstr>
      <vt:lpstr>L11.6C22CB01</vt:lpstr>
      <vt:lpstr>L11.6C22CB02</vt:lpstr>
      <vt:lpstr>L11.6C22CB03</vt:lpstr>
      <vt:lpstr>L11.6C22CB04</vt:lpstr>
      <vt:lpstr>L11.6C22CB05</vt:lpstr>
      <vt:lpstr>L11.6C23CB01</vt:lpstr>
      <vt:lpstr>L11.6C23CB02</vt:lpstr>
      <vt:lpstr>L11.6C23CB03</vt:lpstr>
      <vt:lpstr>L11.6C23CB04</vt:lpstr>
      <vt:lpstr>L11.6C23CB05</vt:lpstr>
      <vt:lpstr>L11.6C24CB01</vt:lpstr>
      <vt:lpstr>L11.6C24CB02</vt:lpstr>
      <vt:lpstr>L11.6C24CB03</vt:lpstr>
      <vt:lpstr>L11.6C24CB04</vt:lpstr>
      <vt:lpstr>L11.6C24CB05</vt:lpstr>
      <vt:lpstr>L11.6C25CB01</vt:lpstr>
      <vt:lpstr>L11.6C25CB02</vt:lpstr>
      <vt:lpstr>L11.6C25CB03</vt:lpstr>
      <vt:lpstr>L11.6C25CB04</vt:lpstr>
      <vt:lpstr>L11.6C25CB05</vt:lpstr>
      <vt:lpstr>L11.6C26CB01</vt:lpstr>
      <vt:lpstr>L11.6C26CB02</vt:lpstr>
      <vt:lpstr>L11.6C26CB03</vt:lpstr>
      <vt:lpstr>L11.6C26CB04</vt:lpstr>
      <vt:lpstr>L11.6C26CB05</vt:lpstr>
      <vt:lpstr>L11.6C27CB01</vt:lpstr>
      <vt:lpstr>L11.6C27CB02</vt:lpstr>
      <vt:lpstr>L11.6C27CB03</vt:lpstr>
      <vt:lpstr>L11.6C27CB04</vt:lpstr>
      <vt:lpstr>L11.6C27CB05</vt:lpstr>
      <vt:lpstr>L11.6C28CB01</vt:lpstr>
      <vt:lpstr>L11.6C28CB02</vt:lpstr>
      <vt:lpstr>L11.6C28CB03</vt:lpstr>
      <vt:lpstr>L11.6C28CB04</vt:lpstr>
      <vt:lpstr>L11.6C28CB05</vt:lpstr>
      <vt:lpstr>L11.6C29CB01</vt:lpstr>
      <vt:lpstr>L11.6C29CB02</vt:lpstr>
      <vt:lpstr>L11.6C29CB03</vt:lpstr>
      <vt:lpstr>L11.6C29CB04</vt:lpstr>
      <vt:lpstr>L11.6C29CB05</vt:lpstr>
      <vt:lpstr>L11.6C30CB01</vt:lpstr>
      <vt:lpstr>L11.6C30CB02</vt:lpstr>
      <vt:lpstr>L11.6C30CB03</vt:lpstr>
      <vt:lpstr>L11.6C30CB04</vt:lpstr>
      <vt:lpstr>L11.6C30CB05</vt:lpstr>
      <vt:lpstr>L11.6C31CB01</vt:lpstr>
      <vt:lpstr>L11.6C31CB02</vt:lpstr>
      <vt:lpstr>L11.6C31CB03</vt:lpstr>
      <vt:lpstr>L11.6C31CB04</vt:lpstr>
      <vt:lpstr>L11.6C31CB05</vt:lpstr>
      <vt:lpstr>L11.6C32CB01</vt:lpstr>
      <vt:lpstr>L11.6C32CB02</vt:lpstr>
      <vt:lpstr>L11.6C32CB03</vt:lpstr>
      <vt:lpstr>L11.6C32CB04</vt:lpstr>
      <vt:lpstr>L11.6C32CB05</vt:lpstr>
      <vt:lpstr>L11.6C33CB01</vt:lpstr>
      <vt:lpstr>L11.6C33CB02</vt:lpstr>
      <vt:lpstr>L11.6C33CB03</vt:lpstr>
      <vt:lpstr>L11.6C33CB04</vt:lpstr>
      <vt:lpstr>L11.6C33CB05</vt:lpstr>
      <vt:lpstr>L11.6C34CB01</vt:lpstr>
      <vt:lpstr>L11.6C34CB02</vt:lpstr>
      <vt:lpstr>L11.6C34CB03</vt:lpstr>
      <vt:lpstr>L11.6C34CB04</vt:lpstr>
      <vt:lpstr>L11.6C34CB05</vt:lpstr>
      <vt:lpstr>L11.6C35CB01</vt:lpstr>
      <vt:lpstr>L11.6C35CB02</vt:lpstr>
      <vt:lpstr>L11.6C35CB03</vt:lpstr>
      <vt:lpstr>L11.6C35CB04</vt:lpstr>
      <vt:lpstr>L11.6C35CB05</vt:lpstr>
      <vt:lpstr>L11.6C36CB01</vt:lpstr>
      <vt:lpstr>L11.6C36CB02</vt:lpstr>
      <vt:lpstr>L11.6C36CB03</vt:lpstr>
      <vt:lpstr>L11.6C36CB04</vt:lpstr>
      <vt:lpstr>L11.6C36CB05</vt:lpstr>
      <vt:lpstr>L11.6C37CB01</vt:lpstr>
      <vt:lpstr>L11.6C37CB02</vt:lpstr>
      <vt:lpstr>L11.6C37CB03</vt:lpstr>
      <vt:lpstr>L11.6C37CB04</vt:lpstr>
      <vt:lpstr>L11.6C37CB05</vt:lpstr>
      <vt:lpstr>L11.6C38CB01</vt:lpstr>
      <vt:lpstr>L11.6C38CB02</vt:lpstr>
      <vt:lpstr>L11.6C38CB03</vt:lpstr>
      <vt:lpstr>L11.6C38CB04</vt:lpstr>
      <vt:lpstr>L11.6C38CB05</vt:lpstr>
      <vt:lpstr>L11.6C39CB01</vt:lpstr>
      <vt:lpstr>L11.6C39CB02</vt:lpstr>
      <vt:lpstr>L11.6C39CB03</vt:lpstr>
      <vt:lpstr>L11.6C39CB04</vt:lpstr>
      <vt:lpstr>L11.6C39CB05</vt:lpstr>
      <vt:lpstr>L11.6C40CB01</vt:lpstr>
      <vt:lpstr>L11.6C40CB02</vt:lpstr>
      <vt:lpstr>L11.6C40CB03</vt:lpstr>
      <vt:lpstr>L11.6C40CB04</vt:lpstr>
      <vt:lpstr>L11.6C40CB05</vt:lpstr>
      <vt:lpstr>L11.6C41CB01</vt:lpstr>
      <vt:lpstr>L11.6C41CB02</vt:lpstr>
      <vt:lpstr>L11.6C41CB03</vt:lpstr>
      <vt:lpstr>L11.6C41CB04</vt:lpstr>
      <vt:lpstr>L11.6C41CB05</vt:lpstr>
      <vt:lpstr>L11.6C42CB01</vt:lpstr>
      <vt:lpstr>L11.6C42CB02</vt:lpstr>
      <vt:lpstr>L11.6C42CB03</vt:lpstr>
      <vt:lpstr>L11.6C42CB04</vt:lpstr>
      <vt:lpstr>L11.6C42CB05</vt:lpstr>
      <vt:lpstr>L11.6C43CB01</vt:lpstr>
      <vt:lpstr>L11.6C43CB02</vt:lpstr>
      <vt:lpstr>L11.6C43CB03</vt:lpstr>
      <vt:lpstr>L11.6C43CB04</vt:lpstr>
      <vt:lpstr>L11.6C43CB05</vt:lpstr>
      <vt:lpstr>L11.6C44CB01</vt:lpstr>
      <vt:lpstr>L11.6C44CB02</vt:lpstr>
      <vt:lpstr>L11.6C44CB03</vt:lpstr>
      <vt:lpstr>L11.6C44CB04</vt:lpstr>
      <vt:lpstr>L11.6C44CB05</vt:lpstr>
      <vt:lpstr>L11.6C45CB01</vt:lpstr>
      <vt:lpstr>L11.6C45CB02</vt:lpstr>
      <vt:lpstr>L11.6C45CB03</vt:lpstr>
      <vt:lpstr>L11.6C45CB04</vt:lpstr>
      <vt:lpstr>L11.6C45CB05</vt:lpstr>
      <vt:lpstr>L11.6C46CB01</vt:lpstr>
      <vt:lpstr>L11.6C46CB02</vt:lpstr>
      <vt:lpstr>L11.6C46CB03</vt:lpstr>
      <vt:lpstr>L11.6C46CB04</vt:lpstr>
      <vt:lpstr>L11.6C46CB05</vt:lpstr>
      <vt:lpstr>L11.6C47CB01</vt:lpstr>
      <vt:lpstr>L11.6C47CB02</vt:lpstr>
      <vt:lpstr>L11.6C47CB03</vt:lpstr>
      <vt:lpstr>L11.6C47CB04</vt:lpstr>
      <vt:lpstr>L11.6C47CB05</vt:lpstr>
      <vt:lpstr>L11.6C48CB01</vt:lpstr>
      <vt:lpstr>L11.6C48CB02</vt:lpstr>
      <vt:lpstr>L11.6C48CB03</vt:lpstr>
      <vt:lpstr>L11.6C48CB04</vt:lpstr>
      <vt:lpstr>L11.6C48CB05</vt:lpstr>
      <vt:lpstr>L11.6C49CB01</vt:lpstr>
      <vt:lpstr>L11.6C49CB02</vt:lpstr>
      <vt:lpstr>L11.6C49CB03</vt:lpstr>
      <vt:lpstr>L11.6C49CB04</vt:lpstr>
      <vt:lpstr>L11.6C49CB05</vt:lpstr>
      <vt:lpstr>L11.6C50CB01</vt:lpstr>
      <vt:lpstr>L11.6C50CB02</vt:lpstr>
      <vt:lpstr>L11.6C50CB03</vt:lpstr>
      <vt:lpstr>L11.6C50CB04</vt:lpstr>
      <vt:lpstr>L11.6C50CB05</vt:lpstr>
      <vt:lpstr>L11.6C51CB01</vt:lpstr>
      <vt:lpstr>L11.6C51CB02</vt:lpstr>
      <vt:lpstr>L11.6C51CB03</vt:lpstr>
      <vt:lpstr>L11.6C51CB04</vt:lpstr>
      <vt:lpstr>L11.6C51CB05</vt:lpstr>
      <vt:lpstr>L11.7.1C01</vt:lpstr>
      <vt:lpstr>L11.7.1C02</vt:lpstr>
      <vt:lpstr>L11.7.1C03</vt:lpstr>
      <vt:lpstr>L11.7.1C04</vt:lpstr>
      <vt:lpstr>L11.7.1C05</vt:lpstr>
      <vt:lpstr>L11.7.1C06</vt:lpstr>
      <vt:lpstr>L11.7.1C07</vt:lpstr>
      <vt:lpstr>L11.7.1C08</vt:lpstr>
      <vt:lpstr>L11.7.1C09</vt:lpstr>
      <vt:lpstr>L11.7.1C10</vt:lpstr>
      <vt:lpstr>L11.7.1C11</vt:lpstr>
      <vt:lpstr>L11.7.1C12</vt:lpstr>
      <vt:lpstr>L11.7.1C13</vt:lpstr>
      <vt:lpstr>L11.7.1C14</vt:lpstr>
      <vt:lpstr>L11.7.1C15</vt:lpstr>
      <vt:lpstr>L11.7.1C16</vt:lpstr>
      <vt:lpstr>L11.7.1C17</vt:lpstr>
      <vt:lpstr>L11.7.1C18</vt:lpstr>
      <vt:lpstr>L11.7.1C19</vt:lpstr>
      <vt:lpstr>L11.7.1C20</vt:lpstr>
      <vt:lpstr>L11.7.1C21</vt:lpstr>
      <vt:lpstr>L11.7.1C22</vt:lpstr>
      <vt:lpstr>L11.7.1C23</vt:lpstr>
      <vt:lpstr>L11.7.1C24</vt:lpstr>
      <vt:lpstr>L11.7.1C25</vt:lpstr>
      <vt:lpstr>L11.7.1C26</vt:lpstr>
      <vt:lpstr>L11.7.1C27</vt:lpstr>
      <vt:lpstr>L11.7.1C28</vt:lpstr>
      <vt:lpstr>L11.7.1C29</vt:lpstr>
      <vt:lpstr>L11.7.1C30</vt:lpstr>
      <vt:lpstr>L11.7.1C31</vt:lpstr>
      <vt:lpstr>L11.7.1C32</vt:lpstr>
      <vt:lpstr>L11.7.1C33</vt:lpstr>
      <vt:lpstr>L11.7.1C34</vt:lpstr>
      <vt:lpstr>L11.7.1C35</vt:lpstr>
      <vt:lpstr>L11.7.1C36</vt:lpstr>
      <vt:lpstr>L11.7.1C37</vt:lpstr>
      <vt:lpstr>L11.7.1C38</vt:lpstr>
      <vt:lpstr>L11.7.1C39</vt:lpstr>
      <vt:lpstr>L11.7.1C40</vt:lpstr>
      <vt:lpstr>L11.7.1C41</vt:lpstr>
      <vt:lpstr>L11.7.1C42</vt:lpstr>
      <vt:lpstr>L11.7.1C43</vt:lpstr>
      <vt:lpstr>L11.7.1C44</vt:lpstr>
      <vt:lpstr>L11.7.1C45</vt:lpstr>
      <vt:lpstr>L11.7.1C46</vt:lpstr>
      <vt:lpstr>L11.7.1C47</vt:lpstr>
      <vt:lpstr>L11.7.1C48</vt:lpstr>
      <vt:lpstr>L11.7.1C49</vt:lpstr>
      <vt:lpstr>L11.7.1C50</vt:lpstr>
      <vt:lpstr>L11.7.1C51</vt:lpstr>
      <vt:lpstr>L11.7.2C01</vt:lpstr>
      <vt:lpstr>L11.7.2C02</vt:lpstr>
      <vt:lpstr>L11.7.2C03</vt:lpstr>
      <vt:lpstr>L11.7.2C04</vt:lpstr>
      <vt:lpstr>L11.7.2C05</vt:lpstr>
      <vt:lpstr>L11.7.2C06</vt:lpstr>
      <vt:lpstr>L11.7.2C07</vt:lpstr>
      <vt:lpstr>L11.7.2C08</vt:lpstr>
      <vt:lpstr>L11.7.2C09</vt:lpstr>
      <vt:lpstr>L11.7.2C10</vt:lpstr>
      <vt:lpstr>L11.7.2C11</vt:lpstr>
      <vt:lpstr>L11.7.2C12</vt:lpstr>
      <vt:lpstr>L11.7.2C13</vt:lpstr>
      <vt:lpstr>L11.7.2C14</vt:lpstr>
      <vt:lpstr>L11.7.2C15</vt:lpstr>
      <vt:lpstr>L11.7.2C16</vt:lpstr>
      <vt:lpstr>L11.7.2C17</vt:lpstr>
      <vt:lpstr>L11.7.2C18</vt:lpstr>
      <vt:lpstr>L11.7.2C19</vt:lpstr>
      <vt:lpstr>L11.7.2C20</vt:lpstr>
      <vt:lpstr>L11.7.2C21</vt:lpstr>
      <vt:lpstr>L11.7.2C22</vt:lpstr>
      <vt:lpstr>L11.7.2C23</vt:lpstr>
      <vt:lpstr>L11.7.2C24</vt:lpstr>
      <vt:lpstr>L11.7.2C25</vt:lpstr>
      <vt:lpstr>L11.7.2C26</vt:lpstr>
      <vt:lpstr>L11.7.2C27</vt:lpstr>
      <vt:lpstr>L11.7.2C28</vt:lpstr>
      <vt:lpstr>L11.7.2C29</vt:lpstr>
      <vt:lpstr>L11.7.2C30</vt:lpstr>
      <vt:lpstr>L11.7.2C31</vt:lpstr>
      <vt:lpstr>L11.7.2C32</vt:lpstr>
      <vt:lpstr>L11.7.2C33</vt:lpstr>
      <vt:lpstr>L11.7.2C34</vt:lpstr>
      <vt:lpstr>L11.7.2C35</vt:lpstr>
      <vt:lpstr>L11.7.2C36</vt:lpstr>
      <vt:lpstr>L11.7.2C37</vt:lpstr>
      <vt:lpstr>L11.7.2C38</vt:lpstr>
      <vt:lpstr>L11.7.2C39</vt:lpstr>
      <vt:lpstr>L11.7.2C40</vt:lpstr>
      <vt:lpstr>L11.7.2C41</vt:lpstr>
      <vt:lpstr>L11.7.2C42</vt:lpstr>
      <vt:lpstr>L11.7.2C43</vt:lpstr>
      <vt:lpstr>L11.7.2C44</vt:lpstr>
      <vt:lpstr>L11.7.2C45</vt:lpstr>
      <vt:lpstr>L11.7.2C46</vt:lpstr>
      <vt:lpstr>L11.7.2C47</vt:lpstr>
      <vt:lpstr>L11.7.2C48</vt:lpstr>
      <vt:lpstr>L11.7.2C49</vt:lpstr>
      <vt:lpstr>L11.7.2C50</vt:lpstr>
      <vt:lpstr>L11.7.2C51</vt:lpstr>
      <vt:lpstr>L11.7C01</vt:lpstr>
      <vt:lpstr>L11.7C02</vt:lpstr>
      <vt:lpstr>L11.7C03</vt:lpstr>
      <vt:lpstr>L11.7C04</vt:lpstr>
      <vt:lpstr>L11.7C05</vt:lpstr>
      <vt:lpstr>L11.7C06</vt:lpstr>
      <vt:lpstr>L11.7C07</vt:lpstr>
      <vt:lpstr>L11.7C08</vt:lpstr>
      <vt:lpstr>L11.7C09</vt:lpstr>
      <vt:lpstr>L11.7C10</vt:lpstr>
      <vt:lpstr>L11.7C11</vt:lpstr>
      <vt:lpstr>L11.7C12</vt:lpstr>
      <vt:lpstr>L11.7C13</vt:lpstr>
      <vt:lpstr>L11.7C14</vt:lpstr>
      <vt:lpstr>L11.7C15</vt:lpstr>
      <vt:lpstr>L11.7C16</vt:lpstr>
      <vt:lpstr>L11.7C17</vt:lpstr>
      <vt:lpstr>L11.7C18</vt:lpstr>
      <vt:lpstr>L11.7C19</vt:lpstr>
      <vt:lpstr>L11.7C20</vt:lpstr>
      <vt:lpstr>L11.7C21</vt:lpstr>
      <vt:lpstr>L11.7C22</vt:lpstr>
      <vt:lpstr>L11.7C23</vt:lpstr>
      <vt:lpstr>L11.7C24</vt:lpstr>
      <vt:lpstr>L11.7C25</vt:lpstr>
      <vt:lpstr>L11.7C26</vt:lpstr>
      <vt:lpstr>L11.7C27</vt:lpstr>
      <vt:lpstr>L11.7C28</vt:lpstr>
      <vt:lpstr>L11.7C29</vt:lpstr>
      <vt:lpstr>L11.7C30</vt:lpstr>
      <vt:lpstr>L11.7C31</vt:lpstr>
      <vt:lpstr>L11.7C32</vt:lpstr>
      <vt:lpstr>L11.7C33</vt:lpstr>
      <vt:lpstr>L11.7C34</vt:lpstr>
      <vt:lpstr>L11.7C35</vt:lpstr>
      <vt:lpstr>L11.7C36</vt:lpstr>
      <vt:lpstr>L11.7C37</vt:lpstr>
      <vt:lpstr>L11.7C38</vt:lpstr>
      <vt:lpstr>L11.7C39</vt:lpstr>
      <vt:lpstr>L11.7C40</vt:lpstr>
      <vt:lpstr>L11.7C41</vt:lpstr>
      <vt:lpstr>L11.7C42</vt:lpstr>
      <vt:lpstr>L11.7C43</vt:lpstr>
      <vt:lpstr>L11.7C44</vt:lpstr>
      <vt:lpstr>L11.7C45</vt:lpstr>
      <vt:lpstr>L11.7C46</vt:lpstr>
      <vt:lpstr>L11.7C47</vt:lpstr>
      <vt:lpstr>L11.7C48</vt:lpstr>
      <vt:lpstr>L11.7C49</vt:lpstr>
      <vt:lpstr>L11.7C50</vt:lpstr>
      <vt:lpstr>L11.7C51</vt:lpstr>
      <vt:lpstr>L12.0C01</vt:lpstr>
      <vt:lpstr>L12.0C02</vt:lpstr>
      <vt:lpstr>L12.0C03</vt:lpstr>
      <vt:lpstr>L12.0C04</vt:lpstr>
      <vt:lpstr>L12.0C05</vt:lpstr>
      <vt:lpstr>L12.0C06</vt:lpstr>
      <vt:lpstr>L12.0C07</vt:lpstr>
      <vt:lpstr>L12.0C08</vt:lpstr>
      <vt:lpstr>L12.0C09</vt:lpstr>
      <vt:lpstr>L12.0C10</vt:lpstr>
      <vt:lpstr>L12.0C11</vt:lpstr>
      <vt:lpstr>L12.0C12</vt:lpstr>
      <vt:lpstr>L12.0C13</vt:lpstr>
      <vt:lpstr>L12.0C14</vt:lpstr>
      <vt:lpstr>L12.0C15</vt:lpstr>
      <vt:lpstr>L12.0C16</vt:lpstr>
      <vt:lpstr>L12.0C17</vt:lpstr>
      <vt:lpstr>L12.0C18</vt:lpstr>
      <vt:lpstr>L12.0C19</vt:lpstr>
      <vt:lpstr>L12.0C20</vt:lpstr>
      <vt:lpstr>L12.0C21</vt:lpstr>
      <vt:lpstr>L12.0C22</vt:lpstr>
      <vt:lpstr>L12.0C23</vt:lpstr>
      <vt:lpstr>L12.0C24</vt:lpstr>
      <vt:lpstr>L12.0C25</vt:lpstr>
      <vt:lpstr>L12.0C26</vt:lpstr>
      <vt:lpstr>L12.0C27</vt:lpstr>
      <vt:lpstr>L12.0C28</vt:lpstr>
      <vt:lpstr>L12.0C29</vt:lpstr>
      <vt:lpstr>L12.0C30</vt:lpstr>
      <vt:lpstr>L12.0C31</vt:lpstr>
      <vt:lpstr>L12.0C32</vt:lpstr>
      <vt:lpstr>L12.0C33</vt:lpstr>
      <vt:lpstr>L12.0C34</vt:lpstr>
      <vt:lpstr>L12.0C35</vt:lpstr>
      <vt:lpstr>L12.0C36</vt:lpstr>
      <vt:lpstr>L12.0C37</vt:lpstr>
      <vt:lpstr>L12.0C38</vt:lpstr>
      <vt:lpstr>L12.0C39</vt:lpstr>
      <vt:lpstr>L12.0C40</vt:lpstr>
      <vt:lpstr>L12.0C41</vt:lpstr>
      <vt:lpstr>L12.0C42</vt:lpstr>
      <vt:lpstr>L12.0C43</vt:lpstr>
      <vt:lpstr>L12.0C44</vt:lpstr>
      <vt:lpstr>L12.0C45</vt:lpstr>
      <vt:lpstr>L12.0C46</vt:lpstr>
      <vt:lpstr>L12.0C47</vt:lpstr>
      <vt:lpstr>L12.0C48</vt:lpstr>
      <vt:lpstr>L12.0C49</vt:lpstr>
      <vt:lpstr>L12.0C50</vt:lpstr>
      <vt:lpstr>L12.0C51</vt:lpstr>
      <vt:lpstr>L13.0C01</vt:lpstr>
      <vt:lpstr>L13.0C02</vt:lpstr>
      <vt:lpstr>L13.0C03</vt:lpstr>
      <vt:lpstr>L13.0C04</vt:lpstr>
      <vt:lpstr>L13.0C05</vt:lpstr>
      <vt:lpstr>L13.0C06</vt:lpstr>
      <vt:lpstr>L13.0C07</vt:lpstr>
      <vt:lpstr>L13.0C08</vt:lpstr>
      <vt:lpstr>L13.0C09</vt:lpstr>
      <vt:lpstr>L13.0C10</vt:lpstr>
      <vt:lpstr>L13.0C11</vt:lpstr>
      <vt:lpstr>L13.0C12</vt:lpstr>
      <vt:lpstr>L13.0C13</vt:lpstr>
      <vt:lpstr>L13.0C14</vt:lpstr>
      <vt:lpstr>L13.0C15</vt:lpstr>
      <vt:lpstr>L13.0C16</vt:lpstr>
      <vt:lpstr>L13.0C17</vt:lpstr>
      <vt:lpstr>L13.0C18</vt:lpstr>
      <vt:lpstr>L13.0C19</vt:lpstr>
      <vt:lpstr>L13.0C20</vt:lpstr>
      <vt:lpstr>L13.0C21</vt:lpstr>
      <vt:lpstr>L13.0C22</vt:lpstr>
      <vt:lpstr>L13.0C23</vt:lpstr>
      <vt:lpstr>L13.0C24</vt:lpstr>
      <vt:lpstr>L13.0C25</vt:lpstr>
      <vt:lpstr>L13.0C26</vt:lpstr>
      <vt:lpstr>L13.0C27</vt:lpstr>
      <vt:lpstr>L13.0C28</vt:lpstr>
      <vt:lpstr>L13.0C29</vt:lpstr>
      <vt:lpstr>L13.0C30</vt:lpstr>
      <vt:lpstr>L13.0C31</vt:lpstr>
      <vt:lpstr>L13.0C32</vt:lpstr>
      <vt:lpstr>L13.0C33</vt:lpstr>
      <vt:lpstr>L13.0C34</vt:lpstr>
      <vt:lpstr>L13.0C35</vt:lpstr>
      <vt:lpstr>L13.0C36</vt:lpstr>
      <vt:lpstr>L13.0C37</vt:lpstr>
      <vt:lpstr>L13.0C38</vt:lpstr>
      <vt:lpstr>L13.0C39</vt:lpstr>
      <vt:lpstr>L13.0C40</vt:lpstr>
      <vt:lpstr>L13.0C41</vt:lpstr>
      <vt:lpstr>L13.0C42</vt:lpstr>
      <vt:lpstr>L13.0C43</vt:lpstr>
      <vt:lpstr>L13.0C44</vt:lpstr>
      <vt:lpstr>L13.0C45</vt:lpstr>
      <vt:lpstr>L13.0C46</vt:lpstr>
      <vt:lpstr>L13.0C47</vt:lpstr>
      <vt:lpstr>L13.0C48</vt:lpstr>
      <vt:lpstr>L13.0C49</vt:lpstr>
      <vt:lpstr>L13.0C50</vt:lpstr>
      <vt:lpstr>L13.0C51</vt:lpstr>
      <vt:lpstr>L14.14</vt:lpstr>
      <vt:lpstr>L14.14C01</vt:lpstr>
      <vt:lpstr>L14.14C02</vt:lpstr>
      <vt:lpstr>L14.14C03</vt:lpstr>
      <vt:lpstr>L14.14C04</vt:lpstr>
      <vt:lpstr>L14.14C05</vt:lpstr>
      <vt:lpstr>L14.14C06</vt:lpstr>
      <vt:lpstr>L14.14C07</vt:lpstr>
      <vt:lpstr>L14.14C08</vt:lpstr>
      <vt:lpstr>L14.14C09</vt:lpstr>
      <vt:lpstr>L14.14C10</vt:lpstr>
      <vt:lpstr>L14.14C11</vt:lpstr>
      <vt:lpstr>L14.14C12</vt:lpstr>
      <vt:lpstr>L14.14C13</vt:lpstr>
      <vt:lpstr>L14.14C14</vt:lpstr>
      <vt:lpstr>L14.14C15</vt:lpstr>
      <vt:lpstr>L14.14C16</vt:lpstr>
      <vt:lpstr>L14.14C17</vt:lpstr>
      <vt:lpstr>L14.14C18</vt:lpstr>
      <vt:lpstr>L14.14C19</vt:lpstr>
      <vt:lpstr>L14.14C20</vt:lpstr>
      <vt:lpstr>L14.14C21</vt:lpstr>
      <vt:lpstr>L14.14C22</vt:lpstr>
      <vt:lpstr>L14.14C23</vt:lpstr>
      <vt:lpstr>L14.14C24</vt:lpstr>
      <vt:lpstr>L14.14C25</vt:lpstr>
      <vt:lpstr>L14.14C26</vt:lpstr>
      <vt:lpstr>L14.14C27</vt:lpstr>
      <vt:lpstr>L14.14C28</vt:lpstr>
      <vt:lpstr>L14.14C29</vt:lpstr>
      <vt:lpstr>L14.14C30</vt:lpstr>
      <vt:lpstr>L14.14C31</vt:lpstr>
      <vt:lpstr>L14.14C32</vt:lpstr>
      <vt:lpstr>L14.14C33</vt:lpstr>
      <vt:lpstr>L14.14C34</vt:lpstr>
      <vt:lpstr>L14.14C35</vt:lpstr>
      <vt:lpstr>L14.14C36</vt:lpstr>
      <vt:lpstr>L14.14C37</vt:lpstr>
      <vt:lpstr>L14.14C38</vt:lpstr>
      <vt:lpstr>L14.14C39</vt:lpstr>
      <vt:lpstr>L14.14C40</vt:lpstr>
      <vt:lpstr>L14.14C41</vt:lpstr>
      <vt:lpstr>L14.14C42</vt:lpstr>
      <vt:lpstr>L14.14C43</vt:lpstr>
      <vt:lpstr>L14.14C44</vt:lpstr>
      <vt:lpstr>L14.14C45</vt:lpstr>
      <vt:lpstr>L14.14C46</vt:lpstr>
      <vt:lpstr>L14.14C47</vt:lpstr>
      <vt:lpstr>L14.14C48</vt:lpstr>
      <vt:lpstr>L14.14C49</vt:lpstr>
      <vt:lpstr>L14.14C50</vt:lpstr>
      <vt:lpstr>L14.14C51</vt:lpstr>
      <vt:lpstr>L14.14T</vt:lpstr>
      <vt:lpstr>L14.17</vt:lpstr>
      <vt:lpstr>L14.17C01</vt:lpstr>
      <vt:lpstr>L14.17C02</vt:lpstr>
      <vt:lpstr>L14.17C03</vt:lpstr>
      <vt:lpstr>L14.17C04</vt:lpstr>
      <vt:lpstr>L14.17C05</vt:lpstr>
      <vt:lpstr>L14.17C06</vt:lpstr>
      <vt:lpstr>L14.17C07</vt:lpstr>
      <vt:lpstr>L14.17C08</vt:lpstr>
      <vt:lpstr>L14.17C09</vt:lpstr>
      <vt:lpstr>L14.17C10</vt:lpstr>
      <vt:lpstr>L14.17C11</vt:lpstr>
      <vt:lpstr>L14.17C12</vt:lpstr>
      <vt:lpstr>L14.17C13</vt:lpstr>
      <vt:lpstr>L14.17C14</vt:lpstr>
      <vt:lpstr>L14.17C15</vt:lpstr>
      <vt:lpstr>L14.17C16</vt:lpstr>
      <vt:lpstr>L14.17C17</vt:lpstr>
      <vt:lpstr>L14.17C18</vt:lpstr>
      <vt:lpstr>L14.17C19</vt:lpstr>
      <vt:lpstr>L14.17C20</vt:lpstr>
      <vt:lpstr>L14.17C21</vt:lpstr>
      <vt:lpstr>L14.17C22</vt:lpstr>
      <vt:lpstr>L14.17C23</vt:lpstr>
      <vt:lpstr>L14.17C24</vt:lpstr>
      <vt:lpstr>L14.17C25</vt:lpstr>
      <vt:lpstr>L14.17C26</vt:lpstr>
      <vt:lpstr>L14.17C27</vt:lpstr>
      <vt:lpstr>L14.17C28</vt:lpstr>
      <vt:lpstr>L14.17C29</vt:lpstr>
      <vt:lpstr>L14.17C30</vt:lpstr>
      <vt:lpstr>L14.17C31</vt:lpstr>
      <vt:lpstr>L14.17C32</vt:lpstr>
      <vt:lpstr>L14.17C33</vt:lpstr>
      <vt:lpstr>L14.17C34</vt:lpstr>
      <vt:lpstr>L14.17C35</vt:lpstr>
      <vt:lpstr>L14.17C36</vt:lpstr>
      <vt:lpstr>L14.17C37</vt:lpstr>
      <vt:lpstr>L14.17C38</vt:lpstr>
      <vt:lpstr>L14.17C39</vt:lpstr>
      <vt:lpstr>L14.17C40</vt:lpstr>
      <vt:lpstr>L14.17C41</vt:lpstr>
      <vt:lpstr>L14.17C42</vt:lpstr>
      <vt:lpstr>L14.17C43</vt:lpstr>
      <vt:lpstr>L14.17C44</vt:lpstr>
      <vt:lpstr>L14.17C45</vt:lpstr>
      <vt:lpstr>L14.17C46</vt:lpstr>
      <vt:lpstr>L14.17C47</vt:lpstr>
      <vt:lpstr>L14.17C48</vt:lpstr>
      <vt:lpstr>L14.17C49</vt:lpstr>
      <vt:lpstr>L14.17C50</vt:lpstr>
      <vt:lpstr>L14.17C51</vt:lpstr>
      <vt:lpstr>L14.17T</vt:lpstr>
      <vt:lpstr>L14.18</vt:lpstr>
      <vt:lpstr>L14.18C01</vt:lpstr>
      <vt:lpstr>L14.18C02</vt:lpstr>
      <vt:lpstr>L14.18C03</vt:lpstr>
      <vt:lpstr>L14.18C04</vt:lpstr>
      <vt:lpstr>L14.18C05</vt:lpstr>
      <vt:lpstr>L14.18C06</vt:lpstr>
      <vt:lpstr>L14.18C07</vt:lpstr>
      <vt:lpstr>L14.18C08</vt:lpstr>
      <vt:lpstr>L14.18C09</vt:lpstr>
      <vt:lpstr>L14.18C10</vt:lpstr>
      <vt:lpstr>L14.18C11</vt:lpstr>
      <vt:lpstr>L14.18C12</vt:lpstr>
      <vt:lpstr>L14.18C13</vt:lpstr>
      <vt:lpstr>L14.18C14</vt:lpstr>
      <vt:lpstr>L14.18C15</vt:lpstr>
      <vt:lpstr>L14.18C16</vt:lpstr>
      <vt:lpstr>L14.18C17</vt:lpstr>
      <vt:lpstr>L14.18C18</vt:lpstr>
      <vt:lpstr>L14.18C19</vt:lpstr>
      <vt:lpstr>L14.18C20</vt:lpstr>
      <vt:lpstr>L14.18C21</vt:lpstr>
      <vt:lpstr>L14.18C22</vt:lpstr>
      <vt:lpstr>L14.18C23</vt:lpstr>
      <vt:lpstr>L14.18C24</vt:lpstr>
      <vt:lpstr>L14.18C25</vt:lpstr>
      <vt:lpstr>L14.18C26</vt:lpstr>
      <vt:lpstr>L14.18C27</vt:lpstr>
      <vt:lpstr>L14.18C28</vt:lpstr>
      <vt:lpstr>L14.18C29</vt:lpstr>
      <vt:lpstr>L14.18C30</vt:lpstr>
      <vt:lpstr>L14.18C31</vt:lpstr>
      <vt:lpstr>L14.18C32</vt:lpstr>
      <vt:lpstr>L14.18C33</vt:lpstr>
      <vt:lpstr>L14.18C34</vt:lpstr>
      <vt:lpstr>L14.18C35</vt:lpstr>
      <vt:lpstr>L14.18C36</vt:lpstr>
      <vt:lpstr>L14.18C37</vt:lpstr>
      <vt:lpstr>L14.18C38</vt:lpstr>
      <vt:lpstr>L14.18C39</vt:lpstr>
      <vt:lpstr>L14.18C40</vt:lpstr>
      <vt:lpstr>L14.18C41</vt:lpstr>
      <vt:lpstr>L14.18C42</vt:lpstr>
      <vt:lpstr>L14.18C43</vt:lpstr>
      <vt:lpstr>L14.18C44</vt:lpstr>
      <vt:lpstr>L14.18C45</vt:lpstr>
      <vt:lpstr>L14.18C46</vt:lpstr>
      <vt:lpstr>L14.18C47</vt:lpstr>
      <vt:lpstr>L14.18C48</vt:lpstr>
      <vt:lpstr>L14.18C49</vt:lpstr>
      <vt:lpstr>L14.18C50</vt:lpstr>
      <vt:lpstr>L14.18C51</vt:lpstr>
      <vt:lpstr>L14.18T</vt:lpstr>
      <vt:lpstr>L14.19</vt:lpstr>
      <vt:lpstr>L14.19C01</vt:lpstr>
      <vt:lpstr>L14.19C02</vt:lpstr>
      <vt:lpstr>L14.19C03</vt:lpstr>
      <vt:lpstr>L14.19C04</vt:lpstr>
      <vt:lpstr>L14.19C05</vt:lpstr>
      <vt:lpstr>L14.19C06</vt:lpstr>
      <vt:lpstr>L14.19C07</vt:lpstr>
      <vt:lpstr>L14.19C08</vt:lpstr>
      <vt:lpstr>L14.19C09</vt:lpstr>
      <vt:lpstr>L14.19C10</vt:lpstr>
      <vt:lpstr>L14.19C11</vt:lpstr>
      <vt:lpstr>L14.19C12</vt:lpstr>
      <vt:lpstr>L14.19C13</vt:lpstr>
      <vt:lpstr>L14.19C14</vt:lpstr>
      <vt:lpstr>L14.19C15</vt:lpstr>
      <vt:lpstr>L14.19C16</vt:lpstr>
      <vt:lpstr>L14.19C17</vt:lpstr>
      <vt:lpstr>L14.19C18</vt:lpstr>
      <vt:lpstr>L14.19C19</vt:lpstr>
      <vt:lpstr>L14.19C20</vt:lpstr>
      <vt:lpstr>L14.19C21</vt:lpstr>
      <vt:lpstr>L14.19C22</vt:lpstr>
      <vt:lpstr>L14.19C23</vt:lpstr>
      <vt:lpstr>L14.19C24</vt:lpstr>
      <vt:lpstr>L14.19C25</vt:lpstr>
      <vt:lpstr>L14.19C26</vt:lpstr>
      <vt:lpstr>L14.19C27</vt:lpstr>
      <vt:lpstr>L14.19C28</vt:lpstr>
      <vt:lpstr>L14.19C29</vt:lpstr>
      <vt:lpstr>L14.19C30</vt:lpstr>
      <vt:lpstr>L14.19C31</vt:lpstr>
      <vt:lpstr>L14.19C32</vt:lpstr>
      <vt:lpstr>L14.19C33</vt:lpstr>
      <vt:lpstr>L14.19C34</vt:lpstr>
      <vt:lpstr>L14.19C35</vt:lpstr>
      <vt:lpstr>L14.19C36</vt:lpstr>
      <vt:lpstr>L14.19C37</vt:lpstr>
      <vt:lpstr>L14.19C38</vt:lpstr>
      <vt:lpstr>L14.19C39</vt:lpstr>
      <vt:lpstr>L14.19C40</vt:lpstr>
      <vt:lpstr>L14.19C41</vt:lpstr>
      <vt:lpstr>L14.19C42</vt:lpstr>
      <vt:lpstr>L14.19C43</vt:lpstr>
      <vt:lpstr>L14.19C44</vt:lpstr>
      <vt:lpstr>L14.19C45</vt:lpstr>
      <vt:lpstr>L14.19C46</vt:lpstr>
      <vt:lpstr>L14.19C47</vt:lpstr>
      <vt:lpstr>L14.19C48</vt:lpstr>
      <vt:lpstr>L14.19C49</vt:lpstr>
      <vt:lpstr>L14.19C50</vt:lpstr>
      <vt:lpstr>L14.19C51</vt:lpstr>
      <vt:lpstr>L14.19T</vt:lpstr>
      <vt:lpstr>L14.21</vt:lpstr>
      <vt:lpstr>L14.21C01</vt:lpstr>
      <vt:lpstr>L14.21C02</vt:lpstr>
      <vt:lpstr>L14.21C03</vt:lpstr>
      <vt:lpstr>L14.21C04</vt:lpstr>
      <vt:lpstr>L14.21C05</vt:lpstr>
      <vt:lpstr>L14.21C06</vt:lpstr>
      <vt:lpstr>L14.21C07</vt:lpstr>
      <vt:lpstr>L14.21C08</vt:lpstr>
      <vt:lpstr>L14.21C09</vt:lpstr>
      <vt:lpstr>L14.21C10</vt:lpstr>
      <vt:lpstr>L14.21C11</vt:lpstr>
      <vt:lpstr>L14.21C12</vt:lpstr>
      <vt:lpstr>L14.21C13</vt:lpstr>
      <vt:lpstr>L14.21C14</vt:lpstr>
      <vt:lpstr>L14.21C15</vt:lpstr>
      <vt:lpstr>L14.21C16</vt:lpstr>
      <vt:lpstr>L14.21C17</vt:lpstr>
      <vt:lpstr>L14.21C18</vt:lpstr>
      <vt:lpstr>L14.21C19</vt:lpstr>
      <vt:lpstr>L14.21C20</vt:lpstr>
      <vt:lpstr>L14.21C21</vt:lpstr>
      <vt:lpstr>L14.21C22</vt:lpstr>
      <vt:lpstr>L14.21C23</vt:lpstr>
      <vt:lpstr>L14.21C24</vt:lpstr>
      <vt:lpstr>L14.21C25</vt:lpstr>
      <vt:lpstr>L14.21C26</vt:lpstr>
      <vt:lpstr>L14.21C27</vt:lpstr>
      <vt:lpstr>L14.21C28</vt:lpstr>
      <vt:lpstr>L14.21C29</vt:lpstr>
      <vt:lpstr>L14.21C30</vt:lpstr>
      <vt:lpstr>L14.21C31</vt:lpstr>
      <vt:lpstr>L14.21C32</vt:lpstr>
      <vt:lpstr>L14.21C33</vt:lpstr>
      <vt:lpstr>L14.21C34</vt:lpstr>
      <vt:lpstr>L14.21C35</vt:lpstr>
      <vt:lpstr>L14.21C36</vt:lpstr>
      <vt:lpstr>L14.21C37</vt:lpstr>
      <vt:lpstr>L14.21C38</vt:lpstr>
      <vt:lpstr>L14.21C39</vt:lpstr>
      <vt:lpstr>L14.21C40</vt:lpstr>
      <vt:lpstr>L14.21C41</vt:lpstr>
      <vt:lpstr>L14.21C42</vt:lpstr>
      <vt:lpstr>L14.21C43</vt:lpstr>
      <vt:lpstr>L14.21C44</vt:lpstr>
      <vt:lpstr>L14.21C45</vt:lpstr>
      <vt:lpstr>L14.21C46</vt:lpstr>
      <vt:lpstr>L14.21C47</vt:lpstr>
      <vt:lpstr>L14.21C48</vt:lpstr>
      <vt:lpstr>L14.21C49</vt:lpstr>
      <vt:lpstr>L14.21C50</vt:lpstr>
      <vt:lpstr>L14.21C51</vt:lpstr>
      <vt:lpstr>L14.21T</vt:lpstr>
      <vt:lpstr>L14.22</vt:lpstr>
      <vt:lpstr>L14.22C01</vt:lpstr>
      <vt:lpstr>L14.22C02</vt:lpstr>
      <vt:lpstr>L14.22C03</vt:lpstr>
      <vt:lpstr>L14.22C04</vt:lpstr>
      <vt:lpstr>L14.22C05</vt:lpstr>
      <vt:lpstr>L14.22C06</vt:lpstr>
      <vt:lpstr>L14.22C07</vt:lpstr>
      <vt:lpstr>L14.22C08</vt:lpstr>
      <vt:lpstr>L14.22C09</vt:lpstr>
      <vt:lpstr>L14.22C10</vt:lpstr>
      <vt:lpstr>L14.22C11</vt:lpstr>
      <vt:lpstr>L14.22C12</vt:lpstr>
      <vt:lpstr>L14.22C13</vt:lpstr>
      <vt:lpstr>L14.22C14</vt:lpstr>
      <vt:lpstr>L14.22C15</vt:lpstr>
      <vt:lpstr>L14.22C16</vt:lpstr>
      <vt:lpstr>L14.22C17</vt:lpstr>
      <vt:lpstr>L14.22C18</vt:lpstr>
      <vt:lpstr>L14.22C19</vt:lpstr>
      <vt:lpstr>L14.22C20</vt:lpstr>
      <vt:lpstr>L14.22C21</vt:lpstr>
      <vt:lpstr>L14.22C22</vt:lpstr>
      <vt:lpstr>L14.22C23</vt:lpstr>
      <vt:lpstr>L14.22C24</vt:lpstr>
      <vt:lpstr>L14.22C25</vt:lpstr>
      <vt:lpstr>L14.22C26</vt:lpstr>
      <vt:lpstr>L14.22C27</vt:lpstr>
      <vt:lpstr>L14.22C28</vt:lpstr>
      <vt:lpstr>L14.22C29</vt:lpstr>
      <vt:lpstr>L14.22C30</vt:lpstr>
      <vt:lpstr>L14.22C31</vt:lpstr>
      <vt:lpstr>L14.22C32</vt:lpstr>
      <vt:lpstr>L14.22C33</vt:lpstr>
      <vt:lpstr>L14.22C34</vt:lpstr>
      <vt:lpstr>L14.22C35</vt:lpstr>
      <vt:lpstr>L14.22C36</vt:lpstr>
      <vt:lpstr>L14.22C37</vt:lpstr>
      <vt:lpstr>L14.22C38</vt:lpstr>
      <vt:lpstr>L14.22C39</vt:lpstr>
      <vt:lpstr>L14.22C40</vt:lpstr>
      <vt:lpstr>L14.22C41</vt:lpstr>
      <vt:lpstr>L14.22C42</vt:lpstr>
      <vt:lpstr>L14.22C43</vt:lpstr>
      <vt:lpstr>L14.22C44</vt:lpstr>
      <vt:lpstr>L14.22C45</vt:lpstr>
      <vt:lpstr>L14.22C46</vt:lpstr>
      <vt:lpstr>L14.22C47</vt:lpstr>
      <vt:lpstr>L14.22C48</vt:lpstr>
      <vt:lpstr>L14.22C49</vt:lpstr>
      <vt:lpstr>L14.22C50</vt:lpstr>
      <vt:lpstr>L14.22C51</vt:lpstr>
      <vt:lpstr>L14.22T</vt:lpstr>
      <vt:lpstr>L14.23</vt:lpstr>
      <vt:lpstr>L14.23.1C01</vt:lpstr>
      <vt:lpstr>L14.23.1C02</vt:lpstr>
      <vt:lpstr>L14.23.1C03</vt:lpstr>
      <vt:lpstr>L14.23.1C04</vt:lpstr>
      <vt:lpstr>L14.23.1C05</vt:lpstr>
      <vt:lpstr>L14.23.1C06</vt:lpstr>
      <vt:lpstr>L14.23.1C07</vt:lpstr>
      <vt:lpstr>L14.23.1C08</vt:lpstr>
      <vt:lpstr>L14.23.1C09</vt:lpstr>
      <vt:lpstr>L14.23.1C10</vt:lpstr>
      <vt:lpstr>L14.23.1C11</vt:lpstr>
      <vt:lpstr>L14.23.1C12</vt:lpstr>
      <vt:lpstr>L14.23.1C13</vt:lpstr>
      <vt:lpstr>L14.23.1C14</vt:lpstr>
      <vt:lpstr>L14.23.1C15</vt:lpstr>
      <vt:lpstr>L14.23.1C16</vt:lpstr>
      <vt:lpstr>L14.23.1C17</vt:lpstr>
      <vt:lpstr>L14.23.1C18</vt:lpstr>
      <vt:lpstr>L14.23.1C19</vt:lpstr>
      <vt:lpstr>L14.23.1C20</vt:lpstr>
      <vt:lpstr>L14.23.1C21</vt:lpstr>
      <vt:lpstr>L14.23.1C22</vt:lpstr>
      <vt:lpstr>L14.23.1C23</vt:lpstr>
      <vt:lpstr>L14.23.1C24</vt:lpstr>
      <vt:lpstr>L14.23.1C25</vt:lpstr>
      <vt:lpstr>L14.23.1C26</vt:lpstr>
      <vt:lpstr>L14.23.1C27</vt:lpstr>
      <vt:lpstr>L14.23.1C28</vt:lpstr>
      <vt:lpstr>L14.23.1C29</vt:lpstr>
      <vt:lpstr>L14.23.1C30</vt:lpstr>
      <vt:lpstr>L14.23.1C31</vt:lpstr>
      <vt:lpstr>L14.23.1C32</vt:lpstr>
      <vt:lpstr>L14.23.1C33</vt:lpstr>
      <vt:lpstr>L14.23.1C34</vt:lpstr>
      <vt:lpstr>L14.23.1C35</vt:lpstr>
      <vt:lpstr>L14.23.1C36</vt:lpstr>
      <vt:lpstr>L14.23.1C37</vt:lpstr>
      <vt:lpstr>L14.23.1C38</vt:lpstr>
      <vt:lpstr>L14.23.1C39</vt:lpstr>
      <vt:lpstr>L14.23.1C40</vt:lpstr>
      <vt:lpstr>L14.23.1C41</vt:lpstr>
      <vt:lpstr>L14.23.1C42</vt:lpstr>
      <vt:lpstr>L14.23.1C43</vt:lpstr>
      <vt:lpstr>L14.23.1C44</vt:lpstr>
      <vt:lpstr>L14.23.1C45</vt:lpstr>
      <vt:lpstr>L14.23.1C46</vt:lpstr>
      <vt:lpstr>L14.23.1C47</vt:lpstr>
      <vt:lpstr>L14.23.1C48</vt:lpstr>
      <vt:lpstr>L14.23.1C49</vt:lpstr>
      <vt:lpstr>L14.23.1C50</vt:lpstr>
      <vt:lpstr>L14.23.1C51</vt:lpstr>
      <vt:lpstr>L14.23C01</vt:lpstr>
      <vt:lpstr>L14.23C02</vt:lpstr>
      <vt:lpstr>L14.23C03</vt:lpstr>
      <vt:lpstr>L14.23C04</vt:lpstr>
      <vt:lpstr>L14.23C05</vt:lpstr>
      <vt:lpstr>L14.23C06</vt:lpstr>
      <vt:lpstr>L14.23C07</vt:lpstr>
      <vt:lpstr>L14.23C08</vt:lpstr>
      <vt:lpstr>L14.23C09</vt:lpstr>
      <vt:lpstr>L14.23C10</vt:lpstr>
      <vt:lpstr>L14.23C11</vt:lpstr>
      <vt:lpstr>L14.23C12</vt:lpstr>
      <vt:lpstr>L14.23C13</vt:lpstr>
      <vt:lpstr>L14.23C14</vt:lpstr>
      <vt:lpstr>L14.23C15</vt:lpstr>
      <vt:lpstr>L14.23C16</vt:lpstr>
      <vt:lpstr>L14.23C17</vt:lpstr>
      <vt:lpstr>L14.23C18</vt:lpstr>
      <vt:lpstr>L14.23C19</vt:lpstr>
      <vt:lpstr>L14.23C20</vt:lpstr>
      <vt:lpstr>L14.23C21</vt:lpstr>
      <vt:lpstr>L14.23C22</vt:lpstr>
      <vt:lpstr>L14.23C23</vt:lpstr>
      <vt:lpstr>L14.23C24</vt:lpstr>
      <vt:lpstr>L14.23C25</vt:lpstr>
      <vt:lpstr>L14.23C26</vt:lpstr>
      <vt:lpstr>L14.23C27</vt:lpstr>
      <vt:lpstr>L14.23C28</vt:lpstr>
      <vt:lpstr>L14.23C29</vt:lpstr>
      <vt:lpstr>L14.23C30</vt:lpstr>
      <vt:lpstr>L14.23C31</vt:lpstr>
      <vt:lpstr>L14.23C32</vt:lpstr>
      <vt:lpstr>L14.23C33</vt:lpstr>
      <vt:lpstr>L14.23C34</vt:lpstr>
      <vt:lpstr>L14.23C35</vt:lpstr>
      <vt:lpstr>L14.23C36</vt:lpstr>
      <vt:lpstr>L14.23C37</vt:lpstr>
      <vt:lpstr>L14.23C38</vt:lpstr>
      <vt:lpstr>L14.23C39</vt:lpstr>
      <vt:lpstr>L14.23C40</vt:lpstr>
      <vt:lpstr>L14.23C41</vt:lpstr>
      <vt:lpstr>L14.23C42</vt:lpstr>
      <vt:lpstr>L14.23C43</vt:lpstr>
      <vt:lpstr>L14.23C44</vt:lpstr>
      <vt:lpstr>L14.23C45</vt:lpstr>
      <vt:lpstr>L14.23C46</vt:lpstr>
      <vt:lpstr>L14.23C47</vt:lpstr>
      <vt:lpstr>L14.23C48</vt:lpstr>
      <vt:lpstr>L14.23C49</vt:lpstr>
      <vt:lpstr>L14.23C50</vt:lpstr>
      <vt:lpstr>L14.23C51</vt:lpstr>
      <vt:lpstr>L14.23T</vt:lpstr>
      <vt:lpstr>L14.24</vt:lpstr>
      <vt:lpstr>L14.24.1</vt:lpstr>
      <vt:lpstr>L14.24.1C01</vt:lpstr>
      <vt:lpstr>L14.24.1C02</vt:lpstr>
      <vt:lpstr>L14.24.1C03</vt:lpstr>
      <vt:lpstr>L14.24.1C04</vt:lpstr>
      <vt:lpstr>L14.24.1C05</vt:lpstr>
      <vt:lpstr>L14.24.1C06</vt:lpstr>
      <vt:lpstr>L14.24.1C07</vt:lpstr>
      <vt:lpstr>L14.24.1C08</vt:lpstr>
      <vt:lpstr>L14.24.1C09</vt:lpstr>
      <vt:lpstr>L14.24.1C10</vt:lpstr>
      <vt:lpstr>L14.24.1C11</vt:lpstr>
      <vt:lpstr>L14.24.1C12</vt:lpstr>
      <vt:lpstr>L14.24.1C13</vt:lpstr>
      <vt:lpstr>L14.24.1C14</vt:lpstr>
      <vt:lpstr>L14.24.1C15</vt:lpstr>
      <vt:lpstr>L14.24.1C16</vt:lpstr>
      <vt:lpstr>L14.24.1C17</vt:lpstr>
      <vt:lpstr>L14.24.1C18</vt:lpstr>
      <vt:lpstr>L14.24.1C19</vt:lpstr>
      <vt:lpstr>L14.24.1C20</vt:lpstr>
      <vt:lpstr>L14.24.1C21</vt:lpstr>
      <vt:lpstr>L14.24.1C22</vt:lpstr>
      <vt:lpstr>L14.24.1C23</vt:lpstr>
      <vt:lpstr>L14.24.1C24</vt:lpstr>
      <vt:lpstr>L14.24.1C25</vt:lpstr>
      <vt:lpstr>L14.24.1C26</vt:lpstr>
      <vt:lpstr>L14.24.1C27</vt:lpstr>
      <vt:lpstr>L14.24.1C28</vt:lpstr>
      <vt:lpstr>L14.24.1C29</vt:lpstr>
      <vt:lpstr>L14.24.1C30</vt:lpstr>
      <vt:lpstr>L14.24.1C31</vt:lpstr>
      <vt:lpstr>L14.24.1C32</vt:lpstr>
      <vt:lpstr>L14.24.1C33</vt:lpstr>
      <vt:lpstr>L14.24.1C34</vt:lpstr>
      <vt:lpstr>L14.24.1C35</vt:lpstr>
      <vt:lpstr>L14.24.1C36</vt:lpstr>
      <vt:lpstr>L14.24.1C37</vt:lpstr>
      <vt:lpstr>L14.24.1C38</vt:lpstr>
      <vt:lpstr>L14.24.1C39</vt:lpstr>
      <vt:lpstr>L14.24.1C40</vt:lpstr>
      <vt:lpstr>L14.24.1C41</vt:lpstr>
      <vt:lpstr>L14.24.1C42</vt:lpstr>
      <vt:lpstr>L14.24.1C43</vt:lpstr>
      <vt:lpstr>L14.24.1C44</vt:lpstr>
      <vt:lpstr>L14.24.1C45</vt:lpstr>
      <vt:lpstr>L14.24.1C46</vt:lpstr>
      <vt:lpstr>L14.24.1C47</vt:lpstr>
      <vt:lpstr>L14.24.1C48</vt:lpstr>
      <vt:lpstr>L14.24.1C49</vt:lpstr>
      <vt:lpstr>L14.24.1C50</vt:lpstr>
      <vt:lpstr>L14.24.1C51</vt:lpstr>
      <vt:lpstr>L14.24.1T</vt:lpstr>
      <vt:lpstr>L14.24.2</vt:lpstr>
      <vt:lpstr>L14.24.2C01</vt:lpstr>
      <vt:lpstr>L14.24.2C02</vt:lpstr>
      <vt:lpstr>L14.24.2C03</vt:lpstr>
      <vt:lpstr>L14.24.2C04</vt:lpstr>
      <vt:lpstr>L14.24.2C05</vt:lpstr>
      <vt:lpstr>L14.24.2C06</vt:lpstr>
      <vt:lpstr>L14.24.2C07</vt:lpstr>
      <vt:lpstr>L14.24.2C08</vt:lpstr>
      <vt:lpstr>L14.24.2C09</vt:lpstr>
      <vt:lpstr>L14.24.2C10</vt:lpstr>
      <vt:lpstr>L14.24.2C11</vt:lpstr>
      <vt:lpstr>L14.24.2C12</vt:lpstr>
      <vt:lpstr>L14.24.2C13</vt:lpstr>
      <vt:lpstr>L14.24.2C14</vt:lpstr>
      <vt:lpstr>L14.24.2C15</vt:lpstr>
      <vt:lpstr>L14.24.2C16</vt:lpstr>
      <vt:lpstr>L14.24.2C17</vt:lpstr>
      <vt:lpstr>L14.24.2C18</vt:lpstr>
      <vt:lpstr>L14.24.2C19</vt:lpstr>
      <vt:lpstr>L14.24.2C20</vt:lpstr>
      <vt:lpstr>L14.24.2C21</vt:lpstr>
      <vt:lpstr>L14.24.2C22</vt:lpstr>
      <vt:lpstr>L14.24.2C23</vt:lpstr>
      <vt:lpstr>L14.24.2C24</vt:lpstr>
      <vt:lpstr>L14.24.2C25</vt:lpstr>
      <vt:lpstr>L14.24.2C26</vt:lpstr>
      <vt:lpstr>L14.24.2C27</vt:lpstr>
      <vt:lpstr>L14.24.2C28</vt:lpstr>
      <vt:lpstr>L14.24.2C29</vt:lpstr>
      <vt:lpstr>L14.24.2C30</vt:lpstr>
      <vt:lpstr>L14.24.2C31</vt:lpstr>
      <vt:lpstr>L14.24.2C32</vt:lpstr>
      <vt:lpstr>L14.24.2C33</vt:lpstr>
      <vt:lpstr>L14.24.2C34</vt:lpstr>
      <vt:lpstr>L14.24.2C35</vt:lpstr>
      <vt:lpstr>L14.24.2C36</vt:lpstr>
      <vt:lpstr>L14.24.2C37</vt:lpstr>
      <vt:lpstr>L14.24.2C38</vt:lpstr>
      <vt:lpstr>L14.24.2C39</vt:lpstr>
      <vt:lpstr>L14.24.2C40</vt:lpstr>
      <vt:lpstr>L14.24.2C41</vt:lpstr>
      <vt:lpstr>L14.24.2C42</vt:lpstr>
      <vt:lpstr>L14.24.2C43</vt:lpstr>
      <vt:lpstr>L14.24.2C44</vt:lpstr>
      <vt:lpstr>L14.24.2C45</vt:lpstr>
      <vt:lpstr>L14.24.2C46</vt:lpstr>
      <vt:lpstr>L14.24.2C47</vt:lpstr>
      <vt:lpstr>L14.24.2C48</vt:lpstr>
      <vt:lpstr>L14.24.2C49</vt:lpstr>
      <vt:lpstr>L14.24.2C50</vt:lpstr>
      <vt:lpstr>L14.24.2C51</vt:lpstr>
      <vt:lpstr>L14.24.2T</vt:lpstr>
      <vt:lpstr>L14.24C01</vt:lpstr>
      <vt:lpstr>L14.24C02</vt:lpstr>
      <vt:lpstr>L14.24C03</vt:lpstr>
      <vt:lpstr>L14.24C04</vt:lpstr>
      <vt:lpstr>L14.24C05</vt:lpstr>
      <vt:lpstr>L14.24C06</vt:lpstr>
      <vt:lpstr>L14.24C07</vt:lpstr>
      <vt:lpstr>L14.24C08</vt:lpstr>
      <vt:lpstr>L14.24C09</vt:lpstr>
      <vt:lpstr>L14.24C10</vt:lpstr>
      <vt:lpstr>L14.24C11</vt:lpstr>
      <vt:lpstr>L14.24C12</vt:lpstr>
      <vt:lpstr>L14.24C13</vt:lpstr>
      <vt:lpstr>L14.24C14</vt:lpstr>
      <vt:lpstr>L14.24C15</vt:lpstr>
      <vt:lpstr>L14.24C16</vt:lpstr>
      <vt:lpstr>L14.24C17</vt:lpstr>
      <vt:lpstr>L14.24C18</vt:lpstr>
      <vt:lpstr>L14.24C19</vt:lpstr>
      <vt:lpstr>L14.24C20</vt:lpstr>
      <vt:lpstr>L14.24C21</vt:lpstr>
      <vt:lpstr>L14.24C22</vt:lpstr>
      <vt:lpstr>L14.24C23</vt:lpstr>
      <vt:lpstr>L14.24C24</vt:lpstr>
      <vt:lpstr>L14.24C25</vt:lpstr>
      <vt:lpstr>L14.24C26</vt:lpstr>
      <vt:lpstr>L14.24C27</vt:lpstr>
      <vt:lpstr>L14.24C28</vt:lpstr>
      <vt:lpstr>L14.24C29</vt:lpstr>
      <vt:lpstr>L14.24C30</vt:lpstr>
      <vt:lpstr>L14.24C31</vt:lpstr>
      <vt:lpstr>L14.24C32</vt:lpstr>
      <vt:lpstr>L14.24C33</vt:lpstr>
      <vt:lpstr>L14.24C34</vt:lpstr>
      <vt:lpstr>L14.24C35</vt:lpstr>
      <vt:lpstr>L14.24C36</vt:lpstr>
      <vt:lpstr>L14.24C37</vt:lpstr>
      <vt:lpstr>L14.24C38</vt:lpstr>
      <vt:lpstr>L14.24C39</vt:lpstr>
      <vt:lpstr>L14.24C40</vt:lpstr>
      <vt:lpstr>L14.24C41</vt:lpstr>
      <vt:lpstr>L14.24C42</vt:lpstr>
      <vt:lpstr>L14.24C43</vt:lpstr>
      <vt:lpstr>L14.24C44</vt:lpstr>
      <vt:lpstr>L14.24C45</vt:lpstr>
      <vt:lpstr>L14.24C46</vt:lpstr>
      <vt:lpstr>L14.24C47</vt:lpstr>
      <vt:lpstr>L14.24C48</vt:lpstr>
      <vt:lpstr>L14.24C49</vt:lpstr>
      <vt:lpstr>L14.24C50</vt:lpstr>
      <vt:lpstr>L14.24C51</vt:lpstr>
      <vt:lpstr>L14.24T</vt:lpstr>
      <vt:lpstr>L14.5C01D</vt:lpstr>
      <vt:lpstr>L14.5C01M</vt:lpstr>
      <vt:lpstr>L14.5C02D</vt:lpstr>
      <vt:lpstr>L14.5C02M</vt:lpstr>
      <vt:lpstr>L14.5C03D</vt:lpstr>
      <vt:lpstr>L14.5C03M</vt:lpstr>
      <vt:lpstr>L14.5C04D</vt:lpstr>
      <vt:lpstr>L14.5C04M</vt:lpstr>
      <vt:lpstr>L14.5C05D</vt:lpstr>
      <vt:lpstr>L14.5C05M</vt:lpstr>
      <vt:lpstr>L14.5C06D</vt:lpstr>
      <vt:lpstr>L14.5C06M</vt:lpstr>
      <vt:lpstr>L14.5C07D</vt:lpstr>
      <vt:lpstr>L14.5C07M</vt:lpstr>
      <vt:lpstr>L14.5C08D</vt:lpstr>
      <vt:lpstr>L14.5C08M</vt:lpstr>
      <vt:lpstr>L14.5C09D</vt:lpstr>
      <vt:lpstr>L14.5C09M</vt:lpstr>
      <vt:lpstr>L14.5C10D</vt:lpstr>
      <vt:lpstr>L14.5C10M</vt:lpstr>
      <vt:lpstr>L14.5C11D</vt:lpstr>
      <vt:lpstr>L14.5C11M</vt:lpstr>
      <vt:lpstr>L14.5C12D</vt:lpstr>
      <vt:lpstr>L14.5C12M</vt:lpstr>
      <vt:lpstr>L14.5C13D</vt:lpstr>
      <vt:lpstr>L14.5C13M</vt:lpstr>
      <vt:lpstr>L14.5C14D</vt:lpstr>
      <vt:lpstr>L14.5C14M</vt:lpstr>
      <vt:lpstr>L14.5C15D</vt:lpstr>
      <vt:lpstr>L14.5C15M</vt:lpstr>
      <vt:lpstr>L14.5C16D</vt:lpstr>
      <vt:lpstr>L14.5C16M</vt:lpstr>
      <vt:lpstr>L14.5C17D</vt:lpstr>
      <vt:lpstr>L14.5C17M</vt:lpstr>
      <vt:lpstr>L14.5C18D</vt:lpstr>
      <vt:lpstr>L14.5C18M</vt:lpstr>
      <vt:lpstr>L14.5C19D</vt:lpstr>
      <vt:lpstr>L14.5C19M</vt:lpstr>
      <vt:lpstr>L14.5C20D</vt:lpstr>
      <vt:lpstr>L14.5C20M</vt:lpstr>
      <vt:lpstr>L14.5C21D</vt:lpstr>
      <vt:lpstr>L14.5C21M</vt:lpstr>
      <vt:lpstr>L14.5C22D</vt:lpstr>
      <vt:lpstr>L14.5C22M</vt:lpstr>
      <vt:lpstr>L14.5C23D</vt:lpstr>
      <vt:lpstr>L14.5C23M</vt:lpstr>
      <vt:lpstr>L14.5C24D</vt:lpstr>
      <vt:lpstr>L14.5C24M</vt:lpstr>
      <vt:lpstr>L14.5C25D</vt:lpstr>
      <vt:lpstr>L14.5C25M</vt:lpstr>
      <vt:lpstr>L14.5C26D</vt:lpstr>
      <vt:lpstr>L14.5C26M</vt:lpstr>
      <vt:lpstr>L14.5C27D</vt:lpstr>
      <vt:lpstr>L14.5C27M</vt:lpstr>
      <vt:lpstr>L14.5C28D</vt:lpstr>
      <vt:lpstr>L14.5C28M</vt:lpstr>
      <vt:lpstr>L14.5C29D</vt:lpstr>
      <vt:lpstr>L14.5C29M</vt:lpstr>
      <vt:lpstr>L14.5C30D</vt:lpstr>
      <vt:lpstr>L14.5C30M</vt:lpstr>
      <vt:lpstr>L14.5C31D</vt:lpstr>
      <vt:lpstr>L14.5C31M</vt:lpstr>
      <vt:lpstr>L14.5C32D</vt:lpstr>
      <vt:lpstr>L14.5C32M</vt:lpstr>
      <vt:lpstr>L14.5C33D</vt:lpstr>
      <vt:lpstr>L14.5C33M</vt:lpstr>
      <vt:lpstr>L14.5C34D</vt:lpstr>
      <vt:lpstr>L14.5C34M</vt:lpstr>
      <vt:lpstr>L14.5C35D</vt:lpstr>
      <vt:lpstr>L14.5C35M</vt:lpstr>
      <vt:lpstr>L14.5C36D</vt:lpstr>
      <vt:lpstr>L14.5C36M</vt:lpstr>
      <vt:lpstr>L14.5C37D</vt:lpstr>
      <vt:lpstr>L14.5C37M</vt:lpstr>
      <vt:lpstr>L14.5C38D</vt:lpstr>
      <vt:lpstr>L14.5C38M</vt:lpstr>
      <vt:lpstr>L14.5C39D</vt:lpstr>
      <vt:lpstr>L14.5C39M</vt:lpstr>
      <vt:lpstr>L14.5C40D</vt:lpstr>
      <vt:lpstr>L14.5C40M</vt:lpstr>
      <vt:lpstr>L14.5C41D</vt:lpstr>
      <vt:lpstr>L14.5C41M</vt:lpstr>
      <vt:lpstr>L14.5C42D</vt:lpstr>
      <vt:lpstr>L14.5C42M</vt:lpstr>
      <vt:lpstr>L14.5C43D</vt:lpstr>
      <vt:lpstr>L14.5C43M</vt:lpstr>
      <vt:lpstr>L14.5C44D</vt:lpstr>
      <vt:lpstr>L14.5C44M</vt:lpstr>
      <vt:lpstr>L14.5C45D</vt:lpstr>
      <vt:lpstr>L14.5C45M</vt:lpstr>
      <vt:lpstr>L14.5C46D</vt:lpstr>
      <vt:lpstr>L14.5C46M</vt:lpstr>
      <vt:lpstr>L14.5C47D</vt:lpstr>
      <vt:lpstr>L14.5C47M</vt:lpstr>
      <vt:lpstr>L14.5C48D</vt:lpstr>
      <vt:lpstr>L14.5C48M</vt:lpstr>
      <vt:lpstr>L14.5C49D</vt:lpstr>
      <vt:lpstr>L14.5C49M</vt:lpstr>
      <vt:lpstr>L14.5C50D</vt:lpstr>
      <vt:lpstr>L14.5C50M</vt:lpstr>
      <vt:lpstr>L14.5C51D</vt:lpstr>
      <vt:lpstr>L14.5C51M</vt:lpstr>
      <vt:lpstr>L14.5D</vt:lpstr>
      <vt:lpstr>L14.5D1</vt:lpstr>
      <vt:lpstr>L14.5D2</vt:lpstr>
      <vt:lpstr>L14.5DT</vt:lpstr>
      <vt:lpstr>L14.5M</vt:lpstr>
      <vt:lpstr>L14.5M1</vt:lpstr>
      <vt:lpstr>L14.5M2</vt:lpstr>
      <vt:lpstr>L14.5MT</vt:lpstr>
      <vt:lpstr>L14.6C01D</vt:lpstr>
      <vt:lpstr>L14.6C01M</vt:lpstr>
      <vt:lpstr>L14.6C02D</vt:lpstr>
      <vt:lpstr>L14.6C02M</vt:lpstr>
      <vt:lpstr>L14.6C03D</vt:lpstr>
      <vt:lpstr>L14.6C03M</vt:lpstr>
      <vt:lpstr>L14.6C04D</vt:lpstr>
      <vt:lpstr>L14.6C04M</vt:lpstr>
      <vt:lpstr>L14.6C05D</vt:lpstr>
      <vt:lpstr>L14.6C05M</vt:lpstr>
      <vt:lpstr>L14.6C06D</vt:lpstr>
      <vt:lpstr>L14.6C06M</vt:lpstr>
      <vt:lpstr>L14.6C07D</vt:lpstr>
      <vt:lpstr>L14.6C07M</vt:lpstr>
      <vt:lpstr>L14.6C08D</vt:lpstr>
      <vt:lpstr>L14.6C08M</vt:lpstr>
      <vt:lpstr>L14.6C09D</vt:lpstr>
      <vt:lpstr>L14.6C09M</vt:lpstr>
      <vt:lpstr>L14.6C10D</vt:lpstr>
      <vt:lpstr>L14.6C10M</vt:lpstr>
      <vt:lpstr>L14.6C11D</vt:lpstr>
      <vt:lpstr>L14.6C11M</vt:lpstr>
      <vt:lpstr>L14.6C12D</vt:lpstr>
      <vt:lpstr>L14.6C12M</vt:lpstr>
      <vt:lpstr>L14.6C13D</vt:lpstr>
      <vt:lpstr>L14.6C13M</vt:lpstr>
      <vt:lpstr>L14.6C14D</vt:lpstr>
      <vt:lpstr>L14.6C14M</vt:lpstr>
      <vt:lpstr>L14.6C15D</vt:lpstr>
      <vt:lpstr>L14.6C15M</vt:lpstr>
      <vt:lpstr>L14.6C16D</vt:lpstr>
      <vt:lpstr>L14.6C16M</vt:lpstr>
      <vt:lpstr>L14.6C17D</vt:lpstr>
      <vt:lpstr>L14.6C17M</vt:lpstr>
      <vt:lpstr>L14.6C18D</vt:lpstr>
      <vt:lpstr>L14.6C18M</vt:lpstr>
      <vt:lpstr>L14.6C19D</vt:lpstr>
      <vt:lpstr>L14.6C19M</vt:lpstr>
      <vt:lpstr>L14.6C20D</vt:lpstr>
      <vt:lpstr>L14.6C20M</vt:lpstr>
      <vt:lpstr>L14.6C21D</vt:lpstr>
      <vt:lpstr>L14.6C21M</vt:lpstr>
      <vt:lpstr>L14.6C22D</vt:lpstr>
      <vt:lpstr>L14.6C22M</vt:lpstr>
      <vt:lpstr>L14.6C23D</vt:lpstr>
      <vt:lpstr>L14.6C23M</vt:lpstr>
      <vt:lpstr>L14.6C24D</vt:lpstr>
      <vt:lpstr>L14.6C24M</vt:lpstr>
      <vt:lpstr>L14.6C25D</vt:lpstr>
      <vt:lpstr>L14.6C25M</vt:lpstr>
      <vt:lpstr>L14.6C26D</vt:lpstr>
      <vt:lpstr>L14.6C26M</vt:lpstr>
      <vt:lpstr>L14.6C27D</vt:lpstr>
      <vt:lpstr>L14.6C27M</vt:lpstr>
      <vt:lpstr>L14.6C28D</vt:lpstr>
      <vt:lpstr>L14.6C28M</vt:lpstr>
      <vt:lpstr>L14.6C29D</vt:lpstr>
      <vt:lpstr>L14.6C29M</vt:lpstr>
      <vt:lpstr>L14.6C30D</vt:lpstr>
      <vt:lpstr>L14.6C30M</vt:lpstr>
      <vt:lpstr>L14.6C31D</vt:lpstr>
      <vt:lpstr>L14.6C31M</vt:lpstr>
      <vt:lpstr>L14.6C32D</vt:lpstr>
      <vt:lpstr>L14.6C32M</vt:lpstr>
      <vt:lpstr>L14.6C33D</vt:lpstr>
      <vt:lpstr>L14.6C33M</vt:lpstr>
      <vt:lpstr>L14.6C34D</vt:lpstr>
      <vt:lpstr>L14.6C34M</vt:lpstr>
      <vt:lpstr>L14.6C35D</vt:lpstr>
      <vt:lpstr>L14.6C35M</vt:lpstr>
      <vt:lpstr>L14.6C36D</vt:lpstr>
      <vt:lpstr>L14.6C36M</vt:lpstr>
      <vt:lpstr>L14.6C37D</vt:lpstr>
      <vt:lpstr>L14.6C37M</vt:lpstr>
      <vt:lpstr>L14.6C38D</vt:lpstr>
      <vt:lpstr>L14.6C38M</vt:lpstr>
      <vt:lpstr>L14.6C39D</vt:lpstr>
      <vt:lpstr>L14.6C39M</vt:lpstr>
      <vt:lpstr>L14.6C40D</vt:lpstr>
      <vt:lpstr>L14.6C40M</vt:lpstr>
      <vt:lpstr>L14.6C41D</vt:lpstr>
      <vt:lpstr>L14.6C41M</vt:lpstr>
      <vt:lpstr>L14.6C42D</vt:lpstr>
      <vt:lpstr>L14.6C42M</vt:lpstr>
      <vt:lpstr>L14.6C43D</vt:lpstr>
      <vt:lpstr>L14.6C43M</vt:lpstr>
      <vt:lpstr>L14.6C44D</vt:lpstr>
      <vt:lpstr>L14.6C44M</vt:lpstr>
      <vt:lpstr>L14.6C45D</vt:lpstr>
      <vt:lpstr>L14.6C45M</vt:lpstr>
      <vt:lpstr>L14.6C46D</vt:lpstr>
      <vt:lpstr>L14.6C46M</vt:lpstr>
      <vt:lpstr>L14.6C47D</vt:lpstr>
      <vt:lpstr>L14.6C47M</vt:lpstr>
      <vt:lpstr>L14.6C48D</vt:lpstr>
      <vt:lpstr>L14.6C48M</vt:lpstr>
      <vt:lpstr>L14.6C49D</vt:lpstr>
      <vt:lpstr>L14.6C49M</vt:lpstr>
      <vt:lpstr>L14.6C50D</vt:lpstr>
      <vt:lpstr>L14.6C50M</vt:lpstr>
      <vt:lpstr>L14.6C51D</vt:lpstr>
      <vt:lpstr>L14.6C51M</vt:lpstr>
      <vt:lpstr>L14.6D</vt:lpstr>
      <vt:lpstr>L14.6D1</vt:lpstr>
      <vt:lpstr>L14.6D2</vt:lpstr>
      <vt:lpstr>L14.6DT</vt:lpstr>
      <vt:lpstr>L14.6M</vt:lpstr>
      <vt:lpstr>L14.6M1</vt:lpstr>
      <vt:lpstr>L14.6M2</vt:lpstr>
      <vt:lpstr>L14.6MT</vt:lpstr>
      <vt:lpstr>L14.7C01D</vt:lpstr>
      <vt:lpstr>L14.7C01M</vt:lpstr>
      <vt:lpstr>L14.7C02D</vt:lpstr>
      <vt:lpstr>L14.7C02M</vt:lpstr>
      <vt:lpstr>L14.7C03D</vt:lpstr>
      <vt:lpstr>L14.7C03M</vt:lpstr>
      <vt:lpstr>L14.7C04D</vt:lpstr>
      <vt:lpstr>L14.7C04M</vt:lpstr>
      <vt:lpstr>L14.7C05D</vt:lpstr>
      <vt:lpstr>L14.7C05M</vt:lpstr>
      <vt:lpstr>L14.7C06D</vt:lpstr>
      <vt:lpstr>L14.7C06M</vt:lpstr>
      <vt:lpstr>L14.7C07D</vt:lpstr>
      <vt:lpstr>L14.7C07M</vt:lpstr>
      <vt:lpstr>L14.7C08D</vt:lpstr>
      <vt:lpstr>L14.7C08M</vt:lpstr>
      <vt:lpstr>L14.7C09D</vt:lpstr>
      <vt:lpstr>L14.7C09M</vt:lpstr>
      <vt:lpstr>L14.7C10D</vt:lpstr>
      <vt:lpstr>L14.7C10M</vt:lpstr>
      <vt:lpstr>L14.7C11D</vt:lpstr>
      <vt:lpstr>L14.7C11M</vt:lpstr>
      <vt:lpstr>L14.7C12D</vt:lpstr>
      <vt:lpstr>L14.7C12M</vt:lpstr>
      <vt:lpstr>L14.7C13D</vt:lpstr>
      <vt:lpstr>L14.7C13M</vt:lpstr>
      <vt:lpstr>L14.7C14D</vt:lpstr>
      <vt:lpstr>L14.7C14M</vt:lpstr>
      <vt:lpstr>L14.7C15D</vt:lpstr>
      <vt:lpstr>L14.7C15M</vt:lpstr>
      <vt:lpstr>L14.7C16D</vt:lpstr>
      <vt:lpstr>L14.7C16M</vt:lpstr>
      <vt:lpstr>L14.7C17D</vt:lpstr>
      <vt:lpstr>L14.7C17M</vt:lpstr>
      <vt:lpstr>L14.7C18D</vt:lpstr>
      <vt:lpstr>L14.7C18M</vt:lpstr>
      <vt:lpstr>L14.7C19D</vt:lpstr>
      <vt:lpstr>L14.7C19M</vt:lpstr>
      <vt:lpstr>L14.7C20D</vt:lpstr>
      <vt:lpstr>L14.7C20M</vt:lpstr>
      <vt:lpstr>L14.7C21D</vt:lpstr>
      <vt:lpstr>L14.7C21M</vt:lpstr>
      <vt:lpstr>L14.7C22D</vt:lpstr>
      <vt:lpstr>L14.7C22M</vt:lpstr>
      <vt:lpstr>L14.7C23D</vt:lpstr>
      <vt:lpstr>L14.7C23M</vt:lpstr>
      <vt:lpstr>L14.7C24D</vt:lpstr>
      <vt:lpstr>L14.7C24M</vt:lpstr>
      <vt:lpstr>L14.7C25D</vt:lpstr>
      <vt:lpstr>L14.7C25M</vt:lpstr>
      <vt:lpstr>L14.7C26D</vt:lpstr>
      <vt:lpstr>L14.7C26M</vt:lpstr>
      <vt:lpstr>L14.7C27D</vt:lpstr>
      <vt:lpstr>L14.7C27M</vt:lpstr>
      <vt:lpstr>L14.7C28D</vt:lpstr>
      <vt:lpstr>L14.7C28M</vt:lpstr>
      <vt:lpstr>L14.7C29D</vt:lpstr>
      <vt:lpstr>L14.7C29M</vt:lpstr>
      <vt:lpstr>L14.7C30D</vt:lpstr>
      <vt:lpstr>L14.7C30M</vt:lpstr>
      <vt:lpstr>L14.7C31D</vt:lpstr>
      <vt:lpstr>L14.7C31M</vt:lpstr>
      <vt:lpstr>L14.7C32D</vt:lpstr>
      <vt:lpstr>L14.7C32M</vt:lpstr>
      <vt:lpstr>L14.7C33D</vt:lpstr>
      <vt:lpstr>L14.7C33M</vt:lpstr>
      <vt:lpstr>L14.7C34D</vt:lpstr>
      <vt:lpstr>L14.7C34M</vt:lpstr>
      <vt:lpstr>L14.7C35D</vt:lpstr>
      <vt:lpstr>L14.7C35M</vt:lpstr>
      <vt:lpstr>L14.7C36D</vt:lpstr>
      <vt:lpstr>L14.7C36M</vt:lpstr>
      <vt:lpstr>L14.7C37D</vt:lpstr>
      <vt:lpstr>L14.7C37M</vt:lpstr>
      <vt:lpstr>L14.7C38D</vt:lpstr>
      <vt:lpstr>L14.7C38M</vt:lpstr>
      <vt:lpstr>L14.7C39D</vt:lpstr>
      <vt:lpstr>L14.7C39M</vt:lpstr>
      <vt:lpstr>L14.7C40D</vt:lpstr>
      <vt:lpstr>L14.7C40M</vt:lpstr>
      <vt:lpstr>L14.7C41D</vt:lpstr>
      <vt:lpstr>L14.7C41M</vt:lpstr>
      <vt:lpstr>L14.7C42D</vt:lpstr>
      <vt:lpstr>L14.7C42M</vt:lpstr>
      <vt:lpstr>L14.7C43D</vt:lpstr>
      <vt:lpstr>L14.7C43M</vt:lpstr>
      <vt:lpstr>L14.7C44D</vt:lpstr>
      <vt:lpstr>L14.7C44M</vt:lpstr>
      <vt:lpstr>L14.7C45D</vt:lpstr>
      <vt:lpstr>L14.7C45M</vt:lpstr>
      <vt:lpstr>L14.7C46D</vt:lpstr>
      <vt:lpstr>L14.7C46M</vt:lpstr>
      <vt:lpstr>L14.7C47D</vt:lpstr>
      <vt:lpstr>L14.7C47M</vt:lpstr>
      <vt:lpstr>L14.7C48D</vt:lpstr>
      <vt:lpstr>L14.7C48M</vt:lpstr>
      <vt:lpstr>L14.7C49D</vt:lpstr>
      <vt:lpstr>L14.7C49M</vt:lpstr>
      <vt:lpstr>L14.7C50D</vt:lpstr>
      <vt:lpstr>L14.7C50M</vt:lpstr>
      <vt:lpstr>L14.7C51D</vt:lpstr>
      <vt:lpstr>L14.7C51M</vt:lpstr>
      <vt:lpstr>L14.7D</vt:lpstr>
      <vt:lpstr>L14.7D1</vt:lpstr>
      <vt:lpstr>L14.7D2</vt:lpstr>
      <vt:lpstr>L14.7DT</vt:lpstr>
      <vt:lpstr>L14.7M</vt:lpstr>
      <vt:lpstr>L14.7M1</vt:lpstr>
      <vt:lpstr>L14.7M2</vt:lpstr>
      <vt:lpstr>L14.7MT</vt:lpstr>
      <vt:lpstr>L14.8C01D</vt:lpstr>
      <vt:lpstr>L14.8C01M</vt:lpstr>
      <vt:lpstr>L14.8C02D</vt:lpstr>
      <vt:lpstr>L14.8C02M</vt:lpstr>
      <vt:lpstr>L14.8C03D</vt:lpstr>
      <vt:lpstr>L14.8C03M</vt:lpstr>
      <vt:lpstr>L14.8C04D</vt:lpstr>
      <vt:lpstr>L14.8C04M</vt:lpstr>
      <vt:lpstr>L14.8C05D</vt:lpstr>
      <vt:lpstr>L14.8C05M</vt:lpstr>
      <vt:lpstr>L14.8C06D</vt:lpstr>
      <vt:lpstr>L14.8C06M</vt:lpstr>
      <vt:lpstr>L14.8C07D</vt:lpstr>
      <vt:lpstr>L14.8C07M</vt:lpstr>
      <vt:lpstr>L14.8C08D</vt:lpstr>
      <vt:lpstr>L14.8C08M</vt:lpstr>
      <vt:lpstr>L14.8C09D</vt:lpstr>
      <vt:lpstr>L14.8C09M</vt:lpstr>
      <vt:lpstr>L14.8C10D</vt:lpstr>
      <vt:lpstr>L14.8C10M</vt:lpstr>
      <vt:lpstr>L14.8C11D</vt:lpstr>
      <vt:lpstr>L14.8C11M</vt:lpstr>
      <vt:lpstr>L14.8C12D</vt:lpstr>
      <vt:lpstr>L14.8C12M</vt:lpstr>
      <vt:lpstr>L14.8C13D</vt:lpstr>
      <vt:lpstr>L14.8C13M</vt:lpstr>
      <vt:lpstr>L14.8C14D</vt:lpstr>
      <vt:lpstr>L14.8C14M</vt:lpstr>
      <vt:lpstr>L14.8C15D</vt:lpstr>
      <vt:lpstr>L14.8C15M</vt:lpstr>
      <vt:lpstr>L14.8C16D</vt:lpstr>
      <vt:lpstr>L14.8C16M</vt:lpstr>
      <vt:lpstr>L14.8C17D</vt:lpstr>
      <vt:lpstr>L14.8C17M</vt:lpstr>
      <vt:lpstr>L14.8C18D</vt:lpstr>
      <vt:lpstr>L14.8C18M</vt:lpstr>
      <vt:lpstr>L14.8C19D</vt:lpstr>
      <vt:lpstr>L14.8C19M</vt:lpstr>
      <vt:lpstr>L14.8C20D</vt:lpstr>
      <vt:lpstr>L14.8C20M</vt:lpstr>
      <vt:lpstr>L14.8C21D</vt:lpstr>
      <vt:lpstr>L14.8C21M</vt:lpstr>
      <vt:lpstr>L14.8C22D</vt:lpstr>
      <vt:lpstr>L14.8C22M</vt:lpstr>
      <vt:lpstr>L14.8C23D</vt:lpstr>
      <vt:lpstr>L14.8C23M</vt:lpstr>
      <vt:lpstr>L14.8C24D</vt:lpstr>
      <vt:lpstr>L14.8C24M</vt:lpstr>
      <vt:lpstr>L14.8C25D</vt:lpstr>
      <vt:lpstr>L14.8C25M</vt:lpstr>
      <vt:lpstr>L14.8C26D</vt:lpstr>
      <vt:lpstr>L14.8C26M</vt:lpstr>
      <vt:lpstr>L14.8C27D</vt:lpstr>
      <vt:lpstr>L14.8C27M</vt:lpstr>
      <vt:lpstr>L14.8C28D</vt:lpstr>
      <vt:lpstr>L14.8C28M</vt:lpstr>
      <vt:lpstr>L14.8C29D</vt:lpstr>
      <vt:lpstr>L14.8C29M</vt:lpstr>
      <vt:lpstr>L14.8C30D</vt:lpstr>
      <vt:lpstr>L14.8C30M</vt:lpstr>
      <vt:lpstr>L14.8C31D</vt:lpstr>
      <vt:lpstr>L14.8C31M</vt:lpstr>
      <vt:lpstr>L14.8C32D</vt:lpstr>
      <vt:lpstr>L14.8C32M</vt:lpstr>
      <vt:lpstr>L14.8C33D</vt:lpstr>
      <vt:lpstr>L14.8C33M</vt:lpstr>
      <vt:lpstr>L14.8C34D</vt:lpstr>
      <vt:lpstr>L14.8C34M</vt:lpstr>
      <vt:lpstr>L14.8C35D</vt:lpstr>
      <vt:lpstr>L14.8C35M</vt:lpstr>
      <vt:lpstr>L14.8C36D</vt:lpstr>
      <vt:lpstr>L14.8C36M</vt:lpstr>
      <vt:lpstr>L14.8C37D</vt:lpstr>
      <vt:lpstr>L14.8C37M</vt:lpstr>
      <vt:lpstr>L14.8C38D</vt:lpstr>
      <vt:lpstr>L14.8C38M</vt:lpstr>
      <vt:lpstr>L14.8C39D</vt:lpstr>
      <vt:lpstr>L14.8C39M</vt:lpstr>
      <vt:lpstr>L14.8C40D</vt:lpstr>
      <vt:lpstr>L14.8C40M</vt:lpstr>
      <vt:lpstr>L14.8C41D</vt:lpstr>
      <vt:lpstr>L14.8C41M</vt:lpstr>
      <vt:lpstr>L14.8C42D</vt:lpstr>
      <vt:lpstr>L14.8C42M</vt:lpstr>
      <vt:lpstr>L14.8C43D</vt:lpstr>
      <vt:lpstr>L14.8C43M</vt:lpstr>
      <vt:lpstr>L14.8C44D</vt:lpstr>
      <vt:lpstr>L14.8C44M</vt:lpstr>
      <vt:lpstr>L14.8C45D</vt:lpstr>
      <vt:lpstr>L14.8C45M</vt:lpstr>
      <vt:lpstr>L14.8C46D</vt:lpstr>
      <vt:lpstr>L14.8C46M</vt:lpstr>
      <vt:lpstr>L14.8C47D</vt:lpstr>
      <vt:lpstr>L14.8C47M</vt:lpstr>
      <vt:lpstr>L14.8C48D</vt:lpstr>
      <vt:lpstr>L14.8C48M</vt:lpstr>
      <vt:lpstr>L14.8C49D</vt:lpstr>
      <vt:lpstr>L14.8C49M</vt:lpstr>
      <vt:lpstr>L14.8C50D</vt:lpstr>
      <vt:lpstr>L14.8C50M</vt:lpstr>
      <vt:lpstr>L14.8C51D</vt:lpstr>
      <vt:lpstr>L14.8C51M</vt:lpstr>
      <vt:lpstr>L14.8D</vt:lpstr>
      <vt:lpstr>L14.8D1</vt:lpstr>
      <vt:lpstr>L14.8D2</vt:lpstr>
      <vt:lpstr>L14.8DT</vt:lpstr>
      <vt:lpstr>L14.8M</vt:lpstr>
      <vt:lpstr>L14.8M1</vt:lpstr>
      <vt:lpstr>L14.8M2</vt:lpstr>
      <vt:lpstr>L14.8MT</vt:lpstr>
      <vt:lpstr>L14.9</vt:lpstr>
      <vt:lpstr>L14.9C01</vt:lpstr>
      <vt:lpstr>L14.9C02</vt:lpstr>
      <vt:lpstr>L14.9C03</vt:lpstr>
      <vt:lpstr>L14.9C04</vt:lpstr>
      <vt:lpstr>L14.9C05</vt:lpstr>
      <vt:lpstr>L14.9C06</vt:lpstr>
      <vt:lpstr>L14.9C07</vt:lpstr>
      <vt:lpstr>L14.9C08</vt:lpstr>
      <vt:lpstr>L14.9C09</vt:lpstr>
      <vt:lpstr>L14.9C10</vt:lpstr>
      <vt:lpstr>L14.9C11</vt:lpstr>
      <vt:lpstr>L14.9C12</vt:lpstr>
      <vt:lpstr>L14.9C13</vt:lpstr>
      <vt:lpstr>L14.9C14</vt:lpstr>
      <vt:lpstr>L14.9C15</vt:lpstr>
      <vt:lpstr>L14.9C16</vt:lpstr>
      <vt:lpstr>L14.9C17</vt:lpstr>
      <vt:lpstr>L14.9C18</vt:lpstr>
      <vt:lpstr>L14.9C19</vt:lpstr>
      <vt:lpstr>L14.9C20</vt:lpstr>
      <vt:lpstr>L14.9C21</vt:lpstr>
      <vt:lpstr>L14.9C22</vt:lpstr>
      <vt:lpstr>L14.9C23</vt:lpstr>
      <vt:lpstr>L14.9C24</vt:lpstr>
      <vt:lpstr>L14.9C25</vt:lpstr>
      <vt:lpstr>L14.9C26</vt:lpstr>
      <vt:lpstr>L14.9C27</vt:lpstr>
      <vt:lpstr>L14.9C28</vt:lpstr>
      <vt:lpstr>L14.9C29</vt:lpstr>
      <vt:lpstr>L14.9C30</vt:lpstr>
      <vt:lpstr>L14.9C31</vt:lpstr>
      <vt:lpstr>L14.9C32</vt:lpstr>
      <vt:lpstr>L14.9C33</vt:lpstr>
      <vt:lpstr>L14.9C34</vt:lpstr>
      <vt:lpstr>L14.9C35</vt:lpstr>
      <vt:lpstr>L14.9C36</vt:lpstr>
      <vt:lpstr>L14.9C37</vt:lpstr>
      <vt:lpstr>L14.9C38</vt:lpstr>
      <vt:lpstr>L14.9C39</vt:lpstr>
      <vt:lpstr>L14.9C40</vt:lpstr>
      <vt:lpstr>L14.9C41</vt:lpstr>
      <vt:lpstr>L14.9C42</vt:lpstr>
      <vt:lpstr>L14.9C43</vt:lpstr>
      <vt:lpstr>L14.9C44</vt:lpstr>
      <vt:lpstr>L14.9C45</vt:lpstr>
      <vt:lpstr>L14.9C46</vt:lpstr>
      <vt:lpstr>L14.9C47</vt:lpstr>
      <vt:lpstr>L14.9C48</vt:lpstr>
      <vt:lpstr>L14.9C49</vt:lpstr>
      <vt:lpstr>L14.9C50</vt:lpstr>
      <vt:lpstr>L14.9C51</vt:lpstr>
      <vt:lpstr>L14.9T</vt:lpstr>
      <vt:lpstr>L15.5</vt:lpstr>
      <vt:lpstr>L15.5C01</vt:lpstr>
      <vt:lpstr>L15.5C02</vt:lpstr>
      <vt:lpstr>L15.5C03</vt:lpstr>
      <vt:lpstr>L15.5C04</vt:lpstr>
      <vt:lpstr>L15.5C05</vt:lpstr>
      <vt:lpstr>L15.5C06</vt:lpstr>
      <vt:lpstr>L15.5C07</vt:lpstr>
      <vt:lpstr>L15.5C08</vt:lpstr>
      <vt:lpstr>L15.5C09</vt:lpstr>
      <vt:lpstr>L15.5C10</vt:lpstr>
      <vt:lpstr>L15.5C11</vt:lpstr>
      <vt:lpstr>L15.5C12</vt:lpstr>
      <vt:lpstr>L15.5C13</vt:lpstr>
      <vt:lpstr>L15.5C14</vt:lpstr>
      <vt:lpstr>L15.5C15</vt:lpstr>
      <vt:lpstr>L15.5C16</vt:lpstr>
      <vt:lpstr>L15.5C17</vt:lpstr>
      <vt:lpstr>L15.5C18</vt:lpstr>
      <vt:lpstr>L15.5C19</vt:lpstr>
      <vt:lpstr>L15.5C20</vt:lpstr>
      <vt:lpstr>L15.5C21</vt:lpstr>
      <vt:lpstr>L15.5C22</vt:lpstr>
      <vt:lpstr>L15.5C23</vt:lpstr>
      <vt:lpstr>L15.5C24</vt:lpstr>
      <vt:lpstr>L15.5C25</vt:lpstr>
      <vt:lpstr>L15.5C26</vt:lpstr>
      <vt:lpstr>L15.5C27</vt:lpstr>
      <vt:lpstr>L15.5C28</vt:lpstr>
      <vt:lpstr>L15.5C29</vt:lpstr>
      <vt:lpstr>L15.5C30</vt:lpstr>
      <vt:lpstr>L15.5C31</vt:lpstr>
      <vt:lpstr>L15.5C32</vt:lpstr>
      <vt:lpstr>L15.5C33</vt:lpstr>
      <vt:lpstr>L15.5C34</vt:lpstr>
      <vt:lpstr>L15.5C35</vt:lpstr>
      <vt:lpstr>L15.5C36</vt:lpstr>
      <vt:lpstr>L15.5C37</vt:lpstr>
      <vt:lpstr>L15.5C38</vt:lpstr>
      <vt:lpstr>L15.5C39</vt:lpstr>
      <vt:lpstr>L15.5C40</vt:lpstr>
      <vt:lpstr>L15.5C41</vt:lpstr>
      <vt:lpstr>L15.5C42</vt:lpstr>
      <vt:lpstr>L15.5C43</vt:lpstr>
      <vt:lpstr>L15.5C44</vt:lpstr>
      <vt:lpstr>L15.5C45</vt:lpstr>
      <vt:lpstr>L15.5C46</vt:lpstr>
      <vt:lpstr>L15.5C47</vt:lpstr>
      <vt:lpstr>L15.5C48</vt:lpstr>
      <vt:lpstr>L15.5C49</vt:lpstr>
      <vt:lpstr>L15.5C50</vt:lpstr>
      <vt:lpstr>L15.5C51</vt:lpstr>
      <vt:lpstr>L15.5T</vt:lpstr>
      <vt:lpstr>L16.1</vt:lpstr>
      <vt:lpstr>L16.1C01</vt:lpstr>
      <vt:lpstr>L16.1C02</vt:lpstr>
      <vt:lpstr>L16.1C03</vt:lpstr>
      <vt:lpstr>L16.1C04</vt:lpstr>
      <vt:lpstr>L16.1C05</vt:lpstr>
      <vt:lpstr>L16.1C06</vt:lpstr>
      <vt:lpstr>L16.1C07</vt:lpstr>
      <vt:lpstr>L16.1C08</vt:lpstr>
      <vt:lpstr>L16.1C09</vt:lpstr>
      <vt:lpstr>L16.1C10</vt:lpstr>
      <vt:lpstr>L16.1C11</vt:lpstr>
      <vt:lpstr>L16.1C12</vt:lpstr>
      <vt:lpstr>L16.1C13</vt:lpstr>
      <vt:lpstr>L16.1C14</vt:lpstr>
      <vt:lpstr>L16.1C15</vt:lpstr>
      <vt:lpstr>L16.1C16</vt:lpstr>
      <vt:lpstr>L16.1C17</vt:lpstr>
      <vt:lpstr>L16.1C18</vt:lpstr>
      <vt:lpstr>L16.1C19</vt:lpstr>
      <vt:lpstr>L16.1C20</vt:lpstr>
      <vt:lpstr>L16.1C21</vt:lpstr>
      <vt:lpstr>L16.1C22</vt:lpstr>
      <vt:lpstr>L16.1C23</vt:lpstr>
      <vt:lpstr>L16.1C24</vt:lpstr>
      <vt:lpstr>L16.1C25</vt:lpstr>
      <vt:lpstr>L16.1C26</vt:lpstr>
      <vt:lpstr>L16.1C27</vt:lpstr>
      <vt:lpstr>L16.1C28</vt:lpstr>
      <vt:lpstr>L16.1C29</vt:lpstr>
      <vt:lpstr>L16.1C30</vt:lpstr>
      <vt:lpstr>L16.1C31</vt:lpstr>
      <vt:lpstr>L16.1C32</vt:lpstr>
      <vt:lpstr>L16.1C33</vt:lpstr>
      <vt:lpstr>L16.1C34</vt:lpstr>
      <vt:lpstr>L16.1C35</vt:lpstr>
      <vt:lpstr>L16.1C36</vt:lpstr>
      <vt:lpstr>L16.1C37</vt:lpstr>
      <vt:lpstr>L16.1C38</vt:lpstr>
      <vt:lpstr>L16.1C39</vt:lpstr>
      <vt:lpstr>L16.1C40</vt:lpstr>
      <vt:lpstr>L16.1C41</vt:lpstr>
      <vt:lpstr>L16.1C42</vt:lpstr>
      <vt:lpstr>L16.1C43</vt:lpstr>
      <vt:lpstr>L16.1C44</vt:lpstr>
      <vt:lpstr>L16.1C45</vt:lpstr>
      <vt:lpstr>L16.1C46</vt:lpstr>
      <vt:lpstr>L16.1C47</vt:lpstr>
      <vt:lpstr>L16.1C48</vt:lpstr>
      <vt:lpstr>L16.1C49</vt:lpstr>
      <vt:lpstr>L16.1C50</vt:lpstr>
      <vt:lpstr>L16.1C51</vt:lpstr>
      <vt:lpstr>L16.1T</vt:lpstr>
      <vt:lpstr>L17.0</vt:lpstr>
      <vt:lpstr>L17.0C01</vt:lpstr>
      <vt:lpstr>L17.0C02</vt:lpstr>
      <vt:lpstr>L17.0C03</vt:lpstr>
      <vt:lpstr>L17.0C04</vt:lpstr>
      <vt:lpstr>L17.0C05</vt:lpstr>
      <vt:lpstr>L17.0C06</vt:lpstr>
      <vt:lpstr>L17.0C07</vt:lpstr>
      <vt:lpstr>L17.0C08</vt:lpstr>
      <vt:lpstr>L17.0C09</vt:lpstr>
      <vt:lpstr>L17.0C10</vt:lpstr>
      <vt:lpstr>L17.0C11</vt:lpstr>
      <vt:lpstr>L17.0C12</vt:lpstr>
      <vt:lpstr>L17.0C13</vt:lpstr>
      <vt:lpstr>L17.0C14</vt:lpstr>
      <vt:lpstr>L17.0C15</vt:lpstr>
      <vt:lpstr>L17.0C16</vt:lpstr>
      <vt:lpstr>L17.0C17</vt:lpstr>
      <vt:lpstr>L17.0C18</vt:lpstr>
      <vt:lpstr>L17.0C19</vt:lpstr>
      <vt:lpstr>L17.0C20</vt:lpstr>
      <vt:lpstr>L17.0C21</vt:lpstr>
      <vt:lpstr>L17.0C22</vt:lpstr>
      <vt:lpstr>L17.0C23</vt:lpstr>
      <vt:lpstr>L17.0C24</vt:lpstr>
      <vt:lpstr>L17.0C25</vt:lpstr>
      <vt:lpstr>L17.0C26</vt:lpstr>
      <vt:lpstr>L17.0C27</vt:lpstr>
      <vt:lpstr>L17.0C28</vt:lpstr>
      <vt:lpstr>L17.0C29</vt:lpstr>
      <vt:lpstr>L17.0C30</vt:lpstr>
      <vt:lpstr>L17.0C31</vt:lpstr>
      <vt:lpstr>L17.0C32</vt:lpstr>
      <vt:lpstr>L17.0C33</vt:lpstr>
      <vt:lpstr>L17.0C34</vt:lpstr>
      <vt:lpstr>L17.0C35</vt:lpstr>
      <vt:lpstr>L17.0C36</vt:lpstr>
      <vt:lpstr>L17.0C37</vt:lpstr>
      <vt:lpstr>L17.0C38</vt:lpstr>
      <vt:lpstr>L17.0C39</vt:lpstr>
      <vt:lpstr>L17.0C40</vt:lpstr>
      <vt:lpstr>L17.0C41</vt:lpstr>
      <vt:lpstr>L17.0C42</vt:lpstr>
      <vt:lpstr>L17.0C43</vt:lpstr>
      <vt:lpstr>L17.0C44</vt:lpstr>
      <vt:lpstr>L17.0C45</vt:lpstr>
      <vt:lpstr>L17.0C46</vt:lpstr>
      <vt:lpstr>L17.0C47</vt:lpstr>
      <vt:lpstr>L17.0C48</vt:lpstr>
      <vt:lpstr>L17.0C49</vt:lpstr>
      <vt:lpstr>L17.0C50</vt:lpstr>
      <vt:lpstr>L17.0C51</vt:lpstr>
      <vt:lpstr>L17.0D01</vt:lpstr>
      <vt:lpstr>L17.0D02</vt:lpstr>
      <vt:lpstr>L17.0E01</vt:lpstr>
      <vt:lpstr>L17.0E02</vt:lpstr>
      <vt:lpstr>L17.0M01</vt:lpstr>
      <vt:lpstr>L17.0T</vt:lpstr>
      <vt:lpstr>L18.1.1</vt:lpstr>
      <vt:lpstr>L18.1.1.1</vt:lpstr>
      <vt:lpstr>L18.1.1.1C01</vt:lpstr>
      <vt:lpstr>L18.1.1.1C02</vt:lpstr>
      <vt:lpstr>L18.1.1.1C03</vt:lpstr>
      <vt:lpstr>L18.1.1.1C04</vt:lpstr>
      <vt:lpstr>L18.1.1.1C05</vt:lpstr>
      <vt:lpstr>L18.1.1.1C06</vt:lpstr>
      <vt:lpstr>L18.1.1.1C07</vt:lpstr>
      <vt:lpstr>L18.1.1.1C08</vt:lpstr>
      <vt:lpstr>L18.1.1.1C09</vt:lpstr>
      <vt:lpstr>L18.1.1.1C10</vt:lpstr>
      <vt:lpstr>L18.1.1.1C11</vt:lpstr>
      <vt:lpstr>L18.1.1.1C12</vt:lpstr>
      <vt:lpstr>L18.1.1.1C13</vt:lpstr>
      <vt:lpstr>L18.1.1.1C14</vt:lpstr>
      <vt:lpstr>L18.1.1.1C15</vt:lpstr>
      <vt:lpstr>L18.1.1.1C16</vt:lpstr>
      <vt:lpstr>L18.1.1.1C17</vt:lpstr>
      <vt:lpstr>L18.1.1.1C18</vt:lpstr>
      <vt:lpstr>L18.1.1.1C19</vt:lpstr>
      <vt:lpstr>L18.1.1.1C20</vt:lpstr>
      <vt:lpstr>L18.1.1.1C21</vt:lpstr>
      <vt:lpstr>L18.1.1.1C22</vt:lpstr>
      <vt:lpstr>L18.1.1.1C23</vt:lpstr>
      <vt:lpstr>L18.1.1.1C24</vt:lpstr>
      <vt:lpstr>L18.1.1.1C25</vt:lpstr>
      <vt:lpstr>L18.1.1.1C26</vt:lpstr>
      <vt:lpstr>L18.1.1.1C27</vt:lpstr>
      <vt:lpstr>L18.1.1.1C28</vt:lpstr>
      <vt:lpstr>L18.1.1.1C29</vt:lpstr>
      <vt:lpstr>L18.1.1.1C30</vt:lpstr>
      <vt:lpstr>L18.1.1.1C31</vt:lpstr>
      <vt:lpstr>L18.1.1.1C32</vt:lpstr>
      <vt:lpstr>L18.1.1.1C33</vt:lpstr>
      <vt:lpstr>L18.1.1.1C34</vt:lpstr>
      <vt:lpstr>L18.1.1.1C35</vt:lpstr>
      <vt:lpstr>L18.1.1.1C36</vt:lpstr>
      <vt:lpstr>L18.1.1.1C37</vt:lpstr>
      <vt:lpstr>L18.1.1.1C38</vt:lpstr>
      <vt:lpstr>L18.1.1.1C39</vt:lpstr>
      <vt:lpstr>L18.1.1.1C40</vt:lpstr>
      <vt:lpstr>L18.1.1.1C41</vt:lpstr>
      <vt:lpstr>L18.1.1.1C42</vt:lpstr>
      <vt:lpstr>L18.1.1.1C43</vt:lpstr>
      <vt:lpstr>L18.1.1.1C44</vt:lpstr>
      <vt:lpstr>L18.1.1.1C45</vt:lpstr>
      <vt:lpstr>L18.1.1.1C46</vt:lpstr>
      <vt:lpstr>L18.1.1.1C47</vt:lpstr>
      <vt:lpstr>L18.1.1.1C48</vt:lpstr>
      <vt:lpstr>L18.1.1.1C49</vt:lpstr>
      <vt:lpstr>L18.1.1.1C50</vt:lpstr>
      <vt:lpstr>L18.1.1.1C51</vt:lpstr>
      <vt:lpstr>L18.1.1.1T</vt:lpstr>
      <vt:lpstr>L18.1.1C01</vt:lpstr>
      <vt:lpstr>L18.1.1C02</vt:lpstr>
      <vt:lpstr>L18.1.1C03</vt:lpstr>
      <vt:lpstr>L18.1.1C04</vt:lpstr>
      <vt:lpstr>L18.1.1C05</vt:lpstr>
      <vt:lpstr>L18.1.1C06</vt:lpstr>
      <vt:lpstr>L18.1.1C07</vt:lpstr>
      <vt:lpstr>L18.1.1C08</vt:lpstr>
      <vt:lpstr>L18.1.1C09</vt:lpstr>
      <vt:lpstr>L18.1.1C10</vt:lpstr>
      <vt:lpstr>L18.1.1C11</vt:lpstr>
      <vt:lpstr>L18.1.1C12</vt:lpstr>
      <vt:lpstr>L18.1.1C13</vt:lpstr>
      <vt:lpstr>L18.1.1C14</vt:lpstr>
      <vt:lpstr>L18.1.1C15</vt:lpstr>
      <vt:lpstr>L18.1.1C16</vt:lpstr>
      <vt:lpstr>L18.1.1C17</vt:lpstr>
      <vt:lpstr>L18.1.1C18</vt:lpstr>
      <vt:lpstr>L18.1.1C19</vt:lpstr>
      <vt:lpstr>L18.1.1C20</vt:lpstr>
      <vt:lpstr>L18.1.1C21</vt:lpstr>
      <vt:lpstr>L18.1.1C22</vt:lpstr>
      <vt:lpstr>L18.1.1C23</vt:lpstr>
      <vt:lpstr>L18.1.1C24</vt:lpstr>
      <vt:lpstr>L18.1.1C25</vt:lpstr>
      <vt:lpstr>L18.1.1C26</vt:lpstr>
      <vt:lpstr>L18.1.1C27</vt:lpstr>
      <vt:lpstr>L18.1.1C28</vt:lpstr>
      <vt:lpstr>L18.1.1C29</vt:lpstr>
      <vt:lpstr>L18.1.1C30</vt:lpstr>
      <vt:lpstr>L18.1.1C31</vt:lpstr>
      <vt:lpstr>L18.1.1C32</vt:lpstr>
      <vt:lpstr>L18.1.1C33</vt:lpstr>
      <vt:lpstr>L18.1.1C34</vt:lpstr>
      <vt:lpstr>L18.1.1C35</vt:lpstr>
      <vt:lpstr>L18.1.1C36</vt:lpstr>
      <vt:lpstr>L18.1.1C37</vt:lpstr>
      <vt:lpstr>L18.1.1C38</vt:lpstr>
      <vt:lpstr>L18.1.1C39</vt:lpstr>
      <vt:lpstr>L18.1.1C40</vt:lpstr>
      <vt:lpstr>L18.1.1C41</vt:lpstr>
      <vt:lpstr>L18.1.1C42</vt:lpstr>
      <vt:lpstr>L18.1.1C43</vt:lpstr>
      <vt:lpstr>L18.1.1C44</vt:lpstr>
      <vt:lpstr>L18.1.1C45</vt:lpstr>
      <vt:lpstr>L18.1.1C46</vt:lpstr>
      <vt:lpstr>L18.1.1C47</vt:lpstr>
      <vt:lpstr>L18.1.1C48</vt:lpstr>
      <vt:lpstr>L18.1.1C49</vt:lpstr>
      <vt:lpstr>L18.1.1C50</vt:lpstr>
      <vt:lpstr>L18.1.1C51</vt:lpstr>
      <vt:lpstr>L18.1.1D01</vt:lpstr>
      <vt:lpstr>L18.1.1D02</vt:lpstr>
      <vt:lpstr>L18.1.1E01</vt:lpstr>
      <vt:lpstr>L18.1.1E02</vt:lpstr>
      <vt:lpstr>L18.1.1M01</vt:lpstr>
      <vt:lpstr>L18.1.1T</vt:lpstr>
      <vt:lpstr>L18.1.2</vt:lpstr>
      <vt:lpstr>L18.1.2.1</vt:lpstr>
      <vt:lpstr>L18.1.2.1C01</vt:lpstr>
      <vt:lpstr>L18.1.2.1C02</vt:lpstr>
      <vt:lpstr>L18.1.2.1C03</vt:lpstr>
      <vt:lpstr>L18.1.2.1C04</vt:lpstr>
      <vt:lpstr>L18.1.2.1C05</vt:lpstr>
      <vt:lpstr>L18.1.2.1C06</vt:lpstr>
      <vt:lpstr>L18.1.2.1C07</vt:lpstr>
      <vt:lpstr>L18.1.2.1C08</vt:lpstr>
      <vt:lpstr>L18.1.2.1C09</vt:lpstr>
      <vt:lpstr>L18.1.2.1C10</vt:lpstr>
      <vt:lpstr>L18.1.2.1C11</vt:lpstr>
      <vt:lpstr>L18.1.2.1C12</vt:lpstr>
      <vt:lpstr>L18.1.2.1C13</vt:lpstr>
      <vt:lpstr>L18.1.2.1C14</vt:lpstr>
      <vt:lpstr>L18.1.2.1C15</vt:lpstr>
      <vt:lpstr>L18.1.2.1C16</vt:lpstr>
      <vt:lpstr>L18.1.2.1C17</vt:lpstr>
      <vt:lpstr>L18.1.2.1C18</vt:lpstr>
      <vt:lpstr>L18.1.2.1C19</vt:lpstr>
      <vt:lpstr>L18.1.2.1C20</vt:lpstr>
      <vt:lpstr>L18.1.2.1C21</vt:lpstr>
      <vt:lpstr>L18.1.2.1C22</vt:lpstr>
      <vt:lpstr>L18.1.2.1C23</vt:lpstr>
      <vt:lpstr>L18.1.2.1C24</vt:lpstr>
      <vt:lpstr>L18.1.2.1C25</vt:lpstr>
      <vt:lpstr>L18.1.2.1C26</vt:lpstr>
      <vt:lpstr>L18.1.2.1C27</vt:lpstr>
      <vt:lpstr>L18.1.2.1C28</vt:lpstr>
      <vt:lpstr>L18.1.2.1C29</vt:lpstr>
      <vt:lpstr>L18.1.2.1C30</vt:lpstr>
      <vt:lpstr>L18.1.2.1C31</vt:lpstr>
      <vt:lpstr>L18.1.2.1C32</vt:lpstr>
      <vt:lpstr>L18.1.2.1C33</vt:lpstr>
      <vt:lpstr>L18.1.2.1C34</vt:lpstr>
      <vt:lpstr>L18.1.2.1C35</vt:lpstr>
      <vt:lpstr>L18.1.2.1C36</vt:lpstr>
      <vt:lpstr>L18.1.2.1C37</vt:lpstr>
      <vt:lpstr>L18.1.2.1C38</vt:lpstr>
      <vt:lpstr>L18.1.2.1C39</vt:lpstr>
      <vt:lpstr>L18.1.2.1C40</vt:lpstr>
      <vt:lpstr>L18.1.2.1C41</vt:lpstr>
      <vt:lpstr>L18.1.2.1C42</vt:lpstr>
      <vt:lpstr>L18.1.2.1C43</vt:lpstr>
      <vt:lpstr>L18.1.2.1C44</vt:lpstr>
      <vt:lpstr>L18.1.2.1C45</vt:lpstr>
      <vt:lpstr>L18.1.2.1C46</vt:lpstr>
      <vt:lpstr>L18.1.2.1C47</vt:lpstr>
      <vt:lpstr>L18.1.2.1C48</vt:lpstr>
      <vt:lpstr>L18.1.2.1C49</vt:lpstr>
      <vt:lpstr>L18.1.2.1C50</vt:lpstr>
      <vt:lpstr>L18.1.2.1C51</vt:lpstr>
      <vt:lpstr>L18.1.2.1T</vt:lpstr>
      <vt:lpstr>L18.1.2C01</vt:lpstr>
      <vt:lpstr>L18.1.2C02</vt:lpstr>
      <vt:lpstr>L18.1.2C03</vt:lpstr>
      <vt:lpstr>L18.1.2C04</vt:lpstr>
      <vt:lpstr>L18.1.2C05</vt:lpstr>
      <vt:lpstr>L18.1.2C06</vt:lpstr>
      <vt:lpstr>L18.1.2C07</vt:lpstr>
      <vt:lpstr>L18.1.2C08</vt:lpstr>
      <vt:lpstr>L18.1.2C09</vt:lpstr>
      <vt:lpstr>L18.1.2C10</vt:lpstr>
      <vt:lpstr>L18.1.2C11</vt:lpstr>
      <vt:lpstr>L18.1.2C12</vt:lpstr>
      <vt:lpstr>L18.1.2C13</vt:lpstr>
      <vt:lpstr>L18.1.2C14</vt:lpstr>
      <vt:lpstr>L18.1.2C15</vt:lpstr>
      <vt:lpstr>L18.1.2C16</vt:lpstr>
      <vt:lpstr>L18.1.2C17</vt:lpstr>
      <vt:lpstr>L18.1.2C18</vt:lpstr>
      <vt:lpstr>L18.1.2C19</vt:lpstr>
      <vt:lpstr>L18.1.2C20</vt:lpstr>
      <vt:lpstr>L18.1.2C21</vt:lpstr>
      <vt:lpstr>L18.1.2C22</vt:lpstr>
      <vt:lpstr>L18.1.2C23</vt:lpstr>
      <vt:lpstr>L18.1.2C24</vt:lpstr>
      <vt:lpstr>L18.1.2C25</vt:lpstr>
      <vt:lpstr>L18.1.2C26</vt:lpstr>
      <vt:lpstr>L18.1.2C27</vt:lpstr>
      <vt:lpstr>L18.1.2C28</vt:lpstr>
      <vt:lpstr>L18.1.2C29</vt:lpstr>
      <vt:lpstr>L18.1.2C30</vt:lpstr>
      <vt:lpstr>L18.1.2C31</vt:lpstr>
      <vt:lpstr>L18.1.2C32</vt:lpstr>
      <vt:lpstr>L18.1.2C33</vt:lpstr>
      <vt:lpstr>L18.1.2C34</vt:lpstr>
      <vt:lpstr>L18.1.2C35</vt:lpstr>
      <vt:lpstr>L18.1.2C36</vt:lpstr>
      <vt:lpstr>L18.1.2C37</vt:lpstr>
      <vt:lpstr>L18.1.2C38</vt:lpstr>
      <vt:lpstr>L18.1.2C39</vt:lpstr>
      <vt:lpstr>L18.1.2C40</vt:lpstr>
      <vt:lpstr>L18.1.2C41</vt:lpstr>
      <vt:lpstr>L18.1.2C42</vt:lpstr>
      <vt:lpstr>L18.1.2C43</vt:lpstr>
      <vt:lpstr>L18.1.2C44</vt:lpstr>
      <vt:lpstr>L18.1.2C45</vt:lpstr>
      <vt:lpstr>L18.1.2C46</vt:lpstr>
      <vt:lpstr>L18.1.2C47</vt:lpstr>
      <vt:lpstr>L18.1.2C48</vt:lpstr>
      <vt:lpstr>L18.1.2C49</vt:lpstr>
      <vt:lpstr>L18.1.2C50</vt:lpstr>
      <vt:lpstr>L18.1.2C51</vt:lpstr>
      <vt:lpstr>L18.1.2D01</vt:lpstr>
      <vt:lpstr>L18.1.2D02</vt:lpstr>
      <vt:lpstr>L18.1.2E01</vt:lpstr>
      <vt:lpstr>L18.1.2E02</vt:lpstr>
      <vt:lpstr>L18.1.2M01</vt:lpstr>
      <vt:lpstr>L18.1.2T</vt:lpstr>
      <vt:lpstr>L18.1.3</vt:lpstr>
      <vt:lpstr>L18.1.3C01</vt:lpstr>
      <vt:lpstr>L18.1.3C02</vt:lpstr>
      <vt:lpstr>L18.1.3C03</vt:lpstr>
      <vt:lpstr>L18.1.3C04</vt:lpstr>
      <vt:lpstr>L18.1.3C05</vt:lpstr>
      <vt:lpstr>L18.1.3C06</vt:lpstr>
      <vt:lpstr>L18.1.3C07</vt:lpstr>
      <vt:lpstr>L18.1.3C08</vt:lpstr>
      <vt:lpstr>L18.1.3C09</vt:lpstr>
      <vt:lpstr>L18.1.3C10</vt:lpstr>
      <vt:lpstr>L18.1.3C11</vt:lpstr>
      <vt:lpstr>L18.1.3C12</vt:lpstr>
      <vt:lpstr>L18.1.3C13</vt:lpstr>
      <vt:lpstr>L18.1.3C14</vt:lpstr>
      <vt:lpstr>L18.1.3C15</vt:lpstr>
      <vt:lpstr>L18.1.3C16</vt:lpstr>
      <vt:lpstr>L18.1.3C17</vt:lpstr>
      <vt:lpstr>L18.1.3C18</vt:lpstr>
      <vt:lpstr>L18.1.3C19</vt:lpstr>
      <vt:lpstr>L18.1.3C20</vt:lpstr>
      <vt:lpstr>L18.1.3C21</vt:lpstr>
      <vt:lpstr>L18.1.3C22</vt:lpstr>
      <vt:lpstr>L18.1.3C23</vt:lpstr>
      <vt:lpstr>L18.1.3C24</vt:lpstr>
      <vt:lpstr>L18.1.3C25</vt:lpstr>
      <vt:lpstr>L18.1.3C26</vt:lpstr>
      <vt:lpstr>L18.1.3C27</vt:lpstr>
      <vt:lpstr>L18.1.3C28</vt:lpstr>
      <vt:lpstr>L18.1.3C29</vt:lpstr>
      <vt:lpstr>L18.1.3C30</vt:lpstr>
      <vt:lpstr>L18.1.3C31</vt:lpstr>
      <vt:lpstr>L18.1.3C32</vt:lpstr>
      <vt:lpstr>L18.1.3C33</vt:lpstr>
      <vt:lpstr>L18.1.3C34</vt:lpstr>
      <vt:lpstr>L18.1.3C35</vt:lpstr>
      <vt:lpstr>L18.1.3C36</vt:lpstr>
      <vt:lpstr>L18.1.3C37</vt:lpstr>
      <vt:lpstr>L18.1.3C38</vt:lpstr>
      <vt:lpstr>L18.1.3C39</vt:lpstr>
      <vt:lpstr>L18.1.3C40</vt:lpstr>
      <vt:lpstr>L18.1.3C41</vt:lpstr>
      <vt:lpstr>L18.1.3C42</vt:lpstr>
      <vt:lpstr>L18.1.3C43</vt:lpstr>
      <vt:lpstr>L18.1.3C44</vt:lpstr>
      <vt:lpstr>L18.1.3C45</vt:lpstr>
      <vt:lpstr>L18.1.3C46</vt:lpstr>
      <vt:lpstr>L18.1.3C47</vt:lpstr>
      <vt:lpstr>L18.1.3C48</vt:lpstr>
      <vt:lpstr>L18.1.3C49</vt:lpstr>
      <vt:lpstr>L18.1.3C50</vt:lpstr>
      <vt:lpstr>L18.1.3C51</vt:lpstr>
      <vt:lpstr>L18.1.3T</vt:lpstr>
      <vt:lpstr>L18.1.4</vt:lpstr>
      <vt:lpstr>L18.1.4C01</vt:lpstr>
      <vt:lpstr>L18.1.4C02</vt:lpstr>
      <vt:lpstr>L18.1.4C03</vt:lpstr>
      <vt:lpstr>L18.1.4C04</vt:lpstr>
      <vt:lpstr>L18.1.4C05</vt:lpstr>
      <vt:lpstr>L18.1.4C06</vt:lpstr>
      <vt:lpstr>L18.1.4C07</vt:lpstr>
      <vt:lpstr>L18.1.4C08</vt:lpstr>
      <vt:lpstr>L18.1.4C09</vt:lpstr>
      <vt:lpstr>L18.1.4C10</vt:lpstr>
      <vt:lpstr>L18.1.4C11</vt:lpstr>
      <vt:lpstr>L18.1.4C12</vt:lpstr>
      <vt:lpstr>L18.1.4C13</vt:lpstr>
      <vt:lpstr>L18.1.4C14</vt:lpstr>
      <vt:lpstr>L18.1.4C15</vt:lpstr>
      <vt:lpstr>L18.1.4C16</vt:lpstr>
      <vt:lpstr>L18.1.4C17</vt:lpstr>
      <vt:lpstr>L18.1.4C18</vt:lpstr>
      <vt:lpstr>L18.1.4C19</vt:lpstr>
      <vt:lpstr>L18.1.4C20</vt:lpstr>
      <vt:lpstr>L18.1.4C21</vt:lpstr>
      <vt:lpstr>L18.1.4C22</vt:lpstr>
      <vt:lpstr>L18.1.4C23</vt:lpstr>
      <vt:lpstr>L18.1.4C24</vt:lpstr>
      <vt:lpstr>L18.1.4C25</vt:lpstr>
      <vt:lpstr>L18.1.4C26</vt:lpstr>
      <vt:lpstr>L18.1.4C27</vt:lpstr>
      <vt:lpstr>L18.1.4C28</vt:lpstr>
      <vt:lpstr>L18.1.4C29</vt:lpstr>
      <vt:lpstr>L18.1.4C30</vt:lpstr>
      <vt:lpstr>L18.1.4C31</vt:lpstr>
      <vt:lpstr>L18.1.4C32</vt:lpstr>
      <vt:lpstr>L18.1.4C33</vt:lpstr>
      <vt:lpstr>L18.1.4C34</vt:lpstr>
      <vt:lpstr>L18.1.4C35</vt:lpstr>
      <vt:lpstr>L18.1.4C36</vt:lpstr>
      <vt:lpstr>L18.1.4C37</vt:lpstr>
      <vt:lpstr>L18.1.4C38</vt:lpstr>
      <vt:lpstr>L18.1.4C39</vt:lpstr>
      <vt:lpstr>L18.1.4C40</vt:lpstr>
      <vt:lpstr>L18.1.4C41</vt:lpstr>
      <vt:lpstr>L18.1.4C42</vt:lpstr>
      <vt:lpstr>L18.1.4C43</vt:lpstr>
      <vt:lpstr>L18.1.4C44</vt:lpstr>
      <vt:lpstr>L18.1.4C45</vt:lpstr>
      <vt:lpstr>L18.1.4C46</vt:lpstr>
      <vt:lpstr>L18.1.4C47</vt:lpstr>
      <vt:lpstr>L18.1.4C48</vt:lpstr>
      <vt:lpstr>L18.1.4C49</vt:lpstr>
      <vt:lpstr>L18.1.4C50</vt:lpstr>
      <vt:lpstr>L18.1.4C51</vt:lpstr>
      <vt:lpstr>L18.1.4T</vt:lpstr>
      <vt:lpstr>L18.2.1</vt:lpstr>
      <vt:lpstr>L18.2.1C01</vt:lpstr>
      <vt:lpstr>L18.2.1C02</vt:lpstr>
      <vt:lpstr>L18.2.1C03</vt:lpstr>
      <vt:lpstr>L18.2.1C04</vt:lpstr>
      <vt:lpstr>L18.2.1C05</vt:lpstr>
      <vt:lpstr>L18.2.1C06</vt:lpstr>
      <vt:lpstr>L18.2.1C07</vt:lpstr>
      <vt:lpstr>L18.2.1C08</vt:lpstr>
      <vt:lpstr>L18.2.1C09</vt:lpstr>
      <vt:lpstr>L18.2.1C10</vt:lpstr>
      <vt:lpstr>L18.2.1C11</vt:lpstr>
      <vt:lpstr>L18.2.1C12</vt:lpstr>
      <vt:lpstr>L18.2.1C13</vt:lpstr>
      <vt:lpstr>L18.2.1C14</vt:lpstr>
      <vt:lpstr>L18.2.1C15</vt:lpstr>
      <vt:lpstr>L18.2.1C16</vt:lpstr>
      <vt:lpstr>L18.2.1C17</vt:lpstr>
      <vt:lpstr>L18.2.1C18</vt:lpstr>
      <vt:lpstr>L18.2.1C19</vt:lpstr>
      <vt:lpstr>L18.2.1C20</vt:lpstr>
      <vt:lpstr>L18.2.1C21</vt:lpstr>
      <vt:lpstr>L18.2.1C22</vt:lpstr>
      <vt:lpstr>L18.2.1C23</vt:lpstr>
      <vt:lpstr>L18.2.1C24</vt:lpstr>
      <vt:lpstr>L18.2.1C25</vt:lpstr>
      <vt:lpstr>L18.2.1C26</vt:lpstr>
      <vt:lpstr>L18.2.1C27</vt:lpstr>
      <vt:lpstr>L18.2.1C28</vt:lpstr>
      <vt:lpstr>L18.2.1C29</vt:lpstr>
      <vt:lpstr>L18.2.1C30</vt:lpstr>
      <vt:lpstr>L18.2.1C31</vt:lpstr>
      <vt:lpstr>L18.2.1C32</vt:lpstr>
      <vt:lpstr>L18.2.1C33</vt:lpstr>
      <vt:lpstr>L18.2.1C34</vt:lpstr>
      <vt:lpstr>L18.2.1C35</vt:lpstr>
      <vt:lpstr>L18.2.1C36</vt:lpstr>
      <vt:lpstr>L18.2.1C37</vt:lpstr>
      <vt:lpstr>L18.2.1C38</vt:lpstr>
      <vt:lpstr>L18.2.1C39</vt:lpstr>
      <vt:lpstr>L18.2.1C40</vt:lpstr>
      <vt:lpstr>L18.2.1C41</vt:lpstr>
      <vt:lpstr>L18.2.1C42</vt:lpstr>
      <vt:lpstr>L18.2.1C43</vt:lpstr>
      <vt:lpstr>L18.2.1C44</vt:lpstr>
      <vt:lpstr>L18.2.1C45</vt:lpstr>
      <vt:lpstr>L18.2.1C46</vt:lpstr>
      <vt:lpstr>L18.2.1C47</vt:lpstr>
      <vt:lpstr>L18.2.1C48</vt:lpstr>
      <vt:lpstr>L18.2.1C49</vt:lpstr>
      <vt:lpstr>L18.2.1C50</vt:lpstr>
      <vt:lpstr>L18.2.1C51</vt:lpstr>
      <vt:lpstr>L18.2.1T</vt:lpstr>
      <vt:lpstr>L18.2.2</vt:lpstr>
      <vt:lpstr>L18.2.2C01</vt:lpstr>
      <vt:lpstr>L18.2.2C02</vt:lpstr>
      <vt:lpstr>L18.2.2C03</vt:lpstr>
      <vt:lpstr>L18.2.2C04</vt:lpstr>
      <vt:lpstr>L18.2.2C05</vt:lpstr>
      <vt:lpstr>L18.2.2C06</vt:lpstr>
      <vt:lpstr>L18.2.2C07</vt:lpstr>
      <vt:lpstr>L18.2.2C08</vt:lpstr>
      <vt:lpstr>L18.2.2C09</vt:lpstr>
      <vt:lpstr>L18.2.2C10</vt:lpstr>
      <vt:lpstr>L18.2.2C11</vt:lpstr>
      <vt:lpstr>L18.2.2C12</vt:lpstr>
      <vt:lpstr>L18.2.2C13</vt:lpstr>
      <vt:lpstr>L18.2.2C14</vt:lpstr>
      <vt:lpstr>L18.2.2C15</vt:lpstr>
      <vt:lpstr>L18.2.2C16</vt:lpstr>
      <vt:lpstr>L18.2.2C17</vt:lpstr>
      <vt:lpstr>L18.2.2C18</vt:lpstr>
      <vt:lpstr>L18.2.2C19</vt:lpstr>
      <vt:lpstr>L18.2.2C20</vt:lpstr>
      <vt:lpstr>L18.2.2C21</vt:lpstr>
      <vt:lpstr>L18.2.2C22</vt:lpstr>
      <vt:lpstr>L18.2.2C23</vt:lpstr>
      <vt:lpstr>L18.2.2C24</vt:lpstr>
      <vt:lpstr>L18.2.2C25</vt:lpstr>
      <vt:lpstr>L18.2.2C26</vt:lpstr>
      <vt:lpstr>L18.2.2C27</vt:lpstr>
      <vt:lpstr>L18.2.2C28</vt:lpstr>
      <vt:lpstr>L18.2.2C29</vt:lpstr>
      <vt:lpstr>L18.2.2C30</vt:lpstr>
      <vt:lpstr>L18.2.2C31</vt:lpstr>
      <vt:lpstr>L18.2.2C32</vt:lpstr>
      <vt:lpstr>L18.2.2C33</vt:lpstr>
      <vt:lpstr>L18.2.2C34</vt:lpstr>
      <vt:lpstr>L18.2.2C35</vt:lpstr>
      <vt:lpstr>L18.2.2C36</vt:lpstr>
      <vt:lpstr>L18.2.2C37</vt:lpstr>
      <vt:lpstr>L18.2.2C38</vt:lpstr>
      <vt:lpstr>L18.2.2C39</vt:lpstr>
      <vt:lpstr>L18.2.2C40</vt:lpstr>
      <vt:lpstr>L18.2.2C41</vt:lpstr>
      <vt:lpstr>L18.2.2C42</vt:lpstr>
      <vt:lpstr>L18.2.2C43</vt:lpstr>
      <vt:lpstr>L18.2.2C44</vt:lpstr>
      <vt:lpstr>L18.2.2C45</vt:lpstr>
      <vt:lpstr>L18.2.2C46</vt:lpstr>
      <vt:lpstr>L18.2.2C47</vt:lpstr>
      <vt:lpstr>L18.2.2C48</vt:lpstr>
      <vt:lpstr>L18.2.2C49</vt:lpstr>
      <vt:lpstr>L18.2.2C50</vt:lpstr>
      <vt:lpstr>L18.2.2C51</vt:lpstr>
      <vt:lpstr>L18.2.2T</vt:lpstr>
      <vt:lpstr>L18.3</vt:lpstr>
      <vt:lpstr>L18.3.1</vt:lpstr>
      <vt:lpstr>L18.3.1C01</vt:lpstr>
      <vt:lpstr>L18.3.1C02</vt:lpstr>
      <vt:lpstr>L18.3.1C03</vt:lpstr>
      <vt:lpstr>L18.3.1C04</vt:lpstr>
      <vt:lpstr>L18.3.1C05</vt:lpstr>
      <vt:lpstr>L18.3.1C06</vt:lpstr>
      <vt:lpstr>L18.3.1C07</vt:lpstr>
      <vt:lpstr>L18.3.1C08</vt:lpstr>
      <vt:lpstr>L18.3.1C09</vt:lpstr>
      <vt:lpstr>L18.3.1C10</vt:lpstr>
      <vt:lpstr>L18.3.1C11</vt:lpstr>
      <vt:lpstr>L18.3.1C12</vt:lpstr>
      <vt:lpstr>L18.3.1C13</vt:lpstr>
      <vt:lpstr>L18.3.1C14</vt:lpstr>
      <vt:lpstr>L18.3.1C15</vt:lpstr>
      <vt:lpstr>L18.3.1C16</vt:lpstr>
      <vt:lpstr>L18.3.1C17</vt:lpstr>
      <vt:lpstr>L18.3.1C18</vt:lpstr>
      <vt:lpstr>L18.3.1C19</vt:lpstr>
      <vt:lpstr>L18.3.1C20</vt:lpstr>
      <vt:lpstr>L18.3.1C21</vt:lpstr>
      <vt:lpstr>L18.3.1C22</vt:lpstr>
      <vt:lpstr>L18.3.1C23</vt:lpstr>
      <vt:lpstr>L18.3.1C24</vt:lpstr>
      <vt:lpstr>L18.3.1C25</vt:lpstr>
      <vt:lpstr>L18.3.1C26</vt:lpstr>
      <vt:lpstr>L18.3.1C27</vt:lpstr>
      <vt:lpstr>L18.3.1C28</vt:lpstr>
      <vt:lpstr>L18.3.1C29</vt:lpstr>
      <vt:lpstr>L18.3.1C30</vt:lpstr>
      <vt:lpstr>L18.3.1C31</vt:lpstr>
      <vt:lpstr>L18.3.1C32</vt:lpstr>
      <vt:lpstr>L18.3.1C33</vt:lpstr>
      <vt:lpstr>L18.3.1C34</vt:lpstr>
      <vt:lpstr>L18.3.1C35</vt:lpstr>
      <vt:lpstr>L18.3.1C36</vt:lpstr>
      <vt:lpstr>L18.3.1C37</vt:lpstr>
      <vt:lpstr>L18.3.1C38</vt:lpstr>
      <vt:lpstr>L18.3.1C39</vt:lpstr>
      <vt:lpstr>L18.3.1C40</vt:lpstr>
      <vt:lpstr>L18.3.1C41</vt:lpstr>
      <vt:lpstr>L18.3.1C42</vt:lpstr>
      <vt:lpstr>L18.3.1C43</vt:lpstr>
      <vt:lpstr>L18.3.1C44</vt:lpstr>
      <vt:lpstr>L18.3.1C45</vt:lpstr>
      <vt:lpstr>L18.3.1C46</vt:lpstr>
      <vt:lpstr>L18.3.1C47</vt:lpstr>
      <vt:lpstr>L18.3.1C48</vt:lpstr>
      <vt:lpstr>L18.3.1C49</vt:lpstr>
      <vt:lpstr>L18.3.1C50</vt:lpstr>
      <vt:lpstr>L18.3.1C51</vt:lpstr>
      <vt:lpstr>L18.3.1P</vt:lpstr>
      <vt:lpstr>L18.3.1PC01</vt:lpstr>
      <vt:lpstr>L18.3.1PC02</vt:lpstr>
      <vt:lpstr>L18.3.1PC03</vt:lpstr>
      <vt:lpstr>L18.3.1PC04</vt:lpstr>
      <vt:lpstr>L18.3.1PC05</vt:lpstr>
      <vt:lpstr>L18.3.1PC06</vt:lpstr>
      <vt:lpstr>L18.3.1PC07</vt:lpstr>
      <vt:lpstr>L18.3.1PC08</vt:lpstr>
      <vt:lpstr>L18.3.1PC09</vt:lpstr>
      <vt:lpstr>L18.3.1PC10</vt:lpstr>
      <vt:lpstr>L18.3.1PC11</vt:lpstr>
      <vt:lpstr>L18.3.1PC12</vt:lpstr>
      <vt:lpstr>L18.3.1PC13</vt:lpstr>
      <vt:lpstr>L18.3.1PC14</vt:lpstr>
      <vt:lpstr>L18.3.1PC15</vt:lpstr>
      <vt:lpstr>L18.3.1PC16</vt:lpstr>
      <vt:lpstr>L18.3.1PC17</vt:lpstr>
      <vt:lpstr>L18.3.1PC18</vt:lpstr>
      <vt:lpstr>L18.3.1PC19</vt:lpstr>
      <vt:lpstr>L18.3.1PC20</vt:lpstr>
      <vt:lpstr>L18.3.1PC21</vt:lpstr>
      <vt:lpstr>L18.3.1PC22</vt:lpstr>
      <vt:lpstr>L18.3.1PC23</vt:lpstr>
      <vt:lpstr>L18.3.1PC24</vt:lpstr>
      <vt:lpstr>L18.3.1PC25</vt:lpstr>
      <vt:lpstr>L18.3.1PC26</vt:lpstr>
      <vt:lpstr>L18.3.1PC27</vt:lpstr>
      <vt:lpstr>L18.3.1PC28</vt:lpstr>
      <vt:lpstr>L18.3.1PC29</vt:lpstr>
      <vt:lpstr>L18.3.1PC30</vt:lpstr>
      <vt:lpstr>L18.3.1PC31</vt:lpstr>
      <vt:lpstr>L18.3.1PC32</vt:lpstr>
      <vt:lpstr>L18.3.1PC33</vt:lpstr>
      <vt:lpstr>L18.3.1PC34</vt:lpstr>
      <vt:lpstr>L18.3.1PC35</vt:lpstr>
      <vt:lpstr>L18.3.1PC36</vt:lpstr>
      <vt:lpstr>L18.3.1PC37</vt:lpstr>
      <vt:lpstr>L18.3.1PC38</vt:lpstr>
      <vt:lpstr>L18.3.1PC39</vt:lpstr>
      <vt:lpstr>L18.3.1PC40</vt:lpstr>
      <vt:lpstr>L18.3.1PC41</vt:lpstr>
      <vt:lpstr>L18.3.1PC42</vt:lpstr>
      <vt:lpstr>L18.3.1PC43</vt:lpstr>
      <vt:lpstr>L18.3.1PC44</vt:lpstr>
      <vt:lpstr>L18.3.1PC45</vt:lpstr>
      <vt:lpstr>L18.3.1PC46</vt:lpstr>
      <vt:lpstr>L18.3.1PC47</vt:lpstr>
      <vt:lpstr>L18.3.1PC48</vt:lpstr>
      <vt:lpstr>L18.3.1PC49</vt:lpstr>
      <vt:lpstr>L18.3.1PC50</vt:lpstr>
      <vt:lpstr>L18.3.1PC51</vt:lpstr>
      <vt:lpstr>L18.3.1T</vt:lpstr>
      <vt:lpstr>L18.3C01</vt:lpstr>
      <vt:lpstr>L18.3C02</vt:lpstr>
      <vt:lpstr>L18.3C03</vt:lpstr>
      <vt:lpstr>L18.3C04</vt:lpstr>
      <vt:lpstr>L18.3C05</vt:lpstr>
      <vt:lpstr>L18.3C06</vt:lpstr>
      <vt:lpstr>L18.3C07</vt:lpstr>
      <vt:lpstr>L18.3C08</vt:lpstr>
      <vt:lpstr>L18.3C09</vt:lpstr>
      <vt:lpstr>L18.3C10</vt:lpstr>
      <vt:lpstr>L18.3C11</vt:lpstr>
      <vt:lpstr>L18.3C12</vt:lpstr>
      <vt:lpstr>L18.3C13</vt:lpstr>
      <vt:lpstr>L18.3C14</vt:lpstr>
      <vt:lpstr>L18.3C15</vt:lpstr>
      <vt:lpstr>L18.3C16</vt:lpstr>
      <vt:lpstr>L18.3C17</vt:lpstr>
      <vt:lpstr>L18.3C18</vt:lpstr>
      <vt:lpstr>L18.3C19</vt:lpstr>
      <vt:lpstr>L18.3C20</vt:lpstr>
      <vt:lpstr>L18.3C21</vt:lpstr>
      <vt:lpstr>L18.3C22</vt:lpstr>
      <vt:lpstr>L18.3C23</vt:lpstr>
      <vt:lpstr>L18.3C24</vt:lpstr>
      <vt:lpstr>L18.3C25</vt:lpstr>
      <vt:lpstr>L18.3C26</vt:lpstr>
      <vt:lpstr>L18.3C27</vt:lpstr>
      <vt:lpstr>L18.3C28</vt:lpstr>
      <vt:lpstr>L18.3C29</vt:lpstr>
      <vt:lpstr>L18.3C30</vt:lpstr>
      <vt:lpstr>L18.3C31</vt:lpstr>
      <vt:lpstr>L18.3C32</vt:lpstr>
      <vt:lpstr>L18.3C33</vt:lpstr>
      <vt:lpstr>L18.3C34</vt:lpstr>
      <vt:lpstr>L18.3C35</vt:lpstr>
      <vt:lpstr>L18.3C36</vt:lpstr>
      <vt:lpstr>L18.3C37</vt:lpstr>
      <vt:lpstr>L18.3C38</vt:lpstr>
      <vt:lpstr>L18.3C39</vt:lpstr>
      <vt:lpstr>L18.3C40</vt:lpstr>
      <vt:lpstr>L18.3C41</vt:lpstr>
      <vt:lpstr>L18.3C42</vt:lpstr>
      <vt:lpstr>L18.3C43</vt:lpstr>
      <vt:lpstr>L18.3C44</vt:lpstr>
      <vt:lpstr>L18.3C45</vt:lpstr>
      <vt:lpstr>L18.3C46</vt:lpstr>
      <vt:lpstr>L18.3C47</vt:lpstr>
      <vt:lpstr>L18.3C48</vt:lpstr>
      <vt:lpstr>L18.3C49</vt:lpstr>
      <vt:lpstr>L18.3C50</vt:lpstr>
      <vt:lpstr>L18.3C51</vt:lpstr>
      <vt:lpstr>L18.3T</vt:lpstr>
      <vt:lpstr>L2.0C01</vt:lpstr>
      <vt:lpstr>L3.0C01</vt:lpstr>
      <vt:lpstr>L3.1C01</vt:lpstr>
      <vt:lpstr>L4.0C01</vt:lpstr>
      <vt:lpstr>L5.0C01</vt:lpstr>
      <vt:lpstr>L5.0C02</vt:lpstr>
      <vt:lpstr>L5.0C03</vt:lpstr>
      <vt:lpstr>L5.0C04</vt:lpstr>
      <vt:lpstr>L5.4C01</vt:lpstr>
      <vt:lpstr>L6.0C01</vt:lpstr>
      <vt:lpstr>L6.0C02</vt:lpstr>
      <vt:lpstr>L7.0R01</vt:lpstr>
      <vt:lpstr>L7.0R02</vt:lpstr>
      <vt:lpstr>L8.0C01</vt:lpstr>
      <vt:lpstr>L8.0C02</vt:lpstr>
      <vt:lpstr>L8.0C03</vt:lpstr>
      <vt:lpstr>L8.0C04</vt:lpstr>
      <vt:lpstr>L8.0C05</vt:lpstr>
      <vt:lpstr>L8.0C06</vt:lpstr>
      <vt:lpstr>L8.0C07</vt:lpstr>
      <vt:lpstr>L9.0C01</vt:lpstr>
      <vt:lpstr>L9.0C02</vt:lpstr>
      <vt:lpstr>L9.0C03</vt:lpstr>
      <vt:lpstr>LBL.Address1</vt:lpstr>
      <vt:lpstr>LBL.Address2</vt:lpstr>
      <vt:lpstr>LBL.City</vt:lpstr>
      <vt:lpstr>LBL.CompanyName</vt:lpstr>
      <vt:lpstr>LBL.Contact</vt:lpstr>
      <vt:lpstr>LBL.DivName</vt:lpstr>
      <vt:lpstr>LBL.PostalCode</vt:lpstr>
      <vt:lpstr>LBL.Province</vt:lpstr>
      <vt:lpstr>lstDays</vt:lpstr>
      <vt:lpstr>lstFormNumber</vt:lpstr>
      <vt:lpstr>lstFormType</vt:lpstr>
      <vt:lpstr>lstMonths</vt:lpstr>
      <vt:lpstr>lstProvince</vt:lpstr>
      <vt:lpstr>lstRockWork</vt:lpstr>
      <vt:lpstr>lstYear</vt:lpstr>
      <vt:lpstr>ParamFormType</vt:lpstr>
      <vt:lpstr>ParamInputForm</vt:lpstr>
      <vt:lpstr>ParamInputYear</vt:lpstr>
      <vt:lpstr>ParamYear1</vt:lpstr>
      <vt:lpstr>'PGE1'!Print_Area</vt:lpstr>
      <vt:lpstr>'PGE2'!Print_Area</vt:lpstr>
      <vt:lpstr>'PGE3'!Print_Area</vt:lpstr>
      <vt:lpstr>'PGE4-1'!Print_Area</vt:lpstr>
      <vt:lpstr>'PGE4-2'!Print_Area</vt:lpstr>
      <vt:lpstr>'PGE4-3'!Print_Area</vt:lpstr>
      <vt:lpstr>'PGE4-4'!Print_Area</vt:lpstr>
      <vt:lpstr>'PGE4-5'!Print_Area</vt:lpstr>
      <vt:lpstr>'PGE4-6'!Print_Area</vt:lpstr>
      <vt:lpstr>'PGE2'!Print_Titles</vt:lpstr>
      <vt:lpstr>QT</vt:lpstr>
      <vt:lpstr>RDATE</vt:lpstr>
      <vt:lpstr>ReportYear</vt:lpstr>
      <vt:lpstr>ReturnDate</vt:lpstr>
      <vt:lpstr>SD_1</vt:lpstr>
      <vt:lpstr>SD_2</vt:lpstr>
      <vt:lpstr>SD_3</vt:lpstr>
      <vt:lpstr>SD_4</vt:lpstr>
      <vt:lpstr>SD_4T</vt:lpstr>
      <vt:lpstr>SD_5_P4_1</vt:lpstr>
      <vt:lpstr>SD_5_P4_2</vt:lpstr>
      <vt:lpstr>SD_5_P4_3</vt:lpstr>
      <vt:lpstr>SD_5_P4_4</vt:lpstr>
      <vt:lpstr>SD_5_P4_5</vt:lpstr>
      <vt:lpstr>SD_5_P4_6</vt:lpstr>
      <vt:lpstr>Title1</vt:lpstr>
      <vt:lpstr>Title2</vt:lpstr>
      <vt:lpstr>Title3</vt:lpstr>
      <vt:lpstr>Title4</vt:lpstr>
      <vt:lpstr>Title5</vt:lpstr>
      <vt:lpstr>UID</vt:lpstr>
      <vt:lpstr>YT_1</vt:lpstr>
      <vt:lpstr>YT_2</vt:lpstr>
      <vt:lpstr>YT_3</vt:lpstr>
      <vt:lpstr>YT_4</vt:lpstr>
      <vt:lpstr>YT_5</vt:lpstr>
    </vt:vector>
  </TitlesOfParts>
  <Company>NRCan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Garnier, Paul</dc:creator>
  <cp:lastModifiedBy>Dang, Binh</cp:lastModifiedBy>
  <cp:lastPrinted>2017-08-09T19:47:32Z</cp:lastPrinted>
  <dcterms:created xsi:type="dcterms:W3CDTF">1998-03-25T20:32:15Z</dcterms:created>
  <dcterms:modified xsi:type="dcterms:W3CDTF">2020-02-13T18:13:54Z</dcterms:modified>
</cp:coreProperties>
</file>